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OneDrive para la Empresa\SharePoint\Politicas Agrarias - Cereales\2015 EN ADELANTE\CEREALES\BOLETINES\Boletín\2019\10. Octubre\"/>
    </mc:Choice>
  </mc:AlternateContent>
  <xr:revisionPtr revIDLastSave="0" documentId="8_{40774223-38D3-4729-AC11-21B0080EA929}" xr6:coauthVersionLast="41" xr6:coauthVersionMax="41" xr10:uidLastSave="{00000000-0000-0000-0000-000000000000}"/>
  <bookViews>
    <workbookView xWindow="-120" yWindow="-120" windowWidth="29040" windowHeight="1584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 sheetId="86" r:id="rId26"/>
    <sheet name="27" sheetId="34" r:id="rId27"/>
    <sheet name="Contenido Maíz" sheetId="39" r:id="rId28"/>
    <sheet name="28" sheetId="40" r:id="rId29"/>
    <sheet name="29" sheetId="41" r:id="rId30"/>
    <sheet name="30" sheetId="42" r:id="rId31"/>
    <sheet name="31" sheetId="43" r:id="rId32"/>
    <sheet name="32" sheetId="44" r:id="rId33"/>
    <sheet name="33" sheetId="45" r:id="rId34"/>
    <sheet name="34" sheetId="46" r:id="rId35"/>
    <sheet name="35" sheetId="47" r:id="rId36"/>
    <sheet name="36" sheetId="48" r:id="rId37"/>
    <sheet name="37" sheetId="49" r:id="rId38"/>
    <sheet name="38" sheetId="50" r:id="rId39"/>
    <sheet name="39" sheetId="51" r:id="rId40"/>
    <sheet name="40" sheetId="52" r:id="rId41"/>
    <sheet name="41" sheetId="77" r:id="rId42"/>
    <sheet name="42" sheetId="54" r:id="rId43"/>
    <sheet name="43" sheetId="83" r:id="rId44"/>
    <sheet name="Contenido Arroz" sheetId="56" r:id="rId45"/>
    <sheet name="44" sheetId="57" r:id="rId46"/>
    <sheet name="45" sheetId="58" r:id="rId47"/>
    <sheet name="46" sheetId="59" r:id="rId48"/>
    <sheet name="47" sheetId="60" r:id="rId49"/>
    <sheet name="48" sheetId="61" r:id="rId50"/>
    <sheet name="49" sheetId="62" r:id="rId51"/>
    <sheet name="50" sheetId="63" r:id="rId52"/>
    <sheet name="51" sheetId="64" r:id="rId53"/>
    <sheet name="52" sheetId="65" r:id="rId54"/>
    <sheet name="53" sheetId="66" r:id="rId55"/>
    <sheet name="54" sheetId="67" r:id="rId56"/>
    <sheet name="55" sheetId="68" r:id="rId57"/>
    <sheet name="56" sheetId="69" r:id="rId58"/>
    <sheet name="57" sheetId="70" r:id="rId59"/>
    <sheet name="58" sheetId="73" r:id="rId60"/>
    <sheet name="59" sheetId="74" r:id="rId61"/>
    <sheet name="60" sheetId="75" r:id="rId62"/>
  </sheets>
  <definedNames>
    <definedName name="_xlnm.Print_Area" localSheetId="12">'13'!$A$1:$L$39</definedName>
    <definedName name="_xlnm.Print_Area" localSheetId="13">'14'!$A$1:$L$39</definedName>
    <definedName name="_xlnm.Print_Area" localSheetId="15">'16'!$A$1:$L$34</definedName>
    <definedName name="_xlnm.Print_Area" localSheetId="18">'19'!$B$1:$N$21</definedName>
    <definedName name="_xlnm.Print_Area" localSheetId="19">'20'!$A$1:$H$50</definedName>
    <definedName name="_xlnm.Print_Area" localSheetId="21">'22'!$B$1:$O$30</definedName>
    <definedName name="_xlnm.Print_Area" localSheetId="22">'23'!$A$1:$M$27</definedName>
    <definedName name="_xlnm.Print_Area" localSheetId="23">'24'!$A$1:$V$38</definedName>
    <definedName name="_xlnm.Print_Area" localSheetId="24">'25'!$A$1:$V$38</definedName>
    <definedName name="_xlnm.Print_Area" localSheetId="25">'26'!$A$1:$M$37</definedName>
    <definedName name="_xlnm.Print_Area" localSheetId="28">'28'!$B$1:$I$37</definedName>
    <definedName name="_xlnm.Print_Area" localSheetId="29">'29'!$B$1:$G$36</definedName>
    <definedName name="_xlnm.Print_Area" localSheetId="30">'30'!$B$2:$I$21</definedName>
    <definedName name="_xlnm.Print_Area" localSheetId="36">'36'!$A$1:$G$39</definedName>
    <definedName name="_xlnm.Print_Area" localSheetId="39">'39'!$B$1:$H$38</definedName>
    <definedName name="_xlnm.Print_Area" localSheetId="3">'4'!$A$1:$G$38</definedName>
    <definedName name="_xlnm.Print_Area" localSheetId="41">'41'!$A$1:$N$21</definedName>
    <definedName name="_xlnm.Print_Area" localSheetId="42">'42'!$B$1:$G$42</definedName>
    <definedName name="_xlnm.Print_Area" localSheetId="45">'44'!$B$1:$G$35</definedName>
    <definedName name="_xlnm.Print_Area" localSheetId="46">'45'!$B$1:$G$36</definedName>
    <definedName name="_xlnm.Print_Area" localSheetId="47">'46'!$B$2:$O$21</definedName>
    <definedName name="_xlnm.Print_Area" localSheetId="4">'5'!$A$4:$G$37</definedName>
    <definedName name="_xlnm.Print_Area" localSheetId="57">'56'!$A$1:$D$21</definedName>
    <definedName name="_xlnm.Print_Area" localSheetId="58">'57'!$B$1:$I$43</definedName>
    <definedName name="_xlnm.Print_Area" localSheetId="59">'58'!$A$1:$E$23</definedName>
    <definedName name="_xlnm.Print_Area" localSheetId="5">'6'!$B$1:$M$21</definedName>
    <definedName name="_xlnm.Print_Area" localSheetId="6">'7'!$B$1:$E$39</definedName>
    <definedName name="_xlnm.Print_Area" localSheetId="7">'8'!$A$1:$G$30</definedName>
    <definedName name="_xlnm.Print_Area" localSheetId="8">'9'!$A$1:$G$23</definedName>
    <definedName name="_xlnm.Print_Area" localSheetId="1">Introducción!$A$1:$E$12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'18'!$B$1:$K$29</definedName>
    <definedName name="Print_Area" localSheetId="18">'19'!$B$1:$N$22</definedName>
    <definedName name="Print_Area" localSheetId="19">'20'!$B$1:$H$52</definedName>
    <definedName name="Print_Area" localSheetId="21">'22'!$B$1:$O$30</definedName>
    <definedName name="Print_Area" localSheetId="22">'23'!$B$1:$O$26</definedName>
    <definedName name="Print_Area" localSheetId="26">'27'!$A$1:$E$8</definedName>
    <definedName name="Print_Area" localSheetId="28">'28'!$C$1:$H$36</definedName>
    <definedName name="Print_Area" localSheetId="29">'29'!$B$1:$G$37</definedName>
    <definedName name="Print_Area" localSheetId="30">'30'!$B$2:$H$22</definedName>
    <definedName name="Print_Area" localSheetId="31">'31'!$A$1:$E$36</definedName>
    <definedName name="Print_Area" localSheetId="32">'32'!$A$1:$E$25</definedName>
    <definedName name="Print_Area" localSheetId="33">'33'!$A$1:$G$25</definedName>
    <definedName name="Print_Area" localSheetId="34">'34'!$B$1:$E$35</definedName>
    <definedName name="Print_Area" localSheetId="35">'35'!$B$1:$H$38</definedName>
    <definedName name="Print_Area" localSheetId="36">'36'!$A$1:$G$41</definedName>
    <definedName name="Print_Area" localSheetId="37">'37'!$B$1:$J$40</definedName>
    <definedName name="Print_Area" localSheetId="38">'38'!$A$1:$F$36</definedName>
    <definedName name="Print_Area" localSheetId="39">'39'!$B$1:$G$37</definedName>
    <definedName name="Print_Area" localSheetId="3">'4'!$B$1:$G$36</definedName>
    <definedName name="Print_Area" localSheetId="40">'40'!$A$1:$G$44</definedName>
    <definedName name="Print_Area" localSheetId="41">'41'!$B$1:$N$21</definedName>
    <definedName name="Print_Area" localSheetId="42">'42'!$B$1:$G$46</definedName>
    <definedName name="Print_Area" localSheetId="45">'44'!$B$1:$G$35</definedName>
    <definedName name="Print_Area" localSheetId="46">'45'!$B$1:$G$36</definedName>
    <definedName name="Print_Area" localSheetId="47">'46'!$B$1:$O$22</definedName>
    <definedName name="Print_Area" localSheetId="48">'47'!$B$1:$E$42</definedName>
    <definedName name="Print_Area" localSheetId="49">'48'!$A$1:$G$18</definedName>
    <definedName name="Print_Area" localSheetId="50">'49'!$B$1:$E$16</definedName>
    <definedName name="Print_Area" localSheetId="4">'5'!$A$1:$G$36</definedName>
    <definedName name="Print_Area" localSheetId="51">'50'!$B$1:$G$37</definedName>
    <definedName name="Print_Area" localSheetId="52">'51'!$B$1:$G$40</definedName>
    <definedName name="Print_Area" localSheetId="53">'52'!$B$1:$N$40</definedName>
    <definedName name="Print_Area" localSheetId="54">'53'!$B$1:$J$31</definedName>
    <definedName name="Print_Area" localSheetId="55">'54'!$A$1:$H$35</definedName>
    <definedName name="Print_Area" localSheetId="56">'55'!$B$1:$H$33</definedName>
    <definedName name="Print_Area" localSheetId="57">'56'!$B$1:$D$21</definedName>
    <definedName name="Print_Area" localSheetId="58">'57'!$B$1:$I$42</definedName>
    <definedName name="Print_Area" localSheetId="59">'58'!$A$1:$E$22</definedName>
    <definedName name="Print_Area" localSheetId="60">'59'!$B$1:$H$28</definedName>
    <definedName name="Print_Area" localSheetId="5">'6'!$B$2:$L$22</definedName>
    <definedName name="Print_Area" localSheetId="6">'7'!$A$1:$E$39</definedName>
    <definedName name="Print_Area" localSheetId="7">'8'!$A$1:$G$31</definedName>
    <definedName name="Print_Area" localSheetId="8">'9'!$A$1:$G$22</definedName>
    <definedName name="Print_Area" localSheetId="44">'Contenido Arroz'!$A$1:$G$42</definedName>
    <definedName name="Print_Area" localSheetId="27">'Contenido Maíz'!$A$2:$G$41</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3"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'20'!$B$1:$G$48</definedName>
    <definedName name="Z_5CDC6F58_B038_4A0E_A13D_C643B013E119_.wvu.PrintArea" localSheetId="28" hidden="1">'28'!$C$1:$H$35</definedName>
    <definedName name="Z_5CDC6F58_B038_4A0E_A13D_C643B013E119_.wvu.PrintArea" localSheetId="29" hidden="1">'29'!$B$1:$F$37</definedName>
    <definedName name="Z_5CDC6F58_B038_4A0E_A13D_C643B013E119_.wvu.PrintArea" localSheetId="32" hidden="1">'32'!$B$1:$D$24</definedName>
    <definedName name="Z_5CDC6F58_B038_4A0E_A13D_C643B013E119_.wvu.PrintArea" localSheetId="33" hidden="1">'33'!$B$1:$F$25</definedName>
    <definedName name="Z_5CDC6F58_B038_4A0E_A13D_C643B013E119_.wvu.PrintArea" localSheetId="35" hidden="1">'35'!$B$1:$H$36</definedName>
    <definedName name="Z_5CDC6F58_B038_4A0E_A13D_C643B013E119_.wvu.PrintArea" localSheetId="36" hidden="1">'36'!$A$1:$G$38</definedName>
    <definedName name="Z_5CDC6F58_B038_4A0E_A13D_C643B013E119_.wvu.PrintArea" localSheetId="38" hidden="1">'38'!$B$1:$F$17</definedName>
    <definedName name="Z_5CDC6F58_B038_4A0E_A13D_C643B013E119_.wvu.PrintArea" localSheetId="39" hidden="1">'39'!$A$1:$G$14</definedName>
    <definedName name="Z_5CDC6F58_B038_4A0E_A13D_C643B013E119_.wvu.PrintArea" localSheetId="3" hidden="1">'4'!$B$1:$G$36</definedName>
    <definedName name="Z_5CDC6F58_B038_4A0E_A13D_C643B013E119_.wvu.PrintArea" localSheetId="42" hidden="1">'42'!$B$1:$G$42</definedName>
    <definedName name="Z_5CDC6F58_B038_4A0E_A13D_C643B013E119_.wvu.PrintArea" localSheetId="45" hidden="1">'44'!$B$1:$G$35</definedName>
    <definedName name="Z_5CDC6F58_B038_4A0E_A13D_C643B013E119_.wvu.PrintArea" localSheetId="46" hidden="1">'45'!$B$1:$G$32</definedName>
    <definedName name="Z_5CDC6F58_B038_4A0E_A13D_C643B013E119_.wvu.PrintArea" localSheetId="49" hidden="1">'48'!$B$1:$F$17</definedName>
    <definedName name="Z_5CDC6F58_B038_4A0E_A13D_C643B013E119_.wvu.PrintArea" localSheetId="4" hidden="1">'5'!$A$1:$G$33</definedName>
    <definedName name="Z_5CDC6F58_B038_4A0E_A13D_C643B013E119_.wvu.PrintArea" localSheetId="51" hidden="1">'50'!$B$1:$G$35</definedName>
    <definedName name="Z_5CDC6F58_B038_4A0E_A13D_C643B013E119_.wvu.PrintArea" localSheetId="52" hidden="1">'51'!$A$1:$F$36</definedName>
    <definedName name="Z_5CDC6F58_B038_4A0E_A13D_C643B013E119_.wvu.PrintArea" localSheetId="53" hidden="1">'52'!$B$1:$M$38</definedName>
    <definedName name="Z_5CDC6F58_B038_4A0E_A13D_C643B013E119_.wvu.PrintArea" localSheetId="54" hidden="1">'53'!$B$1:$I$31</definedName>
    <definedName name="Z_5CDC6F58_B038_4A0E_A13D_C643B013E119_.wvu.PrintArea" localSheetId="55" hidden="1">'54'!$A$1:$G$34</definedName>
    <definedName name="Z_5CDC6F58_B038_4A0E_A13D_C643B013E119_.wvu.PrintArea" localSheetId="56" hidden="1">'55'!$B$1:$H$32</definedName>
    <definedName name="Z_5CDC6F58_B038_4A0E_A13D_C643B013E119_.wvu.PrintArea" localSheetId="57" hidden="1">'56'!$B$1:$D$22</definedName>
    <definedName name="Z_5CDC6F58_B038_4A0E_A13D_C643B013E119_.wvu.PrintArea" localSheetId="58" hidden="1">'57'!$B$1:$I$38</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4" hidden="1">'Contenido Arroz'!$A$1:$G$42</definedName>
    <definedName name="Z_5CDC6F58_B038_4A0E_A13D_C643B013E119_.wvu.PrintArea" localSheetId="27" hidden="1">'Contenido Maíz'!$A$2:$G$41</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 i="10" l="1"/>
  <c r="K16" i="7"/>
  <c r="K16" i="27"/>
  <c r="K16" i="3"/>
  <c r="M15" i="65" l="1"/>
  <c r="G15" i="41" l="1"/>
  <c r="K15" i="10" l="1"/>
  <c r="K15" i="7"/>
  <c r="K15" i="27"/>
  <c r="K15" i="3"/>
  <c r="M14" i="65" l="1"/>
  <c r="G19" i="48" l="1"/>
  <c r="E16" i="60" l="1"/>
  <c r="E14" i="43"/>
  <c r="E17" i="24"/>
  <c r="M13" i="65" l="1"/>
  <c r="K14" i="10" l="1"/>
  <c r="K14" i="7"/>
  <c r="K14" i="27"/>
  <c r="K14" i="3"/>
  <c r="D18" i="46" l="1"/>
  <c r="D17" i="46"/>
  <c r="D16" i="46"/>
  <c r="D15" i="46"/>
  <c r="M12" i="65" l="1"/>
  <c r="E15" i="46" l="1"/>
  <c r="F16" i="61"/>
  <c r="F15" i="61"/>
  <c r="F16" i="45" l="1"/>
  <c r="F17" i="45"/>
  <c r="F18" i="45"/>
  <c r="F19" i="45"/>
  <c r="F20" i="45"/>
  <c r="F21" i="45"/>
  <c r="F22" i="45"/>
  <c r="F23" i="45"/>
  <c r="F24" i="45"/>
  <c r="F15" i="45"/>
  <c r="F15" i="20"/>
  <c r="F16" i="20"/>
  <c r="F17" i="20"/>
  <c r="F18" i="20"/>
  <c r="F19" i="20"/>
  <c r="F20" i="20"/>
  <c r="F14" i="20"/>
  <c r="F18" i="15"/>
  <c r="F19" i="15"/>
  <c r="F20" i="15"/>
  <c r="F21" i="15"/>
  <c r="F22" i="15"/>
  <c r="F23" i="15"/>
  <c r="F24" i="15"/>
  <c r="F25" i="15"/>
  <c r="F26" i="15"/>
  <c r="F27" i="15"/>
  <c r="F17" i="15"/>
  <c r="K13" i="10" l="1"/>
  <c r="K13" i="7"/>
  <c r="K13" i="27"/>
  <c r="K13" i="3"/>
  <c r="F19" i="4"/>
  <c r="G12" i="36"/>
  <c r="G11" i="36"/>
  <c r="G14" i="36"/>
  <c r="G15" i="36"/>
  <c r="F12" i="36"/>
  <c r="F11" i="36"/>
  <c r="E14" i="36"/>
  <c r="F14" i="36"/>
  <c r="F15" i="36" s="1"/>
  <c r="E12" i="36"/>
  <c r="E15" i="36" s="1"/>
  <c r="E11" i="36"/>
  <c r="D11" i="36"/>
  <c r="D12" i="36" s="1"/>
  <c r="M11" i="65"/>
  <c r="K12" i="10"/>
  <c r="K12" i="7"/>
  <c r="K12" i="27"/>
  <c r="K12" i="3"/>
  <c r="G14" i="58"/>
  <c r="M10" i="65"/>
  <c r="G18" i="64"/>
  <c r="G13" i="58"/>
  <c r="G14" i="41"/>
  <c r="G14" i="8"/>
  <c r="K11" i="10"/>
  <c r="K11" i="7"/>
  <c r="K11" i="27"/>
  <c r="K11" i="3"/>
  <c r="M9" i="65"/>
  <c r="K10" i="10"/>
  <c r="K10" i="7"/>
  <c r="K9" i="27"/>
  <c r="K10" i="27"/>
  <c r="K9" i="3"/>
  <c r="K10" i="3"/>
  <c r="K8" i="3"/>
  <c r="G13" i="41"/>
  <c r="G12" i="41"/>
  <c r="G13" i="8"/>
  <c r="D14" i="45"/>
  <c r="E13" i="45"/>
  <c r="E12" i="45"/>
  <c r="E11" i="45"/>
  <c r="E10" i="45"/>
  <c r="E9" i="45"/>
  <c r="E8" i="45"/>
  <c r="E7" i="45"/>
  <c r="E14" i="45" s="1"/>
  <c r="F14" i="45" s="1"/>
  <c r="E6" i="45"/>
  <c r="K9" i="10"/>
  <c r="K9" i="7"/>
  <c r="E21" i="80"/>
  <c r="K8" i="27"/>
  <c r="M8" i="65"/>
  <c r="I21" i="80"/>
  <c r="J21" i="80"/>
  <c r="F21" i="80"/>
  <c r="D20" i="27"/>
  <c r="E20" i="27"/>
  <c r="F20" i="27"/>
  <c r="G20" i="27"/>
  <c r="H20" i="27"/>
  <c r="I20" i="27"/>
  <c r="J20" i="27"/>
  <c r="C20" i="27"/>
  <c r="J20" i="3"/>
  <c r="J21" i="3" s="1"/>
  <c r="H20" i="3"/>
  <c r="F20" i="3"/>
  <c r="E20" i="3"/>
  <c r="E21" i="3" s="1"/>
  <c r="G12" i="58"/>
  <c r="G11" i="58"/>
  <c r="G19" i="52"/>
  <c r="C20" i="49"/>
  <c r="C21" i="49" s="1"/>
  <c r="D20" i="49"/>
  <c r="E20" i="49"/>
  <c r="F20" i="49"/>
  <c r="G20" i="49"/>
  <c r="G21" i="49" s="1"/>
  <c r="H20" i="49"/>
  <c r="I20" i="49"/>
  <c r="I21" i="49" s="1"/>
  <c r="J20" i="49"/>
  <c r="F21" i="49" s="1"/>
  <c r="N11" i="49" s="1"/>
  <c r="G15" i="8"/>
  <c r="G6" i="41"/>
  <c r="G7" i="41"/>
  <c r="G8" i="41"/>
  <c r="G9" i="41"/>
  <c r="G10" i="41"/>
  <c r="G11" i="41"/>
  <c r="I20" i="3"/>
  <c r="I21" i="3" s="1"/>
  <c r="G20" i="3"/>
  <c r="E17" i="5"/>
  <c r="H17" i="5" s="1"/>
  <c r="I17" i="5" s="1"/>
  <c r="E18" i="63"/>
  <c r="D17" i="47"/>
  <c r="H16" i="5"/>
  <c r="G7" i="47"/>
  <c r="D8" i="47"/>
  <c r="F8" i="47"/>
  <c r="G8" i="47"/>
  <c r="H9" i="47" s="1"/>
  <c r="D9" i="47"/>
  <c r="F9" i="47"/>
  <c r="G9" i="47"/>
  <c r="D10" i="47"/>
  <c r="F10" i="47"/>
  <c r="G10" i="47"/>
  <c r="H10" i="47"/>
  <c r="D11" i="47"/>
  <c r="F11" i="47"/>
  <c r="G11" i="47"/>
  <c r="H11" i="47" s="1"/>
  <c r="D12" i="47"/>
  <c r="F12" i="47"/>
  <c r="G12" i="47"/>
  <c r="H12" i="47"/>
  <c r="D13" i="47"/>
  <c r="F13" i="47"/>
  <c r="G13" i="47"/>
  <c r="H13" i="47" s="1"/>
  <c r="D14" i="47"/>
  <c r="F14" i="47"/>
  <c r="G14" i="47"/>
  <c r="H14" i="47"/>
  <c r="D15" i="47"/>
  <c r="F15" i="47"/>
  <c r="G15" i="47"/>
  <c r="D16" i="47"/>
  <c r="D16" i="5"/>
  <c r="D17" i="5"/>
  <c r="I19" i="77"/>
  <c r="J19" i="19"/>
  <c r="D12" i="62"/>
  <c r="D13" i="62" s="1"/>
  <c r="G7" i="58"/>
  <c r="G8" i="58"/>
  <c r="G9" i="58"/>
  <c r="G10" i="58"/>
  <c r="G6" i="58"/>
  <c r="F19" i="48"/>
  <c r="E17" i="47"/>
  <c r="F17" i="47" s="1"/>
  <c r="D14" i="61"/>
  <c r="E13" i="61"/>
  <c r="E12" i="61"/>
  <c r="E14" i="61" s="1"/>
  <c r="E16" i="24"/>
  <c r="E16" i="46"/>
  <c r="D25" i="46" s="1"/>
  <c r="D11" i="61"/>
  <c r="E10" i="61"/>
  <c r="E11" i="61" s="1"/>
  <c r="E9" i="61"/>
  <c r="D21" i="20"/>
  <c r="F21" i="20" s="1"/>
  <c r="G9" i="63"/>
  <c r="G10" i="63"/>
  <c r="D28" i="15"/>
  <c r="F28" i="15" s="1"/>
  <c r="D17" i="63"/>
  <c r="E8" i="61"/>
  <c r="F8" i="61" s="1"/>
  <c r="D8" i="61"/>
  <c r="F7" i="61"/>
  <c r="F6" i="61"/>
  <c r="N19" i="77"/>
  <c r="M7" i="65"/>
  <c r="K8" i="7"/>
  <c r="U1" i="65"/>
  <c r="T1" i="65"/>
  <c r="S1" i="65"/>
  <c r="R1" i="65"/>
  <c r="L19" i="65"/>
  <c r="J19" i="65"/>
  <c r="H19" i="65"/>
  <c r="F19" i="65"/>
  <c r="D19" i="65"/>
  <c r="D20" i="65" s="1"/>
  <c r="R2" i="65" s="1"/>
  <c r="F18" i="64"/>
  <c r="D18" i="63" s="1"/>
  <c r="K8" i="10"/>
  <c r="H21" i="80"/>
  <c r="D21" i="80"/>
  <c r="D20" i="3"/>
  <c r="F19" i="52"/>
  <c r="C21" i="80"/>
  <c r="G21" i="80"/>
  <c r="C19" i="65"/>
  <c r="E19" i="65"/>
  <c r="G19" i="65"/>
  <c r="I19" i="65"/>
  <c r="K19" i="65"/>
  <c r="E19" i="52"/>
  <c r="C19" i="48"/>
  <c r="D19" i="48"/>
  <c r="E19" i="48"/>
  <c r="E16" i="47"/>
  <c r="F16" i="47" s="1"/>
  <c r="C19" i="77"/>
  <c r="D19" i="52"/>
  <c r="E15" i="24"/>
  <c r="B24" i="46"/>
  <c r="B22" i="46"/>
  <c r="G19" i="77"/>
  <c r="K19" i="77"/>
  <c r="E15" i="5"/>
  <c r="F15" i="5"/>
  <c r="D15" i="5"/>
  <c r="F12" i="63"/>
  <c r="F13" i="63"/>
  <c r="F14" i="63"/>
  <c r="G14" i="63" s="1"/>
  <c r="F15" i="63"/>
  <c r="G15" i="63" s="1"/>
  <c r="F16" i="63"/>
  <c r="G16" i="63"/>
  <c r="F11" i="63"/>
  <c r="G11" i="63" s="1"/>
  <c r="G12" i="63"/>
  <c r="M19" i="77"/>
  <c r="Q19" i="19"/>
  <c r="V19" i="19"/>
  <c r="W19" i="19"/>
  <c r="E19" i="77"/>
  <c r="G8" i="67"/>
  <c r="F8" i="67"/>
  <c r="F15" i="67" s="1"/>
  <c r="G7" i="67"/>
  <c r="E7" i="67"/>
  <c r="E15" i="67" s="1"/>
  <c r="D7" i="67"/>
  <c r="D15" i="67"/>
  <c r="C7" i="67"/>
  <c r="C15" i="67"/>
  <c r="B7" i="67"/>
  <c r="B17" i="64"/>
  <c r="B16" i="64"/>
  <c r="B15" i="64"/>
  <c r="B14" i="64"/>
  <c r="B13" i="64"/>
  <c r="B12" i="64"/>
  <c r="B11" i="64"/>
  <c r="B10" i="64"/>
  <c r="B9" i="64"/>
  <c r="B8" i="64"/>
  <c r="B7" i="64"/>
  <c r="B6" i="64"/>
  <c r="E13" i="60"/>
  <c r="D12" i="60"/>
  <c r="E11" i="60"/>
  <c r="E10" i="60"/>
  <c r="E9" i="60"/>
  <c r="E8" i="60"/>
  <c r="E7" i="60"/>
  <c r="E6" i="60"/>
  <c r="AB34" i="65"/>
  <c r="C19" i="52"/>
  <c r="G7" i="51"/>
  <c r="F7" i="51"/>
  <c r="E7" i="51"/>
  <c r="D7" i="51"/>
  <c r="G6" i="51"/>
  <c r="F6" i="51"/>
  <c r="E6" i="51"/>
  <c r="D6" i="51"/>
  <c r="C6" i="51"/>
  <c r="E17" i="46"/>
  <c r="D14" i="36"/>
  <c r="H8" i="5"/>
  <c r="H9" i="5"/>
  <c r="I9" i="5" s="1"/>
  <c r="H10" i="5"/>
  <c r="I10" i="5" s="1"/>
  <c r="H11" i="5"/>
  <c r="I11" i="5" s="1"/>
  <c r="H12" i="5"/>
  <c r="I12" i="5"/>
  <c r="H13" i="5"/>
  <c r="I13" i="5"/>
  <c r="H14" i="5"/>
  <c r="I14" i="5" s="1"/>
  <c r="B9" i="4"/>
  <c r="B10" i="4"/>
  <c r="B11" i="4"/>
  <c r="B12" i="4"/>
  <c r="B13" i="4"/>
  <c r="B14" i="4"/>
  <c r="B15" i="4"/>
  <c r="B16" i="4"/>
  <c r="C19" i="19"/>
  <c r="E19" i="19"/>
  <c r="H19" i="19"/>
  <c r="L19" i="19"/>
  <c r="N19" i="19" s="1"/>
  <c r="M1" i="27"/>
  <c r="N1" i="27"/>
  <c r="O1" i="27"/>
  <c r="X35" i="27"/>
  <c r="N1" i="3"/>
  <c r="O1" i="3"/>
  <c r="P1" i="3"/>
  <c r="B7" i="4"/>
  <c r="D9" i="5"/>
  <c r="F9" i="5"/>
  <c r="D10" i="5"/>
  <c r="F10" i="5"/>
  <c r="D11" i="5"/>
  <c r="F11" i="5"/>
  <c r="D12" i="5"/>
  <c r="F12" i="5"/>
  <c r="F13" i="5"/>
  <c r="F14" i="5"/>
  <c r="F13" i="61"/>
  <c r="H15" i="47"/>
  <c r="H15" i="5"/>
  <c r="F16" i="5"/>
  <c r="I16" i="5"/>
  <c r="G15" i="67"/>
  <c r="G13" i="63"/>
  <c r="F12" i="61"/>
  <c r="E21" i="27"/>
  <c r="D21" i="3" l="1"/>
  <c r="N2" i="3" s="1"/>
  <c r="F21" i="3"/>
  <c r="O2" i="3" s="1"/>
  <c r="H21" i="3"/>
  <c r="P2" i="3" s="1"/>
  <c r="Q2" i="3" s="1"/>
  <c r="D21" i="27"/>
  <c r="M2" i="27" s="1"/>
  <c r="I21" i="65"/>
  <c r="H20" i="65"/>
  <c r="T2" i="65" s="1"/>
  <c r="L21" i="65"/>
  <c r="J20" i="65"/>
  <c r="U2" i="65" s="1"/>
  <c r="H21" i="27"/>
  <c r="O2" i="27" s="1"/>
  <c r="F21" i="27"/>
  <c r="N2" i="27" s="1"/>
  <c r="G21" i="27"/>
  <c r="C21" i="27"/>
  <c r="G21" i="3"/>
  <c r="D20" i="36"/>
  <c r="G19" i="36"/>
  <c r="E19" i="36"/>
  <c r="D19" i="36"/>
  <c r="E21" i="36"/>
  <c r="G20" i="36"/>
  <c r="F21" i="36"/>
  <c r="F20" i="36"/>
  <c r="G21" i="36"/>
  <c r="F19" i="36"/>
  <c r="E20" i="36"/>
  <c r="D21" i="36"/>
  <c r="D15" i="36"/>
  <c r="F14" i="61"/>
  <c r="C18" i="63"/>
  <c r="F18" i="63" s="1"/>
  <c r="G18" i="63" s="1"/>
  <c r="F11" i="61"/>
  <c r="C17" i="63"/>
  <c r="F17" i="63" s="1"/>
  <c r="G17" i="63" s="1"/>
  <c r="C21" i="65"/>
  <c r="L20" i="65"/>
  <c r="F21" i="65"/>
  <c r="E21" i="49"/>
  <c r="C20" i="65"/>
  <c r="I15" i="5"/>
  <c r="D21" i="65"/>
  <c r="G17" i="47"/>
  <c r="H17" i="47" s="1"/>
  <c r="G16" i="47"/>
  <c r="H16" i="47" s="1"/>
  <c r="H21" i="65"/>
  <c r="F17" i="5"/>
  <c r="I20" i="65"/>
  <c r="G21" i="65"/>
  <c r="G20" i="65"/>
  <c r="H8" i="47"/>
  <c r="J21" i="65"/>
  <c r="F20" i="65"/>
  <c r="S2" i="65" s="1"/>
  <c r="E21" i="65"/>
  <c r="K20" i="65"/>
  <c r="K21" i="65"/>
  <c r="E20" i="65"/>
  <c r="D21" i="49"/>
  <c r="M11" i="49" s="1"/>
  <c r="J21" i="49"/>
  <c r="H21" i="49"/>
  <c r="O11" i="49" s="1"/>
  <c r="C23" i="46"/>
  <c r="E22" i="46"/>
  <c r="E24" i="46"/>
  <c r="C24" i="46"/>
  <c r="E25" i="46"/>
  <c r="E18" i="46"/>
  <c r="D23" i="46"/>
  <c r="D24" i="46"/>
  <c r="E23" i="46"/>
  <c r="C25" i="46"/>
  <c r="D22" i="46"/>
  <c r="C22" i="46"/>
  <c r="P2" i="27" l="1"/>
  <c r="V2" i="65"/>
  <c r="P11" i="49"/>
</calcChain>
</file>

<file path=xl/sharedStrings.xml><?xml version="1.0" encoding="utf-8"?>
<sst xmlns="http://schemas.openxmlformats.org/spreadsheetml/2006/main" count="1649" uniqueCount="663">
  <si>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</si>
  <si>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</si>
  <si>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</si>
  <si>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</si>
  <si>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</si>
  <si>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</si>
  <si>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</si>
  <si>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</si>
  <si>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</si>
  <si>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</si>
  <si>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</si>
  <si>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</si>
  <si>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</si>
  <si>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</si>
  <si>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</si>
  <si>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</si>
  <si>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</si>
  <si>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</si>
  <si>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</si>
  <si>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</si>
  <si>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</si>
  <si>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</si>
  <si>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</si>
  <si>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</si>
  <si>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</si>
  <si>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</si>
  <si>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</si>
  <si>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</si>
  <si>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</si>
  <si>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</si>
  <si>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</si>
  <si>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</si>
  <si>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</si>
  <si>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</si>
  <si>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</si>
  <si>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</si>
  <si>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</si>
  <si>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</si>
  <si>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</si>
  <si>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</si>
  <si>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</si>
  <si>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</si>
  <si>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</si>
  <si>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</si>
  <si>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</si>
  <si>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</si>
  <si>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</si>
  <si>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</si>
  <si>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</si>
  <si>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</si>
  <si>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</si>
  <si>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</si>
  <si>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</si>
  <si>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</si>
  <si>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</si>
  <si>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</si>
  <si>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</si>
  <si>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</si>
  <si>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</si>
  <si>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</si>
  <si>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</si>
  <si>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</si>
  <si>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</si>
  <si>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</si>
  <si>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</si>
  <si>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</si>
  <si>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</si>
  <si>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</si>
  <si>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</si>
  <si>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</si>
  <si>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</si>
  <si>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</si>
  <si>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</si>
  <si>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</si>
  <si>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</si>
  <si>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</si>
  <si>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</si>
  <si>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</si>
  <si>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</si>
  <si>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</si>
  <si>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</si>
  <si>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</si>
  <si>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</si>
  <si>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</si>
  <si>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</si>
  <si>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</si>
  <si>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</si>
  <si>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</si>
  <si>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</si>
  <si>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</si>
  <si>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</si>
  <si>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</si>
  <si>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</si>
  <si>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</si>
  <si>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</si>
  <si>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</si>
  <si>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</si>
  <si>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</si>
  <si>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</si>
  <si>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</si>
  <si>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</si>
  <si>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</si>
  <si>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</si>
  <si>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</si>
  <si>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</si>
  <si>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</si>
  <si>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</si>
  <si>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</si>
  <si>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</si>
  <si>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</si>
  <si>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</si>
  <si>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</si>
  <si>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</si>
  <si>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</si>
  <si>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</si>
  <si>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</si>
  <si>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</si>
  <si>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</si>
  <si>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</si>
  <si>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</si>
  <si>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</si>
  <si>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</si>
  <si>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</si>
  <si>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</si>
  <si>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</si>
  <si>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</si>
  <si>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</si>
  <si>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</si>
  <si>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</si>
  <si>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</si>
  <si>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</si>
  <si>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</si>
  <si>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</si>
  <si>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</si>
  <si>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</si>
  <si>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</si>
  <si>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</si>
  <si>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</si>
  <si>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</si>
  <si>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</si>
  <si>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</si>
  <si>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</si>
  <si>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</si>
  <si>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</si>
  <si>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</si>
  <si>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</si>
  <si>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</si>
  <si>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</si>
  <si>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</si>
  <si>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</si>
  <si>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</si>
  <si>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</si>
  <si>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</si>
  <si>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</si>
  <si>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</si>
  <si>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</si>
  <si>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</si>
  <si>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</si>
  <si>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</si>
  <si>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</si>
  <si>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</si>
  <si>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</si>
  <si>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</si>
  <si>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</si>
  <si>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</si>
  <si>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</si>
  <si>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</si>
  <si>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</si>
  <si>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</si>
  <si>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</si>
  <si>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</si>
  <si>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</si>
  <si>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</si>
  <si>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</si>
  <si>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</si>
  <si>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</si>
  <si>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</si>
  <si>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</si>
  <si>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</si>
  <si>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</si>
  <si>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</si>
  <si>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</si>
  <si>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</si>
  <si>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</si>
  <si>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</si>
  <si>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</si>
  <si>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</si>
  <si>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</si>
  <si>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</si>
  <si>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</si>
  <si>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</si>
  <si>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</si>
  <si>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</si>
  <si>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</si>
  <si>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</si>
  <si>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</si>
  <si>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</si>
  <si>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</si>
  <si>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</si>
  <si>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</si>
  <si>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</si>
  <si>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</si>
  <si>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</si>
  <si>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</si>
  <si>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</si>
  <si>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</si>
  <si>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</si>
  <si>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</si>
  <si>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</si>
  <si>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</si>
  <si>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</si>
  <si>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</si>
  <si>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</si>
  <si>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</si>
  <si>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</si>
  <si>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</si>
  <si>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</si>
  <si>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</si>
  <si>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</si>
  <si>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</si>
  <si>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</si>
  <si>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</si>
  <si>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</si>
  <si>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</si>
  <si>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</si>
  <si>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</si>
  <si>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</si>
  <si>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</si>
  <si>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</si>
  <si>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</si>
  <si>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</si>
  <si>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</si>
  <si>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</si>
  <si>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</si>
  <si>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</si>
  <si>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</si>
  <si>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</si>
  <si>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</si>
  <si>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</si>
  <si>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</si>
  <si>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</si>
  <si>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</si>
  <si>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</si>
  <si>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</si>
  <si>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</si>
  <si>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</si>
  <si>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</si>
  <si>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</si>
  <si>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</si>
  <si>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</si>
  <si>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</si>
  <si>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</si>
  <si>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</si>
  <si>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</si>
  <si>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</si>
  <si>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</si>
  <si>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</si>
  <si>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</si>
  <si>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</si>
  <si>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</si>
  <si>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</si>
  <si>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</si>
  <si>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</si>
  <si>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</si>
  <si>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</si>
  <si>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</si>
  <si>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</si>
  <si>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</si>
  <si>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</si>
  <si>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</si>
  <si>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</si>
  <si>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</si>
  <si>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</si>
  <si>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</si>
  <si>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</si>
  <si>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</si>
  <si>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</si>
  <si>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</si>
  <si>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</si>
  <si>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</si>
  <si>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</si>
  <si>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</si>
  <si>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</si>
  <si>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</si>
  <si>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</si>
  <si>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</si>
  <si>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</si>
  <si>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</si>
  <si>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</si>
  <si>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</si>
  <si>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</si>
  <si>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</si>
  <si>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</si>
  <si>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</si>
  <si>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</si>
  <si>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</si>
  <si>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</si>
  <si>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</si>
  <si>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</si>
  <si>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</si>
  <si>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</si>
  <si>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</si>
  <si>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</si>
  <si>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</si>
  <si>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</si>
  <si>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</si>
  <si>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</si>
  <si>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</si>
  <si>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</si>
  <si>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</si>
  <si>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</si>
  <si>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</si>
  <si>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</si>
  <si>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</si>
  <si>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</si>
  <si>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</si>
  <si>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</si>
  <si>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</si>
  <si>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</si>
  <si>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</si>
  <si>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</si>
  <si>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</si>
  <si>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</si>
  <si>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</si>
  <si>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</si>
  <si>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</si>
  <si>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</si>
  <si>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r>
      <t xml:space="preserve">Otros costos </t>
    </r>
    <r>
      <rPr>
        <vertAlign val="superscript"/>
        <sz val="10"/>
        <rFont val="Arial"/>
        <family val="2"/>
      </rPr>
      <t>2</t>
    </r>
  </si>
  <si>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</si>
  <si>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</si>
  <si>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</si>
  <si>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</si>
  <si>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</si>
  <si>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</si>
  <si>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</si>
  <si>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</si>
  <si>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</si>
  <si>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</si>
  <si>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</si>
  <si>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</si>
  <si>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</si>
  <si>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</si>
  <si>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</si>
  <si>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</si>
  <si>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</si>
  <si>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</si>
  <si>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</si>
  <si>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</si>
  <si>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</si>
  <si>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</si>
  <si>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</si>
  <si>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</si>
  <si>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</si>
  <si>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</si>
  <si>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</si>
  <si>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</si>
  <si>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</si>
  <si>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</si>
  <si>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</si>
  <si>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</si>
  <si>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</si>
  <si>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</si>
  <si>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</si>
  <si>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</si>
  <si>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</si>
  <si>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</si>
  <si>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</si>
  <si>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</si>
  <si>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</si>
  <si>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</si>
  <si>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</si>
  <si>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</si>
  <si>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</si>
  <si>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</si>
  <si>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</si>
  <si>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</si>
  <si>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</si>
  <si>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</si>
  <si>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</si>
  <si>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</si>
  <si>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</si>
  <si>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</si>
  <si>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</si>
  <si>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</si>
  <si>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</si>
  <si>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</si>
  <si>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</si>
  <si>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</si>
  <si>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</si>
  <si>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</si>
  <si>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</si>
  <si>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</si>
  <si>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</si>
  <si>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</si>
  <si>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</si>
  <si>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</si>
  <si>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</si>
  <si>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</si>
  <si>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</si>
  <si>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</si>
  <si>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</si>
  <si>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</si>
  <si>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</si>
  <si>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</si>
  <si>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</si>
  <si>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</si>
  <si>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</si>
  <si>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</si>
  <si>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</si>
  <si>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</si>
  <si>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</si>
  <si>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</si>
  <si>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</si>
  <si>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</si>
  <si>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</si>
  <si>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</si>
  <si>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</si>
  <si>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</si>
  <si>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</si>
  <si>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</si>
  <si>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</si>
  <si>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</si>
  <si>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</si>
  <si>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</si>
  <si>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</si>
  <si>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</si>
  <si>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</si>
  <si>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</si>
  <si>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</si>
  <si>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</si>
  <si>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</si>
  <si>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</si>
  <si>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</si>
  <si>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</si>
  <si>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</si>
  <si>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</si>
  <si>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</si>
  <si>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</si>
  <si>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</si>
  <si>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</si>
  <si>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</si>
  <si>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</si>
  <si>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</si>
  <si>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</si>
  <si>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</si>
  <si>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</si>
  <si>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</si>
  <si>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</si>
  <si>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</si>
  <si>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</si>
  <si>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</si>
  <si>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</si>
  <si>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</si>
  <si>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</si>
  <si>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</si>
  <si>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</si>
  <si>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</si>
  <si>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</si>
  <si>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</si>
  <si>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</si>
  <si>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</si>
  <si>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</si>
  <si>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</si>
  <si>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</si>
  <si>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</si>
  <si>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2018/P</t>
  </si>
  <si>
    <t>Nota: Considera trigo nacional e importado.</t>
  </si>
  <si>
    <t>2017/2018</t>
  </si>
  <si>
    <t>Producción (rdto. ind. 50 -56%)</t>
  </si>
  <si>
    <t>-</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</si>
  <si>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</si>
  <si>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</si>
  <si>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</si>
  <si>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</si>
  <si>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</si>
  <si>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</si>
  <si>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</si>
  <si>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</si>
  <si>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</si>
  <si>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</si>
  <si>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t>Fecha de publicación: mayo 2017</t>
  </si>
  <si>
    <t xml:space="preserve"> Temporada: 2017 - 2018</t>
  </si>
  <si>
    <t>Región del Ñuble *</t>
  </si>
  <si>
    <t xml:space="preserve">Fuente : elaborado por Odepa con información del INE.           </t>
  </si>
  <si>
    <t>Fuente: elaborado por Odepa con información del Servicio Nacional de Aduanas.
Nota: Se excluye trigo destinado a uso forrajero.</t>
  </si>
  <si>
    <t>Región de Ñuble *</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</si>
  <si>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</si>
  <si>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</si>
  <si>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</si>
  <si>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</si>
  <si>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Período 2009 - 2018</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</si>
  <si>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</si>
  <si>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</si>
  <si>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</si>
  <si>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</si>
  <si>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Fuente: elaborado por Odepa con información de Cotrisa.
Nota: Los precios pueden tener distintas condiciones de pago. Para más detalle ver en www.cotrisa.cl.         
* A partir de septiembre de 2018 se incorpora la Región del Ñuble</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</si>
  <si>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</si>
  <si>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</si>
  <si>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</si>
  <si>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</si>
  <si>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</si>
  <si>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Fuente: elaborado por Odepa con antecedentes de Cotrisa.
Nota:
Los precios pueden tener distintas condiciones de pago. 
Para más detalle ver en www.cotrisa.cl.  
Las celdas en blanco significa que no se publicaron precios en ese mes.
* A partir de septiembre de 2018 se incorpora la Región de Ñuble.</t>
  </si>
  <si>
    <t xml:space="preserve">Fuente: elaborado por Odepa con información de Cotrisa.
Nota: Las celdas en blanco significa que no se publicaron precios en ese mes. </t>
  </si>
  <si>
    <t>Ñuble</t>
  </si>
  <si>
    <t xml:space="preserve">Evolución de los precios en los mercados de Tailandia y Chile </t>
  </si>
  <si>
    <t xml:space="preserve">(USD CIF/ tonelada)   </t>
  </si>
  <si>
    <t>Fuente: elaborado por Odepa con información del Servicio Nacional de Aduanas.
*Importaciones realizadas por empresas pecuarias.</t>
  </si>
  <si>
    <t>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</si>
  <si>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</si>
  <si>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</si>
  <si>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</si>
  <si>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Período 2008 - 2018</t>
  </si>
  <si>
    <t>Período 2016 - 2019</t>
  </si>
  <si>
    <t>2018 - 2019</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</si>
  <si>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</si>
  <si>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</si>
  <si>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</si>
  <si>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</si>
  <si>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</si>
  <si>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</si>
  <si>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</si>
  <si>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</si>
  <si>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</si>
  <si>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</si>
  <si>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</si>
  <si>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</si>
  <si>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Período 2015-2019</t>
  </si>
  <si>
    <t>2018-2019</t>
  </si>
  <si>
    <t>2019</t>
  </si>
  <si>
    <t>Período 2014 - 2019</t>
  </si>
  <si>
    <t>Período 2012-2019</t>
  </si>
  <si>
    <t>Período 2012 - 2019</t>
  </si>
  <si>
    <t xml:space="preserve">Fuente: elaborado por Odepa con información del Servicio Nacional de Aduanas.   
Nota: Incluye trigo panadero y candeal. Se excluye trigo destinado a uso forrajero.                                   </t>
  </si>
  <si>
    <t>Período 2018 - 2019</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</si>
  <si>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</si>
  <si>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</si>
  <si>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</si>
  <si>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</si>
  <si>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</si>
  <si>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</si>
  <si>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</si>
  <si>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</si>
  <si>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</si>
  <si>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</si>
  <si>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</si>
  <si>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(2) El precio del trigo utilizado en el análisis de sensibilidad corresponde al precio promedio regional durante enero y febrero de 2019 (precios informados por Cotrisa). </t>
  </si>
  <si>
    <t>* : Corresponde a otros productos y subproductos del proceso de la molienda.</t>
  </si>
  <si>
    <t>*</t>
  </si>
  <si>
    <t>Años agrícolas 2017/18 a 2018/19</t>
  </si>
  <si>
    <t>Años agrícolas 2015/16 a 2018/19</t>
  </si>
  <si>
    <t>Var. 2018-2019</t>
  </si>
  <si>
    <t xml:space="preserve">
Fuente: elaborado por Odepa con información del Instituto Nacional de Estadísticas (INE). 
</t>
  </si>
  <si>
    <t xml:space="preserve">Fuente: elaborado por Odepa con información del Servicio Nacional de Aduanas. 
*Importaciones realizadas por empresas pecuarias. </t>
  </si>
  <si>
    <t xml:space="preserve">
Fuente: elaborado por Odepa con información de Cotrisa.
</t>
  </si>
  <si>
    <t xml:space="preserve">
Fuente: elaborado por Odepa con antecedentes de Cotrisa, bolsas y Reuters.
</t>
  </si>
  <si>
    <t>18 de marzo de 2019</t>
  </si>
  <si>
    <t>25 de marzo de 2019</t>
  </si>
  <si>
    <t>1 de abril de 2019</t>
  </si>
  <si>
    <t>8 de abril de 2019</t>
  </si>
  <si>
    <t>2018 /P</t>
  </si>
  <si>
    <t>Arroz. Costos de producción por hectárea según rendimiento esperado ($/ha)</t>
  </si>
  <si>
    <t>Nota: Incluye imprevistos y costo financiero (sin arriendo, administración, impuestos y contribuciones).</t>
  </si>
  <si>
    <t>15 de abril de 2019</t>
  </si>
  <si>
    <t>22 de abril de 2019</t>
  </si>
  <si>
    <t>29 de abril de 2019</t>
  </si>
  <si>
    <t>6 demayo de 2019</t>
  </si>
  <si>
    <t>Proyección mensual del balance mundial de oferta y demanda de trigo temporada 2019/20</t>
  </si>
  <si>
    <t xml:space="preserve">2017/18 </t>
  </si>
  <si>
    <t>2018/19 estimado</t>
  </si>
  <si>
    <t>2019/20 proyectado</t>
  </si>
  <si>
    <t>Mundo sin China</t>
  </si>
  <si>
    <t>2018/2019 (estimado)</t>
  </si>
  <si>
    <t>Proyecciones del balance mundial de oferta y demanda de maíz temporada 2019/20 en cada mes</t>
  </si>
  <si>
    <t>2019/2020 (proyectado)</t>
  </si>
  <si>
    <t>Proyecciones del balance mundial de oferta y demanda de arroz temporada 2019/20 en cada mes</t>
  </si>
  <si>
    <t>2018/2019 Estimado</t>
  </si>
  <si>
    <t>2019/2020 Proyectado</t>
  </si>
  <si>
    <t xml:space="preserve"> Fuente: elaborado por Odepa con información del INE.  </t>
  </si>
  <si>
    <t>* No hay antecedentes de variación a 12 meses, por cambio en la base anual.</t>
  </si>
  <si>
    <t>Variación anual 
%</t>
  </si>
  <si>
    <t>2019*</t>
  </si>
  <si>
    <t>13 de mayo de 2019</t>
  </si>
  <si>
    <t>20 de mayo de 2019</t>
  </si>
  <si>
    <t>28 de mayo de 2019</t>
  </si>
  <si>
    <t>3 de junio de 2019</t>
  </si>
  <si>
    <t>10 de junio de 2019</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</si>
  <si>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</si>
  <si>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</si>
  <si>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</si>
  <si>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</si>
  <si>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</si>
  <si>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</si>
  <si>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17 de junio de 2019</t>
  </si>
  <si>
    <t>24 de junio de 2019</t>
  </si>
  <si>
    <t>1 de julio de 2019</t>
  </si>
  <si>
    <t>8 de julio de 2019</t>
  </si>
  <si>
    <t>Fecha de publicación: julio 2019</t>
  </si>
  <si>
    <t>(2) El precio del maíz utilizado en el análisis de sensibilidad corresponde al precio promedio de la Región de O´Higgins durante mayo de 2019</t>
  </si>
  <si>
    <t>Ema Laval M.</t>
  </si>
  <si>
    <t>2019/20*</t>
  </si>
  <si>
    <t>2019/20</t>
  </si>
  <si>
    <t xml:space="preserve">* informe de intenciones de siembra a julio de 2019
</t>
  </si>
  <si>
    <t>15 de julio de 2019</t>
  </si>
  <si>
    <t>22 de julio de 2019</t>
  </si>
  <si>
    <t>29 de julio de 2019</t>
  </si>
  <si>
    <t>5 de agosto de 2019</t>
  </si>
  <si>
    <t>12 de agosto de 2019</t>
  </si>
  <si>
    <t>Fuente: elaborado por Odepa con información de las Bolsas y Reuters.</t>
  </si>
  <si>
    <t>Regiones</t>
  </si>
  <si>
    <t>Stock Inicial</t>
  </si>
  <si>
    <t xml:space="preserve">Stock Final </t>
  </si>
  <si>
    <t>Nº 19</t>
  </si>
  <si>
    <t>N°20</t>
  </si>
  <si>
    <t>N°21</t>
  </si>
  <si>
    <t>N°22</t>
  </si>
  <si>
    <t>Nº 23</t>
  </si>
  <si>
    <t>Cuadro N° 20</t>
  </si>
  <si>
    <t>Chile. Stock harina blanca</t>
  </si>
  <si>
    <t>Fuente: INE</t>
  </si>
  <si>
    <t>Chile. Stock trigo sucio blanco</t>
  </si>
  <si>
    <t>Arica, Tarapacá y Coquimbo</t>
  </si>
  <si>
    <t>Araucanía</t>
  </si>
  <si>
    <t>Los Ríos y Los Lagos</t>
  </si>
  <si>
    <t>Cuadro N° 21</t>
  </si>
  <si>
    <t>Cuadro N° 22</t>
  </si>
  <si>
    <t>Cuadro Nº 23</t>
  </si>
  <si>
    <t>Chile. Volumen comprado regional</t>
  </si>
  <si>
    <t>May. 2018 - May. 2019 **</t>
  </si>
  <si>
    <t xml:space="preserve">** No es posible comparar con nuevos meses ya que cambió la base de comparación y no hay base de comparación a 12 meses </t>
  </si>
  <si>
    <t>Años agrícolas 2008/09 a 2019/20</t>
  </si>
  <si>
    <t>Años agrícolas 2010/11 a 2019/20</t>
  </si>
  <si>
    <t>* Informe de intenciones de siembra a julio de 2019.</t>
  </si>
  <si>
    <t xml:space="preserve">Fuente: elaborado por Odepa con información del Instituto Nacional de Estadísticas (INE). </t>
  </si>
  <si>
    <t xml:space="preserve"> Fuente : elaborado por Odepa con información del INE. </t>
  </si>
  <si>
    <r>
      <t>Junio</t>
    </r>
    <r>
      <rPr>
        <b/>
        <sz val="10"/>
        <color theme="0"/>
        <rFont val="Arial"/>
        <family val="2"/>
      </rPr>
      <t>e</t>
    </r>
    <r>
      <rPr>
        <b/>
        <sz val="10"/>
        <rFont val="Arial"/>
        <family val="2"/>
      </rPr>
      <t>2019</t>
    </r>
  </si>
  <si>
    <t>Biobío</t>
  </si>
  <si>
    <t>Chile. Volumen trigo blanco comprado regional</t>
  </si>
  <si>
    <t>Trigo: Páginas 4-27</t>
  </si>
  <si>
    <t>Maíz: Páginas 28-43</t>
  </si>
  <si>
    <t>Arroz: Páginas 44-60</t>
  </si>
  <si>
    <t>Período 2015 - 2019</t>
  </si>
  <si>
    <t>Nota: el INE ha informado intenciones de siembra por 78.334 hectáreas de maíz para la temporada 2019/2020, lo que representa una disminución de 2,6%.</t>
  </si>
  <si>
    <t>19 de agosto de 2019</t>
  </si>
  <si>
    <t>26 de agosto de 2019</t>
  </si>
  <si>
    <t>3 de septiembre de 2019</t>
  </si>
  <si>
    <t>R. Rectificado</t>
  </si>
  <si>
    <t>R: Rectificado</t>
  </si>
  <si>
    <t>Octubre 2019</t>
  </si>
  <si>
    <t>Octubre 2019 (millones de toneladas)</t>
  </si>
  <si>
    <t>Octubre 2019  (millones de toneladas)</t>
  </si>
  <si>
    <t>a sept. 2019</t>
  </si>
  <si>
    <t>Fuente: elaborado por Odepa con información del Servicio Nacional de Aduanas.
Nota:
*Costo promedio de las importaciones efectuadas en septiembre de 2019.</t>
  </si>
  <si>
    <t>9 de septiembre de 2019</t>
  </si>
  <si>
    <t>16 de septiembre de 2019</t>
  </si>
  <si>
    <t>23 de septiembre de 2019</t>
  </si>
  <si>
    <t>30 de septiembre de 2019</t>
  </si>
  <si>
    <t>7 de septiembre de 2019</t>
  </si>
  <si>
    <t>7 de octubre de 2019</t>
  </si>
  <si>
    <t>2019 (a septiembre)</t>
  </si>
  <si>
    <t>septiembre - 2019</t>
  </si>
  <si>
    <t>Agosto 2019</t>
  </si>
  <si>
    <r>
      <t xml:space="preserve">El presente boletín reúne información estadística de trigo, maíz y arroz en Chile y el mundo.
La siguiente información se basa en el informe </t>
    </r>
    <r>
      <rPr>
        <i/>
        <sz val="11"/>
        <rFont val="Arial"/>
        <family val="2"/>
      </rPr>
      <t>World Agricultural Supply and Demand Estimates (WASDE) de octubre</t>
    </r>
    <r>
      <rPr>
        <sz val="11"/>
        <rFont val="Arial"/>
        <family val="2"/>
      </rPr>
      <t xml:space="preserve">, del Departamento de Agricultura de los Estados Unidos </t>
    </r>
    <r>
      <rPr>
        <i/>
        <sz val="11"/>
        <rFont val="Arial"/>
        <family val="2"/>
      </rPr>
      <t>(USDA)</t>
    </r>
    <r>
      <rPr>
        <sz val="11"/>
        <rFont val="Arial"/>
        <family val="2"/>
      </rPr>
      <t xml:space="preserve">.
</t>
    </r>
    <r>
      <rPr>
        <b/>
        <sz val="11"/>
        <rFont val="Arial"/>
        <family val="2"/>
      </rPr>
      <t xml:space="preserve">Trigo
</t>
    </r>
    <r>
      <rPr>
        <sz val="11"/>
        <rFont val="Arial"/>
        <family val="2"/>
      </rPr>
      <t xml:space="preserve">
Según las estimaciones realizadas para el mes de octubre por el </t>
    </r>
    <r>
      <rPr>
        <i/>
        <sz val="11"/>
        <rFont val="Arial"/>
        <family val="2"/>
      </rPr>
      <t>USDA</t>
    </r>
    <r>
      <rPr>
        <sz val="11"/>
        <rFont val="Arial"/>
        <family val="2"/>
      </rPr>
      <t xml:space="preserve">, la oferta mundial de trigo parala temporada 2019/20 aumentó marginalmente, con una disminución de la producción compensada por mayores existencias iniciales. La proyección de la producción mundial se redujo 0,3 millones de toneladas, liderada por un recorte de 1 millón de toneladas a la cosecha de Australia debido a los efectos de la sequía, una reducción en la producción de de 0,5 millones de toneladas en Estados Unidos, y de 0,3 millones de toneladas en Canadá y Serbia. Esta disminución en la proyección de la producción, en parte, se ve compensada por aumentos de producción de 1 millón de toneladas para la Unión Europea y de 0,7 millones de toneladas para Turkmenistán.
Respeto al índice de precio del trigo de la FAO de septiembre, éste se incrementó debido a la alta actividad comercial, aunque permaneció muy por debajo (11%) del nivel registrado en el mismo periodo del año pasado. </t>
    </r>
    <r>
      <rPr>
        <b/>
        <sz val="11"/>
        <rFont val="Arial"/>
        <family val="2"/>
      </rPr>
      <t xml:space="preserve">
Maíz
</t>
    </r>
    <r>
      <rPr>
        <sz val="11"/>
        <rFont val="Arial"/>
        <family val="2"/>
      </rPr>
      <t xml:space="preserve">Respecto del maíz y en relación a las estiimaciones del mes anterior, el </t>
    </r>
    <r>
      <rPr>
        <i/>
        <sz val="11"/>
        <rFont val="Arial"/>
        <family val="2"/>
      </rPr>
      <t>stock</t>
    </r>
    <r>
      <rPr>
        <sz val="11"/>
        <rFont val="Arial"/>
        <family val="2"/>
      </rPr>
      <t xml:space="preserve"> inicial de maíz para la temporada 2019/20 se reduce en un 1,7%, disminuye la producción mundial de maíz en un 0,1% y la demanda total en un 0,2%. Lo anterior da como resultado una disminución en los </t>
    </r>
    <r>
      <rPr>
        <i/>
        <sz val="11"/>
        <rFont val="Arial"/>
        <family val="2"/>
      </rPr>
      <t>stocks</t>
    </r>
    <r>
      <rPr>
        <sz val="11"/>
        <rFont val="Arial"/>
        <family val="2"/>
      </rPr>
      <t xml:space="preserve"> finales de un 1,2%.</t>
    </r>
    <r>
      <rPr>
        <b/>
        <sz val="11"/>
        <rFont val="Arial"/>
        <family val="2"/>
      </rPr>
      <t xml:space="preserve">
Arroz
</t>
    </r>
    <r>
      <rPr>
        <sz val="11"/>
        <rFont val="Arial"/>
        <family val="2"/>
      </rPr>
      <t xml:space="preserve">En el caso del arroz, la producción mundial de arroz para la temporada 2019/20 se incrementó en 3,6 millones de toneladas, principalmente debido a una mayor producción proyectada para India y Egipto. Estados Unidos aumentó el pronóstico de producción total de arroz en 1,3 millones, debido a un mayor rendimiento. La proyección de consumo mundial para esta temporada aumentó en 1,3 millones de toneladas, liderado por un mayor uso esperado en Egipto.
Se espera que India siga siendo el principal exportador mundial de arroz por sexto año consecutivo. Las existencias finales mundiales proyectadas aumentaron 2,4 millones de toneladas a un récord de 175,1 millones, con India y Egipto representando la mayor parte del aumento. </t>
    </r>
  </si>
  <si>
    <t>Avance información general al 30 de septiembre de 2019
Avance información precios futuros al 7 de octubre de 2019
Avance información balanza mundial al 12 de octubre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</si>
</sst>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0_-;\-* #,##0.00_-;_-* \-_-;_-@_-"/>
    <numFmt numFmtId="206" formatCode="mmm/yyyy;@"/>
    <numFmt numFmtId="207" formatCode="#,##0.0_ ;\-#,##0.0\ "/>
    <numFmt numFmtId="208" formatCode="_(* #,##0.00_);_(* \(#,##0.00\);_(* &quot;-&quot;_);_(@_)"/>
    <numFmt numFmtId="209" formatCode="[$-10C0A]#,##0;\-#,##0"/>
    <numFmt numFmtId="210" formatCode="#,##0.0;\-#,##0.0"/>
    <numFmt numFmtId="211" formatCode="0.000%"/>
    <numFmt numFmtId="212" formatCode="dd/mm/yyyy;@"/>
    <numFmt numFmtId="213" formatCode="_-* #,##0\ _€_-;\-* #,##0\ _€_-;_-* &quot;-&quot;??\ _€_-;_-@_-"/>
    <numFmt numFmtId="214" formatCode="0_)"/>
  </numFmts>
  <fonts count="204">
    <font>
      <sz val="14"/>
      <name val="Arial MT"/>
      <family val="2"/>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10"/>
      <color indexed="1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0"/>
      <color indexed="10"/>
      <name val="Arial"/>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9"/>
      <color rgb="FFFF0000"/>
      <name val="Arial"/>
      <family val="2"/>
    </font>
    <font>
      <sz val="10"/>
      <color theme="0"/>
      <name val="Arial MT"/>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name val="Arial MT"/>
    </font>
    <font>
      <sz val="10"/>
      <color rgb="FF000000"/>
      <name val="Arial"/>
      <family val="2"/>
    </font>
    <font>
      <i/>
      <sz val="11"/>
      <name val="Arial"/>
      <family val="2"/>
    </font>
    <font>
      <sz val="14"/>
      <color theme="0"/>
      <name val="Arial MT"/>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4">
    <xf numFmtId="0" fontId="0" fillId="0" borderId="0"/>
    <xf numFmtId="0" fontId="4" fillId="2" borderId="0" applyNumberFormat="0" applyBorder="0" applyAlignment="0" applyProtection="0"/>
    <xf numFmtId="0" fontId="4" fillId="3"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3"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54" borderId="0" applyNumberFormat="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3" fillId="3" borderId="0" applyBorder="0" applyAlignment="0" applyProtection="0"/>
    <xf numFmtId="185" fontId="4" fillId="3" borderId="0" applyBorder="0" applyAlignment="0" applyProtection="0"/>
    <xf numFmtId="185" fontId="4" fillId="3"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7" borderId="0" applyNumberFormat="0" applyBorder="0" applyAlignment="0" applyProtection="0"/>
    <xf numFmtId="0" fontId="4" fillId="8"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8" borderId="0" applyNumberFormat="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185" fontId="43" fillId="8" borderId="0" applyBorder="0" applyAlignment="0" applyProtection="0"/>
    <xf numFmtId="185" fontId="4" fillId="8" borderId="0" applyBorder="0" applyAlignment="0" applyProtection="0"/>
    <xf numFmtId="0" fontId="156" fillId="10"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11" borderId="0" applyNumberFormat="0" applyBorder="0" applyAlignment="0" applyProtection="0"/>
    <xf numFmtId="0" fontId="4" fillId="12"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12"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156" fillId="14" borderId="0" applyNumberFormat="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3" fillId="12" borderId="0" applyBorder="0" applyAlignment="0" applyProtection="0"/>
    <xf numFmtId="185" fontId="4" fillId="12" borderId="0" applyBorder="0" applyAlignment="0" applyProtection="0"/>
    <xf numFmtId="185" fontId="4" fillId="12"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2" borderId="0" applyNumberFormat="0" applyBorder="0" applyAlignment="0" applyProtection="0"/>
    <xf numFmtId="0" fontId="4" fillId="15" borderId="0" applyNumberFormat="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184" fontId="43" fillId="4" borderId="0" applyBorder="0" applyAlignment="0" applyProtection="0"/>
    <xf numFmtId="184" fontId="4" fillId="4" borderId="0" applyBorder="0" applyAlignment="0" applyProtection="0"/>
    <xf numFmtId="0" fontId="4" fillId="15" borderId="0" applyNumberFormat="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156" fillId="16"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 fillId="15" borderId="0" applyBorder="0" applyAlignment="0" applyProtection="0"/>
    <xf numFmtId="184" fontId="4" fillId="5" borderId="0" applyBorder="0" applyAlignment="0" applyProtection="0"/>
    <xf numFmtId="184" fontId="43" fillId="5" borderId="0" applyBorder="0" applyAlignment="0" applyProtection="0"/>
    <xf numFmtId="184" fontId="4" fillId="5" borderId="0" applyBorder="0" applyAlignment="0" applyProtection="0"/>
    <xf numFmtId="0" fontId="4" fillId="17" borderId="0" applyNumberFormat="0" applyBorder="0" applyAlignment="0" applyProtection="0"/>
    <xf numFmtId="0" fontId="4" fillId="18" borderId="0" applyNumberFormat="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184" fontId="43" fillId="18" borderId="0" applyBorder="0" applyAlignment="0" applyProtection="0"/>
    <xf numFmtId="184" fontId="4" fillId="18" borderId="0" applyBorder="0" applyAlignment="0" applyProtection="0"/>
    <xf numFmtId="0" fontId="4" fillId="18" borderId="0" applyNumberFormat="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185" fontId="43" fillId="18" borderId="0" applyBorder="0" applyAlignment="0" applyProtection="0"/>
    <xf numFmtId="185" fontId="4" fillId="18" borderId="0" applyBorder="0" applyAlignment="0" applyProtection="0"/>
    <xf numFmtId="0" fontId="156" fillId="6" borderId="0" applyNumberFormat="0" applyBorder="0" applyAlignment="0" applyProtection="0"/>
    <xf numFmtId="184" fontId="43" fillId="18" borderId="0" applyBorder="0" applyAlignment="0" applyProtection="0"/>
    <xf numFmtId="184" fontId="4" fillId="18" borderId="0" applyBorder="0" applyAlignment="0" applyProtection="0"/>
    <xf numFmtId="184" fontId="4" fillId="18" borderId="0" applyBorder="0" applyAlignment="0" applyProtection="0"/>
    <xf numFmtId="0" fontId="4" fillId="11" borderId="0" applyNumberFormat="0" applyBorder="0" applyAlignment="0" applyProtection="0"/>
    <xf numFmtId="0" fontId="4" fillId="9"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9" borderId="0" applyNumberFormat="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185" fontId="43" fillId="9" borderId="0" applyBorder="0" applyAlignment="0" applyProtection="0"/>
    <xf numFmtId="185" fontId="4" fillId="9"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4" fillId="20" borderId="0" applyNumberFormat="0" applyBorder="0" applyAlignment="0" applyProtection="0"/>
    <xf numFmtId="0" fontId="4" fillId="21"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184" fontId="43" fillId="23" borderId="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185" fontId="43" fillId="23" borderId="0" applyBorder="0" applyAlignment="0" applyProtection="0"/>
    <xf numFmtId="185" fontId="4" fillId="23" borderId="0" applyBorder="0" applyAlignment="0" applyProtection="0"/>
    <xf numFmtId="0" fontId="156" fillId="10" borderId="0" applyNumberFormat="0" applyBorder="0" applyAlignment="0" applyProtection="0"/>
    <xf numFmtId="184" fontId="43" fillId="23" borderId="0" applyBorder="0" applyAlignment="0" applyProtection="0"/>
    <xf numFmtId="184" fontId="4" fillId="23" borderId="0" applyBorder="0" applyAlignment="0" applyProtection="0"/>
    <xf numFmtId="184" fontId="4" fillId="23" borderId="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184" fontId="43" fillId="13" borderId="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185" fontId="43" fillId="24" borderId="0" applyBorder="0" applyAlignment="0" applyProtection="0"/>
    <xf numFmtId="185" fontId="4" fillId="24" borderId="0" applyBorder="0" applyAlignment="0" applyProtection="0"/>
    <xf numFmtId="0" fontId="156" fillId="14" borderId="0" applyNumberFormat="0" applyBorder="0" applyAlignment="0" applyProtection="0"/>
    <xf numFmtId="184" fontId="43" fillId="13" borderId="0" applyBorder="0" applyAlignment="0" applyProtection="0"/>
    <xf numFmtId="184" fontId="4" fillId="13" borderId="0" applyBorder="0" applyAlignment="0" applyProtection="0"/>
    <xf numFmtId="184" fontId="4" fillId="13" borderId="0" applyBorder="0" applyAlignment="0" applyProtection="0"/>
    <xf numFmtId="0" fontId="4" fillId="20" borderId="0" applyNumberFormat="0" applyBorder="0" applyAlignment="0" applyProtection="0"/>
    <xf numFmtId="0" fontId="4" fillId="15" borderId="0" applyNumberFormat="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184" fontId="43" fillId="22" borderId="0" applyBorder="0" applyAlignment="0" applyProtection="0"/>
    <xf numFmtId="184" fontId="4" fillId="22" borderId="0" applyBorder="0" applyAlignment="0" applyProtection="0"/>
    <xf numFmtId="0" fontId="4" fillId="15" borderId="0" applyNumberFormat="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185" fontId="43" fillId="15" borderId="0" applyBorder="0" applyAlignment="0" applyProtection="0"/>
    <xf numFmtId="185" fontId="4" fillId="15" borderId="0" applyBorder="0" applyAlignment="0" applyProtection="0"/>
    <xf numFmtId="0" fontId="156" fillId="25" borderId="0" applyNumberFormat="0" applyBorder="0" applyAlignment="0" applyProtection="0"/>
    <xf numFmtId="184" fontId="43" fillId="22" borderId="0" applyBorder="0" applyAlignment="0" applyProtection="0"/>
    <xf numFmtId="184" fontId="4" fillId="22" borderId="0" applyBorder="0" applyAlignment="0" applyProtection="0"/>
    <xf numFmtId="184" fontId="4" fillId="22" borderId="0" applyBorder="0" applyAlignment="0" applyProtection="0"/>
    <xf numFmtId="0" fontId="4" fillId="26" borderId="0" applyNumberFormat="0" applyBorder="0" applyAlignment="0" applyProtection="0"/>
    <xf numFmtId="0" fontId="4" fillId="21" borderId="0" applyNumberFormat="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184" fontId="43" fillId="21" borderId="0" applyBorder="0" applyAlignment="0" applyProtection="0"/>
    <xf numFmtId="184" fontId="4" fillId="21" borderId="0" applyBorder="0" applyAlignment="0" applyProtection="0"/>
    <xf numFmtId="0" fontId="4" fillId="21" borderId="0" applyNumberFormat="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185" fontId="43" fillId="21" borderId="0" applyBorder="0" applyAlignment="0" applyProtection="0"/>
    <xf numFmtId="185" fontId="4" fillId="21" borderId="0" applyBorder="0" applyAlignment="0" applyProtection="0"/>
    <xf numFmtId="0" fontId="156" fillId="6" borderId="0" applyNumberFormat="0" applyBorder="0" applyAlignment="0" applyProtection="0"/>
    <xf numFmtId="184" fontId="43" fillId="21" borderId="0" applyBorder="0" applyAlignment="0" applyProtection="0"/>
    <xf numFmtId="184" fontId="4" fillId="21" borderId="0" applyBorder="0" applyAlignment="0" applyProtection="0"/>
    <xf numFmtId="184" fontId="4" fillId="21" borderId="0" applyBorder="0" applyAlignment="0" applyProtection="0"/>
    <xf numFmtId="0" fontId="4" fillId="13" borderId="0" applyNumberFormat="0" applyBorder="0" applyAlignment="0" applyProtection="0"/>
    <xf numFmtId="0" fontId="4" fillId="27" borderId="0" applyNumberFormat="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184" fontId="43" fillId="9" borderId="0" applyBorder="0" applyAlignment="0" applyProtection="0"/>
    <xf numFmtId="184" fontId="4" fillId="9" borderId="0" applyBorder="0" applyAlignment="0" applyProtection="0"/>
    <xf numFmtId="0" fontId="4" fillId="27" borderId="0" applyNumberFormat="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185" fontId="43" fillId="27" borderId="0" applyBorder="0" applyAlignment="0" applyProtection="0"/>
    <xf numFmtId="185" fontId="4" fillId="27" borderId="0" applyBorder="0" applyAlignment="0" applyProtection="0"/>
    <xf numFmtId="0" fontId="156" fillId="19" borderId="0" applyNumberFormat="0" applyBorder="0" applyAlignment="0" applyProtection="0"/>
    <xf numFmtId="184" fontId="43" fillId="9" borderId="0" applyBorder="0" applyAlignment="0" applyProtection="0"/>
    <xf numFmtId="184" fontId="4" fillId="9" borderId="0" applyBorder="0" applyAlignment="0" applyProtection="0"/>
    <xf numFmtId="184" fontId="4" fillId="9" borderId="0" applyBorder="0" applyAlignment="0" applyProtection="0"/>
    <xf numFmtId="0" fontId="5" fillId="28" borderId="0" applyNumberFormat="0" applyBorder="0" applyAlignment="0" applyProtection="0"/>
    <xf numFmtId="0" fontId="5" fillId="29" borderId="0" applyNumberFormat="0" applyBorder="0" applyAlignment="0" applyProtection="0"/>
    <xf numFmtId="184" fontId="5" fillId="28" borderId="0" applyBorder="0" applyAlignment="0" applyProtection="0"/>
    <xf numFmtId="0" fontId="5" fillId="29" borderId="0" applyNumberFormat="0" applyBorder="0" applyAlignment="0" applyProtection="0"/>
    <xf numFmtId="185" fontId="5" fillId="29"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0" fontId="157" fillId="10"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0" fontId="157" fillId="14" borderId="0" applyNumberFormat="0" applyBorder="0" applyAlignment="0" applyProtection="0"/>
    <xf numFmtId="0" fontId="5" fillId="20" borderId="0" applyNumberFormat="0" applyBorder="0" applyAlignment="0" applyProtection="0"/>
    <xf numFmtId="0" fontId="5" fillId="31" borderId="0" applyNumberFormat="0" applyBorder="0" applyAlignment="0" applyProtection="0"/>
    <xf numFmtId="184" fontId="5" fillId="22" borderId="0" applyBorder="0" applyAlignment="0" applyProtection="0"/>
    <xf numFmtId="0" fontId="5" fillId="31" borderId="0" applyNumberFormat="0" applyBorder="0" applyAlignment="0" applyProtection="0"/>
    <xf numFmtId="185" fontId="5" fillId="31" borderId="0" applyBorder="0" applyAlignment="0" applyProtection="0"/>
    <xf numFmtId="0" fontId="157" fillId="32"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30" borderId="0" applyNumberFormat="0" applyBorder="0" applyAlignment="0" applyProtection="0"/>
    <xf numFmtId="0" fontId="5" fillId="7" borderId="0" applyNumberFormat="0" applyBorder="0" applyAlignment="0" applyProtection="0"/>
    <xf numFmtId="0" fontId="5" fillId="33" borderId="0" applyNumberFormat="0" applyBorder="0" applyAlignment="0" applyProtection="0"/>
    <xf numFmtId="184" fontId="5" fillId="9" borderId="0" applyBorder="0" applyAlignment="0" applyProtection="0"/>
    <xf numFmtId="0" fontId="5" fillId="33" borderId="0" applyNumberFormat="0" applyBorder="0" applyAlignment="0" applyProtection="0"/>
    <xf numFmtId="185" fontId="5" fillId="33" borderId="0" applyBorder="0" applyAlignment="0" applyProtection="0"/>
    <xf numFmtId="0" fontId="157" fillId="34" borderId="0" applyNumberFormat="0" applyBorder="0" applyAlignment="0" applyProtection="0"/>
    <xf numFmtId="0" fontId="6" fillId="12" borderId="0" applyNumberFormat="0" applyBorder="0" applyAlignment="0" applyProtection="0"/>
    <xf numFmtId="184" fontId="6" fillId="12" borderId="0" applyBorder="0" applyAlignment="0" applyProtection="0"/>
    <xf numFmtId="0" fontId="6" fillId="12" borderId="0" applyNumberFormat="0" applyBorder="0" applyAlignment="0" applyProtection="0"/>
    <xf numFmtId="185" fontId="6" fillId="12" borderId="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7" fillId="5" borderId="1" applyNumberFormat="0" applyAlignment="0" applyProtection="0"/>
    <xf numFmtId="0" fontId="7" fillId="22" borderId="1" applyNumberFormat="0" applyAlignment="0" applyProtection="0"/>
    <xf numFmtId="184" fontId="7" fillId="4" borderId="1" applyAlignment="0" applyProtection="0"/>
    <xf numFmtId="184" fontId="7" fillId="4" borderId="1" applyAlignment="0" applyProtection="0"/>
    <xf numFmtId="0" fontId="7" fillId="22" borderId="1" applyNumberFormat="0" applyAlignment="0" applyProtection="0"/>
    <xf numFmtId="184" fontId="7" fillId="5" borderId="1" applyAlignment="0" applyProtection="0"/>
    <xf numFmtId="184" fontId="7" fillId="5" borderId="1" applyAlignment="0" applyProtection="0"/>
    <xf numFmtId="0" fontId="159" fillId="35" borderId="2" applyNumberFormat="0" applyAlignment="0" applyProtection="0"/>
    <xf numFmtId="185" fontId="7" fillId="22" borderId="1" applyAlignment="0" applyProtection="0"/>
    <xf numFmtId="185" fontId="7" fillId="22" borderId="1" applyAlignment="0" applyProtection="0"/>
    <xf numFmtId="185" fontId="7" fillId="22" borderId="1" applyAlignment="0" applyProtection="0"/>
    <xf numFmtId="0" fontId="8" fillId="36" borderId="3" applyNumberFormat="0" applyAlignment="0" applyProtection="0"/>
    <xf numFmtId="0" fontId="8" fillId="37" borderId="3" applyNumberFormat="0" applyAlignment="0" applyProtection="0"/>
    <xf numFmtId="184" fontId="8" fillId="37" borderId="3" applyAlignment="0" applyProtection="0"/>
    <xf numFmtId="184" fontId="8" fillId="37" borderId="3" applyAlignment="0" applyProtection="0"/>
    <xf numFmtId="184" fontId="146" fillId="37" borderId="3" applyAlignment="0" applyProtection="0"/>
    <xf numFmtId="0" fontId="8" fillId="37" borderId="3" applyNumberFormat="0" applyAlignment="0" applyProtection="0"/>
    <xf numFmtId="185" fontId="8" fillId="37" borderId="3" applyAlignment="0" applyProtection="0"/>
    <xf numFmtId="185" fontId="8" fillId="37" borderId="3" applyAlignment="0" applyProtection="0"/>
    <xf numFmtId="185" fontId="146" fillId="37" borderId="3" applyAlignment="0" applyProtection="0"/>
    <xf numFmtId="0" fontId="160" fillId="38" borderId="48" applyNumberFormat="0" applyAlignment="0" applyProtection="0"/>
    <xf numFmtId="0" fontId="9" fillId="0" borderId="4" applyNumberFormat="0" applyFill="0" applyAlignment="0" applyProtection="0"/>
    <xf numFmtId="0" fontId="9" fillId="0" borderId="4" applyNumberFormat="0" applyFill="0" applyAlignment="0" applyProtection="0"/>
    <xf numFmtId="184" fontId="9" fillId="0" borderId="4" applyFill="0" applyAlignment="0" applyProtection="0"/>
    <xf numFmtId="0" fontId="9" fillId="0" borderId="4" applyNumberFormat="0" applyFill="0" applyAlignment="0" applyProtection="0"/>
    <xf numFmtId="185" fontId="9" fillId="0" borderId="4" applyFill="0" applyAlignment="0" applyProtection="0"/>
    <xf numFmtId="0" fontId="161" fillId="0" borderId="49" applyNumberFormat="0" applyFill="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86"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62"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184" fontId="10"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63" fillId="0" borderId="0" applyNumberFormat="0" applyFill="0" applyBorder="0" applyAlignment="0" applyProtection="0"/>
    <xf numFmtId="0" fontId="5" fillId="28" borderId="0" applyNumberFormat="0" applyBorder="0" applyAlignment="0" applyProtection="0"/>
    <xf numFmtId="0" fontId="5" fillId="39" borderId="0" applyNumberFormat="0" applyBorder="0" applyAlignment="0" applyProtection="0"/>
    <xf numFmtId="184" fontId="5" fillId="28" borderId="0" applyBorder="0" applyAlignment="0" applyProtection="0"/>
    <xf numFmtId="0" fontId="5" fillId="39" borderId="0" applyNumberFormat="0" applyBorder="0" applyAlignment="0" applyProtection="0"/>
    <xf numFmtId="185" fontId="5" fillId="39" borderId="0" applyBorder="0" applyAlignment="0" applyProtection="0"/>
    <xf numFmtId="0" fontId="157"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184" fontId="5" fillId="41" borderId="0" applyBorder="0" applyAlignment="0" applyProtection="0"/>
    <xf numFmtId="0" fontId="5" fillId="41" borderId="0" applyNumberFormat="0" applyBorder="0" applyAlignment="0" applyProtection="0"/>
    <xf numFmtId="185" fontId="5" fillId="41" borderId="0" applyBorder="0" applyAlignment="0" applyProtection="0"/>
    <xf numFmtId="0" fontId="157" fillId="1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184" fontId="5" fillId="42" borderId="0" applyBorder="0" applyAlignment="0" applyProtection="0"/>
    <xf numFmtId="0" fontId="5" fillId="42" borderId="0" applyNumberFormat="0" applyBorder="0" applyAlignment="0" applyProtection="0"/>
    <xf numFmtId="185" fontId="5" fillId="42" borderId="0" applyBorder="0" applyAlignment="0" applyProtection="0"/>
    <xf numFmtId="0" fontId="157"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184" fontId="5" fillId="45" borderId="0" applyBorder="0" applyAlignment="0" applyProtection="0"/>
    <xf numFmtId="0" fontId="5" fillId="31" borderId="0" applyNumberFormat="0" applyBorder="0" applyAlignment="0" applyProtection="0"/>
    <xf numFmtId="185" fontId="5" fillId="31" borderId="0" applyBorder="0" applyAlignment="0" applyProtection="0"/>
    <xf numFmtId="0" fontId="157" fillId="4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4" fontId="5" fillId="28" borderId="0" applyBorder="0" applyAlignment="0" applyProtection="0"/>
    <xf numFmtId="0" fontId="5" fillId="28" borderId="0" applyNumberFormat="0" applyBorder="0" applyAlignment="0" applyProtection="0"/>
    <xf numFmtId="185" fontId="5" fillId="28" borderId="0" applyBorder="0" applyAlignment="0" applyProtection="0"/>
    <xf numFmtId="0" fontId="157"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184" fontId="5" fillId="49" borderId="0" applyBorder="0" applyAlignment="0" applyProtection="0"/>
    <xf numFmtId="0" fontId="5" fillId="49" borderId="0" applyNumberFormat="0" applyBorder="0" applyAlignment="0" applyProtection="0"/>
    <xf numFmtId="185" fontId="5" fillId="49" borderId="0" applyBorder="0" applyAlignment="0" applyProtection="0"/>
    <xf numFmtId="0" fontId="157" fillId="50" borderId="0" applyNumberFormat="0" applyBorder="0" applyAlignment="0" applyProtection="0"/>
    <xf numFmtId="0" fontId="11" fillId="13" borderId="1" applyNumberFormat="0" applyAlignment="0" applyProtection="0"/>
    <xf numFmtId="0" fontId="11" fillId="9" borderId="1" applyNumberFormat="0" applyAlignment="0" applyProtection="0"/>
    <xf numFmtId="184" fontId="11" fillId="9" borderId="1" applyAlignment="0" applyProtection="0"/>
    <xf numFmtId="184" fontId="11" fillId="9" borderId="1" applyAlignment="0" applyProtection="0"/>
    <xf numFmtId="0" fontId="11" fillId="9" borderId="1" applyNumberFormat="0" applyAlignment="0" applyProtection="0"/>
    <xf numFmtId="185" fontId="11" fillId="9" borderId="1" applyAlignment="0" applyProtection="0"/>
    <xf numFmtId="185" fontId="11" fillId="9" borderId="1" applyAlignment="0" applyProtection="0"/>
    <xf numFmtId="0" fontId="164" fillId="51" borderId="2" applyNumberFormat="0" applyAlignment="0" applyProtection="0"/>
    <xf numFmtId="0" fontId="43" fillId="0" borderId="0"/>
    <xf numFmtId="0" fontId="165" fillId="0" borderId="0" applyNumberFormat="0" applyFill="0" applyBorder="0" applyAlignment="0" applyProtection="0"/>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alignment vertical="top"/>
      <protection locked="0"/>
    </xf>
    <xf numFmtId="0" fontId="167" fillId="0" borderId="0" applyNumberFormat="0" applyFill="0" applyBorder="0" applyAlignment="0" applyProtection="0"/>
    <xf numFmtId="0" fontId="12" fillId="52" borderId="0" applyNumberFormat="0" applyBorder="0" applyAlignment="0" applyProtection="0"/>
    <xf numFmtId="0" fontId="12" fillId="8" borderId="0" applyNumberFormat="0" applyBorder="0" applyAlignment="0" applyProtection="0"/>
    <xf numFmtId="184" fontId="12" fillId="8" borderId="0" applyBorder="0" applyAlignment="0" applyProtection="0"/>
    <xf numFmtId="0" fontId="12" fillId="8" borderId="0" applyNumberFormat="0" applyBorder="0" applyAlignment="0" applyProtection="0"/>
    <xf numFmtId="185" fontId="12" fillId="8" borderId="0" applyBorder="0" applyAlignment="0" applyProtection="0"/>
    <xf numFmtId="0" fontId="168" fillId="55" borderId="0" applyNumberFormat="0" applyBorder="0" applyAlignment="0" applyProtection="0"/>
    <xf numFmtId="175" fontId="28" fillId="0" borderId="0" applyFill="0" applyBorder="0" applyAlignment="0" applyProtection="0"/>
    <xf numFmtId="174" fontId="28" fillId="0" borderId="0" applyFill="0" applyBorder="0" applyAlignment="0" applyProtection="0"/>
    <xf numFmtId="167" fontId="8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8" fontId="3" fillId="0" borderId="0" applyFont="0" applyFill="0" applyBorder="0" applyAlignment="0" applyProtection="0"/>
    <xf numFmtId="41" fontId="3" fillId="0" borderId="0" applyFont="0" applyFill="0" applyBorder="0" applyAlignment="0" applyProtection="0"/>
    <xf numFmtId="167" fontId="2" fillId="0" borderId="0" applyFont="0" applyFill="0" applyBorder="0" applyAlignment="0" applyProtection="0"/>
    <xf numFmtId="167" fontId="83" fillId="0" borderId="0" applyFont="0" applyFill="0" applyBorder="0" applyAlignment="0" applyProtection="0"/>
    <xf numFmtId="167" fontId="2" fillId="0" borderId="0" applyFont="0" applyFill="0" applyBorder="0" applyAlignment="0" applyProtection="0"/>
    <xf numFmtId="183" fontId="3" fillId="0" borderId="0" applyFont="0" applyFill="0" applyBorder="0" applyAlignment="0" applyProtection="0"/>
    <xf numFmtId="174" fontId="28" fillId="0" borderId="0" applyFill="0" applyBorder="0" applyAlignment="0" applyProtection="0"/>
    <xf numFmtId="164" fontId="3" fillId="0" borderId="0" applyFont="0" applyFill="0" applyBorder="0" applyAlignment="0" applyProtection="0"/>
    <xf numFmtId="41" fontId="83" fillId="0" borderId="0" applyFont="0" applyFill="0" applyBorder="0" applyAlignment="0" applyProtection="0"/>
    <xf numFmtId="41"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89" fontId="8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9" fontId="15"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166" fontId="8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166" fontId="83" fillId="0" borderId="0" applyFont="0" applyFill="0" applyBorder="0" applyAlignment="0" applyProtection="0"/>
    <xf numFmtId="166" fontId="2" fillId="0" borderId="0" applyFon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184" fontId="13" fillId="13" borderId="0" applyBorder="0" applyAlignment="0" applyProtection="0"/>
    <xf numFmtId="0" fontId="13" fillId="13" borderId="0" applyNumberFormat="0" applyBorder="0" applyAlignment="0" applyProtection="0"/>
    <xf numFmtId="185" fontId="13" fillId="13" borderId="0" applyBorder="0" applyAlignment="0" applyProtection="0"/>
    <xf numFmtId="0" fontId="169" fillId="56" borderId="0" applyNumberFormat="0" applyBorder="0" applyAlignment="0" applyProtection="0"/>
    <xf numFmtId="0" fontId="14" fillId="0" borderId="0"/>
    <xf numFmtId="0" fontId="48" fillId="0" borderId="0"/>
    <xf numFmtId="0" fontId="156" fillId="0" borderId="0"/>
    <xf numFmtId="0" fontId="156" fillId="0" borderId="0"/>
    <xf numFmtId="0" fontId="156" fillId="0" borderId="0"/>
    <xf numFmtId="0" fontId="148" fillId="0" borderId="0"/>
    <xf numFmtId="0" fontId="2" fillId="0" borderId="0"/>
    <xf numFmtId="0" fontId="156" fillId="0" borderId="0"/>
    <xf numFmtId="0" fontId="156" fillId="0" borderId="0"/>
    <xf numFmtId="0" fontId="47" fillId="0" borderId="0"/>
    <xf numFmtId="0" fontId="3" fillId="0" borderId="0"/>
    <xf numFmtId="0" fontId="3" fillId="0" borderId="0"/>
    <xf numFmtId="0" fontId="156" fillId="0" borderId="0"/>
    <xf numFmtId="0" fontId="50" fillId="0" borderId="0">
      <alignment wrapText="1"/>
    </xf>
    <xf numFmtId="0" fontId="3" fillId="0" borderId="0">
      <alignment wrapText="1"/>
    </xf>
    <xf numFmtId="0" fontId="51" fillId="0" borderId="0">
      <alignment wrapText="1"/>
    </xf>
    <xf numFmtId="0" fontId="3" fillId="0" borderId="0"/>
    <xf numFmtId="0" fontId="3" fillId="0" borderId="0">
      <alignment wrapText="1"/>
    </xf>
    <xf numFmtId="0" fontId="53" fillId="0" borderId="0"/>
    <xf numFmtId="0" fontId="3" fillId="0" borderId="0"/>
    <xf numFmtId="0" fontId="54" fillId="0" borderId="0">
      <alignment wrapText="1"/>
    </xf>
    <xf numFmtId="0" fontId="156" fillId="0" borderId="0"/>
    <xf numFmtId="0" fontId="3" fillId="0" borderId="0">
      <alignment wrapText="1"/>
    </xf>
    <xf numFmtId="0" fontId="15" fillId="0" borderId="0"/>
    <xf numFmtId="0" fontId="3" fillId="0" borderId="0"/>
    <xf numFmtId="0" fontId="156" fillId="0" borderId="0"/>
    <xf numFmtId="0" fontId="156" fillId="0" borderId="0"/>
    <xf numFmtId="0" fontId="3" fillId="0" borderId="0">
      <alignment wrapText="1"/>
    </xf>
    <xf numFmtId="0" fontId="3" fillId="0" borderId="0">
      <alignment wrapText="1"/>
    </xf>
    <xf numFmtId="0" fontId="3" fillId="0" borderId="0"/>
    <xf numFmtId="0" fontId="3" fillId="0" borderId="0"/>
    <xf numFmtId="0" fontId="170" fillId="0" borderId="0"/>
    <xf numFmtId="0" fontId="48" fillId="0" borderId="0"/>
    <xf numFmtId="0" fontId="48" fillId="0" borderId="0"/>
    <xf numFmtId="184" fontId="45" fillId="0" borderId="0"/>
    <xf numFmtId="0" fontId="3" fillId="0" borderId="0"/>
    <xf numFmtId="0" fontId="171" fillId="0" borderId="0"/>
    <xf numFmtId="0" fontId="4" fillId="0" borderId="0"/>
    <xf numFmtId="0" fontId="4" fillId="0" borderId="0"/>
    <xf numFmtId="0" fontId="22" fillId="0" borderId="0"/>
    <xf numFmtId="0" fontId="55" fillId="0" borderId="0">
      <alignment wrapText="1"/>
    </xf>
    <xf numFmtId="0" fontId="3" fillId="0" borderId="0"/>
    <xf numFmtId="0" fontId="3" fillId="0" borderId="0">
      <alignment wrapText="1"/>
    </xf>
    <xf numFmtId="0" fontId="56" fillId="0" borderId="0"/>
    <xf numFmtId="0" fontId="3" fillId="0" borderId="0"/>
    <xf numFmtId="0" fontId="59" fillId="0" borderId="0"/>
    <xf numFmtId="0" fontId="3" fillId="0" borderId="0"/>
    <xf numFmtId="0" fontId="172" fillId="0" borderId="0"/>
    <xf numFmtId="0" fontId="64" fillId="0" borderId="0"/>
    <xf numFmtId="0" fontId="3" fillId="0" borderId="0"/>
    <xf numFmtId="0" fontId="78" fillId="0" borderId="0"/>
    <xf numFmtId="0" fontId="3" fillId="0" borderId="0"/>
    <xf numFmtId="0" fontId="80" fillId="0" borderId="0"/>
    <xf numFmtId="0" fontId="3" fillId="0" borderId="0"/>
    <xf numFmtId="0" fontId="173" fillId="0" borderId="0"/>
    <xf numFmtId="0" fontId="15" fillId="0" borderId="0"/>
    <xf numFmtId="0" fontId="3" fillId="0" borderId="0"/>
    <xf numFmtId="184" fontId="45" fillId="0" borderId="0"/>
    <xf numFmtId="0" fontId="3" fillId="0" borderId="0"/>
    <xf numFmtId="0" fontId="156" fillId="0" borderId="0"/>
    <xf numFmtId="0" fontId="156" fillId="0" borderId="0"/>
    <xf numFmtId="0" fontId="3" fillId="0" borderId="0"/>
    <xf numFmtId="0" fontId="170" fillId="0" borderId="0"/>
    <xf numFmtId="0" fontId="174" fillId="0" borderId="0"/>
    <xf numFmtId="0" fontId="174" fillId="0" borderId="0"/>
    <xf numFmtId="0" fontId="15" fillId="0" borderId="0"/>
    <xf numFmtId="0" fontId="156" fillId="0" borderId="0"/>
    <xf numFmtId="0" fontId="156" fillId="0" borderId="0"/>
    <xf numFmtId="0" fontId="156" fillId="0" borderId="0"/>
    <xf numFmtId="0" fontId="3" fillId="0" borderId="0"/>
    <xf numFmtId="0" fontId="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0" fontId="156" fillId="0" borderId="0"/>
    <xf numFmtId="0" fontId="3"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184" fontId="45"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 fillId="0" borderId="0"/>
    <xf numFmtId="185" fontId="45" fillId="0" borderId="0"/>
    <xf numFmtId="0" fontId="3" fillId="0" borderId="0"/>
    <xf numFmtId="0" fontId="15" fillId="0" borderId="0"/>
    <xf numFmtId="0" fontId="3" fillId="0" borderId="0"/>
    <xf numFmtId="184" fontId="45" fillId="0" borderId="0"/>
    <xf numFmtId="0" fontId="15" fillId="0" borderId="0"/>
    <xf numFmtId="0" fontId="3" fillId="0" borderId="0"/>
    <xf numFmtId="185" fontId="45" fillId="0" borderId="0"/>
    <xf numFmtId="0" fontId="156" fillId="0" borderId="0"/>
    <xf numFmtId="0" fontId="28" fillId="0" borderId="0"/>
    <xf numFmtId="0" fontId="3" fillId="0" borderId="0"/>
    <xf numFmtId="0" fontId="22" fillId="0" borderId="0"/>
    <xf numFmtId="0" fontId="28" fillId="11" borderId="6" applyNumberFormat="0" applyAlignment="0" applyProtection="0"/>
    <xf numFmtId="0" fontId="4" fillId="4" borderId="6" applyNumberFormat="0" applyAlignment="0" applyProtection="0"/>
    <xf numFmtId="184" fontId="45" fillId="13" borderId="6" applyAlignment="0" applyProtection="0"/>
    <xf numFmtId="184" fontId="45" fillId="13" borderId="6" applyAlignment="0" applyProtection="0"/>
    <xf numFmtId="0" fontId="4" fillId="4" borderId="6" applyNumberFormat="0" applyAlignment="0" applyProtection="0"/>
    <xf numFmtId="184" fontId="45" fillId="4" borderId="6" applyAlignment="0" applyProtection="0"/>
    <xf numFmtId="184" fontId="45" fillId="4" borderId="6" applyAlignment="0" applyProtection="0"/>
    <xf numFmtId="0" fontId="83" fillId="57" borderId="7" applyNumberFormat="0" applyFont="0" applyAlignment="0" applyProtection="0"/>
    <xf numFmtId="185" fontId="45" fillId="4" borderId="6" applyAlignment="0" applyProtection="0"/>
    <xf numFmtId="185" fontId="45" fillId="4" borderId="6" applyAlignment="0" applyProtection="0"/>
    <xf numFmtId="185" fontId="45" fillId="4" borderId="6" applyAlignment="0" applyProtection="0"/>
    <xf numFmtId="0" fontId="2" fillId="57" borderId="7" applyNumberFormat="0" applyFont="0" applyAlignment="0" applyProtection="0"/>
    <xf numFmtId="9" fontId="87"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8" fillId="0" borderId="0" applyFill="0" applyBorder="0" applyAlignment="0" applyProtection="0"/>
    <xf numFmtId="9" fontId="83" fillId="0" borderId="0" applyFont="0" applyFill="0" applyBorder="0" applyAlignment="0" applyProtection="0"/>
    <xf numFmtId="9" fontId="28" fillId="0" borderId="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16" fillId="5" borderId="8" applyNumberFormat="0" applyAlignment="0" applyProtection="0"/>
    <xf numFmtId="0" fontId="16" fillId="22" borderId="8" applyNumberFormat="0" applyAlignment="0" applyProtection="0"/>
    <xf numFmtId="184" fontId="16" fillId="4" borderId="8" applyAlignment="0" applyProtection="0"/>
    <xf numFmtId="184" fontId="16" fillId="4" borderId="8" applyAlignment="0" applyProtection="0"/>
    <xf numFmtId="0" fontId="16" fillId="22" borderId="8" applyNumberFormat="0" applyAlignment="0" applyProtection="0"/>
    <xf numFmtId="184" fontId="16" fillId="5" borderId="8" applyAlignment="0" applyProtection="0"/>
    <xf numFmtId="184" fontId="16" fillId="5" borderId="8" applyAlignment="0" applyProtection="0"/>
    <xf numFmtId="0" fontId="175" fillId="35" borderId="50" applyNumberFormat="0" applyAlignment="0" applyProtection="0"/>
    <xf numFmtId="185" fontId="16" fillId="22" borderId="8" applyAlignment="0" applyProtection="0"/>
    <xf numFmtId="185" fontId="16" fillId="22" borderId="8" applyAlignment="0" applyProtection="0"/>
    <xf numFmtId="185" fontId="16" fillId="22" borderId="8" applyAlignment="0" applyProtection="0"/>
    <xf numFmtId="198" fontId="3" fillId="0" borderId="0" applyFill="0" applyBorder="0" applyProtection="0">
      <alignment horizontal="right" vertical="center" wrapText="1"/>
    </xf>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1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37" fillId="0" borderId="9" applyNumberFormat="0" applyFill="0" applyAlignment="0" applyProtection="0"/>
    <xf numFmtId="184" fontId="46" fillId="0" borderId="10" applyFill="0" applyAlignment="0" applyProtection="0"/>
    <xf numFmtId="0" fontId="37" fillId="0" borderId="9" applyNumberFormat="0" applyFill="0" applyAlignment="0" applyProtection="0"/>
    <xf numFmtId="185" fontId="37" fillId="0" borderId="9" applyFill="0" applyAlignment="0" applyProtection="0"/>
    <xf numFmtId="0" fontId="162" fillId="0" borderId="5" applyNumberFormat="0" applyFill="0" applyAlignment="0" applyProtection="0"/>
    <xf numFmtId="0" fontId="20" fillId="0" borderId="11" applyNumberFormat="0" applyFill="0" applyAlignment="0" applyProtection="0"/>
    <xf numFmtId="0" fontId="38" fillId="0" borderId="11" applyNumberFormat="0" applyFill="0" applyAlignment="0" applyProtection="0"/>
    <xf numFmtId="184" fontId="20" fillId="0" borderId="11" applyFill="0" applyAlignment="0" applyProtection="0"/>
    <xf numFmtId="0" fontId="38" fillId="0" borderId="11" applyNumberFormat="0" applyFill="0" applyAlignment="0" applyProtection="0"/>
    <xf numFmtId="185" fontId="38" fillId="0" borderId="11" applyFill="0" applyAlignment="0" applyProtection="0"/>
    <xf numFmtId="0" fontId="177" fillId="0" borderId="12" applyNumberFormat="0" applyFill="0" applyAlignment="0" applyProtection="0"/>
    <xf numFmtId="0" fontId="10" fillId="0" borderId="13" applyNumberFormat="0" applyFill="0" applyAlignment="0" applyProtection="0"/>
    <xf numFmtId="0" fontId="35" fillId="0" borderId="14" applyNumberFormat="0" applyFill="0" applyAlignment="0" applyProtection="0"/>
    <xf numFmtId="184" fontId="10" fillId="0" borderId="13" applyFill="0" applyAlignment="0" applyProtection="0"/>
    <xf numFmtId="0" fontId="35" fillId="0" borderId="14" applyNumberFormat="0" applyFill="0" applyAlignment="0" applyProtection="0"/>
    <xf numFmtId="185" fontId="35" fillId="0" borderId="14" applyFill="0" applyAlignment="0" applyProtection="0"/>
    <xf numFmtId="0" fontId="163" fillId="0" borderId="15" applyNumberFormat="0" applyFill="0" applyAlignment="0" applyProtection="0"/>
    <xf numFmtId="0" fontId="36" fillId="0" borderId="0" applyNumberFormat="0" applyFill="0" applyBorder="0" applyAlignment="0" applyProtection="0"/>
    <xf numFmtId="184" fontId="19"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78" fillId="0" borderId="0" applyNumberFormat="0" applyFill="0" applyBorder="0" applyAlignment="0" applyProtection="0"/>
    <xf numFmtId="0" fontId="21" fillId="0" borderId="16" applyNumberFormat="0" applyFill="0" applyAlignment="0" applyProtection="0"/>
    <xf numFmtId="0" fontId="21" fillId="0" borderId="17" applyNumberFormat="0" applyFill="0" applyAlignment="0" applyProtection="0"/>
    <xf numFmtId="184" fontId="21" fillId="0" borderId="16" applyFill="0" applyAlignment="0" applyProtection="0"/>
    <xf numFmtId="184" fontId="21" fillId="0" borderId="16" applyFill="0" applyAlignment="0" applyProtection="0"/>
    <xf numFmtId="184" fontId="147" fillId="0" borderId="16" applyFill="0" applyAlignment="0" applyProtection="0"/>
    <xf numFmtId="184" fontId="147" fillId="0" borderId="16" applyFill="0" applyAlignment="0" applyProtection="0"/>
    <xf numFmtId="0" fontId="21" fillId="0" borderId="17" applyNumberFormat="0" applyFill="0" applyAlignment="0" applyProtection="0"/>
    <xf numFmtId="185" fontId="21" fillId="0" borderId="17" applyFill="0" applyAlignment="0" applyProtection="0"/>
    <xf numFmtId="185" fontId="21" fillId="0" borderId="17" applyFill="0" applyAlignment="0" applyProtection="0"/>
    <xf numFmtId="185" fontId="147" fillId="0" borderId="17" applyFill="0" applyAlignment="0" applyProtection="0"/>
    <xf numFmtId="185" fontId="147" fillId="0" borderId="17" applyFill="0" applyAlignment="0" applyProtection="0"/>
    <xf numFmtId="0" fontId="179" fillId="0" borderId="18" applyNumberFormat="0" applyFill="0" applyAlignment="0" applyProtection="0"/>
    <xf numFmtId="0" fontId="1" fillId="0" borderId="0"/>
    <xf numFmtId="0" fontId="193" fillId="0" borderId="0"/>
  </cellStyleXfs>
  <cellXfs count="1267">
    <xf numFmtId="0" fontId="0" fillId="0" borderId="0" xfId="0"/>
    <xf numFmtId="0" fontId="25" fillId="0" borderId="0" xfId="0" applyFont="1"/>
    <xf numFmtId="0" fontId="25" fillId="0" borderId="0" xfId="0" applyFont="1" applyBorder="1"/>
    <xf numFmtId="0" fontId="25" fillId="0" borderId="0" xfId="0" applyFont="1" applyAlignment="1" applyProtection="1">
      <alignment horizontal="right"/>
    </xf>
    <xf numFmtId="0" fontId="26" fillId="0" borderId="0" xfId="0" applyFont="1"/>
    <xf numFmtId="3" fontId="26" fillId="0" borderId="0" xfId="0" applyNumberFormat="1" applyFont="1"/>
    <xf numFmtId="3" fontId="26" fillId="0" borderId="0" xfId="0" applyNumberFormat="1" applyFont="1" applyBorder="1"/>
    <xf numFmtId="0" fontId="26" fillId="0" borderId="0" xfId="0" applyFont="1" applyBorder="1"/>
    <xf numFmtId="0" fontId="25" fillId="0" borderId="0" xfId="0" applyFont="1" applyBorder="1" applyAlignment="1">
      <alignment horizontal="center"/>
    </xf>
    <xf numFmtId="0" fontId="25" fillId="0" borderId="0" xfId="0" applyFont="1" applyAlignment="1">
      <alignment horizontal="center"/>
    </xf>
    <xf numFmtId="170" fontId="25" fillId="0" borderId="0" xfId="0" applyNumberFormat="1" applyFont="1" applyBorder="1"/>
    <xf numFmtId="0" fontId="25" fillId="0" borderId="0" xfId="0" applyFont="1" applyBorder="1" applyAlignment="1" applyProtection="1">
      <alignment horizontal="left"/>
    </xf>
    <xf numFmtId="2" fontId="23" fillId="0" borderId="0" xfId="0" applyNumberFormat="1" applyFont="1"/>
    <xf numFmtId="0" fontId="15" fillId="0" borderId="0" xfId="0" applyFont="1" applyAlignment="1">
      <alignment vertical="center"/>
    </xf>
    <xf numFmtId="0" fontId="25" fillId="0" borderId="0" xfId="0" applyFont="1" applyBorder="1" applyAlignment="1"/>
    <xf numFmtId="4" fontId="25" fillId="0" borderId="0" xfId="0" applyNumberFormat="1" applyFont="1"/>
    <xf numFmtId="0" fontId="25" fillId="0" borderId="0" xfId="0" applyFont="1" applyAlignment="1"/>
    <xf numFmtId="177" fontId="23" fillId="0" borderId="0" xfId="1152" applyNumberFormat="1" applyFont="1"/>
    <xf numFmtId="37" fontId="25" fillId="0" borderId="0" xfId="0" applyNumberFormat="1" applyFont="1"/>
    <xf numFmtId="9" fontId="28" fillId="0" borderId="0" xfId="1900"/>
    <xf numFmtId="3" fontId="25" fillId="0" borderId="0" xfId="0" applyNumberFormat="1" applyFont="1" applyBorder="1" applyAlignment="1"/>
    <xf numFmtId="9" fontId="23" fillId="0" borderId="0" xfId="1900" applyFont="1"/>
    <xf numFmtId="0" fontId="15" fillId="0" borderId="0" xfId="0" applyFont="1"/>
    <xf numFmtId="0" fontId="15" fillId="0" borderId="0" xfId="0" applyFont="1" applyAlignment="1"/>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0" fontId="24" fillId="0" borderId="0" xfId="0" applyFont="1"/>
    <xf numFmtId="0" fontId="30" fillId="0" borderId="0" xfId="0" applyFont="1" applyAlignment="1">
      <alignment horizontal="center"/>
    </xf>
    <xf numFmtId="0" fontId="30" fillId="0" borderId="0" xfId="0" applyFont="1" applyAlignment="1">
      <alignment vertical="center"/>
    </xf>
    <xf numFmtId="0" fontId="30" fillId="0" borderId="0" xfId="0" applyFont="1" applyBorder="1" applyAlignment="1">
      <alignment vertical="center"/>
    </xf>
    <xf numFmtId="177" fontId="27" fillId="0" borderId="0" xfId="1152" applyNumberFormat="1" applyFont="1"/>
    <xf numFmtId="0" fontId="30" fillId="0" borderId="0" xfId="0" applyFont="1" applyBorder="1"/>
    <xf numFmtId="0" fontId="30" fillId="0" borderId="0" xfId="0" applyFont="1" applyBorder="1" applyAlignment="1"/>
    <xf numFmtId="177" fontId="32" fillId="0" borderId="0" xfId="1152" applyNumberFormat="1" applyFont="1"/>
    <xf numFmtId="0" fontId="89" fillId="0" borderId="0" xfId="0" applyFont="1"/>
    <xf numFmtId="0" fontId="90" fillId="0" borderId="0" xfId="0" applyFont="1"/>
    <xf numFmtId="0" fontId="3" fillId="0" borderId="0" xfId="0" applyFont="1"/>
    <xf numFmtId="0" fontId="3" fillId="0" borderId="0" xfId="0" applyFont="1" applyAlignment="1"/>
    <xf numFmtId="3" fontId="15" fillId="0" borderId="0" xfId="0" applyNumberFormat="1" applyFont="1"/>
    <xf numFmtId="3" fontId="30" fillId="0" borderId="0" xfId="0" applyNumberFormat="1" applyFont="1"/>
    <xf numFmtId="0" fontId="3" fillId="0" borderId="19" xfId="0" applyFont="1" applyBorder="1" applyAlignment="1">
      <alignment horizontal="left"/>
    </xf>
    <xf numFmtId="4" fontId="15" fillId="0" borderId="0" xfId="0" applyNumberFormat="1" applyFont="1"/>
    <xf numFmtId="3" fontId="27" fillId="0" borderId="0" xfId="0" applyNumberFormat="1" applyFont="1"/>
    <xf numFmtId="0" fontId="25" fillId="0" borderId="0" xfId="0" applyFont="1" applyAlignment="1">
      <alignment horizontal="left"/>
    </xf>
    <xf numFmtId="17" fontId="3" fillId="0" borderId="19" xfId="0" applyNumberFormat="1" applyFont="1" applyBorder="1" applyAlignment="1">
      <alignment horizontal="center"/>
    </xf>
    <xf numFmtId="0" fontId="15" fillId="0" borderId="0" xfId="0" applyFont="1" applyBorder="1"/>
    <xf numFmtId="4" fontId="3" fillId="0" borderId="0" xfId="0" applyNumberFormat="1" applyFont="1"/>
    <xf numFmtId="170" fontId="15" fillId="0" borderId="0" xfId="0" applyNumberFormat="1" applyFont="1"/>
    <xf numFmtId="0" fontId="3" fillId="0" borderId="0" xfId="0" applyFont="1" applyBorder="1"/>
    <xf numFmtId="172" fontId="27" fillId="0" borderId="0" xfId="1900" applyNumberFormat="1" applyFont="1" applyAlignment="1">
      <alignment vertical="center"/>
    </xf>
    <xf numFmtId="0" fontId="91" fillId="0" borderId="0" xfId="0" applyFont="1"/>
    <xf numFmtId="0" fontId="3" fillId="0" borderId="0" xfId="0" quotePrefix="1" applyFont="1" applyFill="1" applyBorder="1" applyAlignment="1">
      <alignment vertical="center"/>
    </xf>
    <xf numFmtId="3" fontId="15" fillId="0" borderId="0" xfId="1153" applyNumberFormat="1" applyFont="1" applyFill="1" applyBorder="1" applyAlignment="1">
      <alignment vertical="center"/>
    </xf>
    <xf numFmtId="37" fontId="15" fillId="0" borderId="0" xfId="0" applyNumberFormat="1" applyFont="1"/>
    <xf numFmtId="170" fontId="15" fillId="0" borderId="0" xfId="0" applyNumberFormat="1" applyFont="1" applyAlignment="1">
      <alignment vertical="center"/>
    </xf>
    <xf numFmtId="3" fontId="89" fillId="0" borderId="0" xfId="0" applyNumberFormat="1" applyFont="1"/>
    <xf numFmtId="0" fontId="25" fillId="0" borderId="0" xfId="0" applyFont="1" applyFill="1" applyBorder="1" applyAlignment="1">
      <alignment vertical="center" wrapText="1"/>
    </xf>
    <xf numFmtId="3" fontId="15" fillId="0" borderId="0" xfId="0" applyNumberFormat="1" applyFont="1" applyBorder="1" applyAlignment="1">
      <alignment vertical="center"/>
    </xf>
    <xf numFmtId="0" fontId="15" fillId="0" borderId="0" xfId="0" quotePrefix="1" applyFont="1" applyFill="1" applyBorder="1" applyAlignment="1">
      <alignment vertical="center"/>
    </xf>
    <xf numFmtId="0" fontId="25" fillId="0" borderId="0" xfId="0" applyFont="1" applyBorder="1" applyAlignment="1" applyProtection="1"/>
    <xf numFmtId="9" fontId="27" fillId="0" borderId="0" xfId="1900" applyFont="1"/>
    <xf numFmtId="4" fontId="3" fillId="0" borderId="19" xfId="0" applyNumberFormat="1" applyFont="1" applyFill="1" applyBorder="1" applyAlignment="1">
      <alignment horizontal="center" wrapText="1"/>
    </xf>
    <xf numFmtId="173" fontId="15" fillId="0" borderId="0" xfId="0" applyNumberFormat="1" applyFont="1" applyAlignment="1">
      <alignment vertical="center"/>
    </xf>
    <xf numFmtId="180" fontId="25" fillId="0" borderId="0" xfId="0" applyNumberFormat="1" applyFont="1"/>
    <xf numFmtId="0" fontId="165" fillId="0" borderId="0" xfId="1136"/>
    <xf numFmtId="0" fontId="30" fillId="0" borderId="0" xfId="0" applyFont="1" applyBorder="1" applyAlignment="1">
      <alignment horizontal="center" vertical="center"/>
    </xf>
    <xf numFmtId="0" fontId="3" fillId="0" borderId="19" xfId="0" applyFont="1" applyBorder="1" applyAlignment="1">
      <alignment horizontal="center" wrapText="1"/>
    </xf>
    <xf numFmtId="0" fontId="3" fillId="0" borderId="19" xfId="1882" quotePrefix="1" applyFont="1" applyFill="1" applyBorder="1" applyAlignment="1">
      <alignment vertical="center"/>
    </xf>
    <xf numFmtId="0" fontId="3" fillId="0" borderId="0" xfId="1882" applyFont="1" applyBorder="1" applyAlignment="1">
      <alignment vertical="center"/>
    </xf>
    <xf numFmtId="0" fontId="3" fillId="0" borderId="0" xfId="0" applyFont="1" applyFill="1" applyBorder="1" applyAlignment="1">
      <alignment vertical="center" wrapText="1"/>
    </xf>
    <xf numFmtId="181" fontId="15" fillId="0" borderId="0" xfId="0" applyNumberFormat="1" applyFont="1"/>
    <xf numFmtId="0" fontId="86" fillId="0" borderId="19" xfId="0" applyFont="1" applyBorder="1" applyAlignment="1">
      <alignment horizontal="left"/>
    </xf>
    <xf numFmtId="177" fontId="15" fillId="0" borderId="0" xfId="0" applyNumberFormat="1" applyFont="1" applyBorder="1"/>
    <xf numFmtId="188" fontId="15" fillId="0" borderId="0" xfId="0" applyNumberFormat="1" applyFont="1" applyAlignment="1">
      <alignment vertical="center"/>
    </xf>
    <xf numFmtId="176" fontId="15" fillId="0" borderId="0" xfId="0" applyNumberFormat="1" applyFont="1" applyAlignment="1">
      <alignment vertical="center"/>
    </xf>
    <xf numFmtId="175" fontId="23" fillId="0" borderId="0" xfId="1152" applyFont="1" applyBorder="1"/>
    <xf numFmtId="190" fontId="15" fillId="0" borderId="0" xfId="0" applyNumberFormat="1" applyFont="1"/>
    <xf numFmtId="0" fontId="39" fillId="0" borderId="0" xfId="0" applyFont="1"/>
    <xf numFmtId="3" fontId="23" fillId="0" borderId="0" xfId="0" applyNumberFormat="1" applyFont="1"/>
    <xf numFmtId="0" fontId="3" fillId="0" borderId="0" xfId="0" applyFont="1" applyAlignment="1">
      <alignment vertical="center"/>
    </xf>
    <xf numFmtId="9" fontId="3" fillId="0" borderId="19" xfId="0" applyNumberFormat="1" applyFont="1" applyFill="1" applyBorder="1" applyAlignment="1">
      <alignment horizontal="center" wrapText="1"/>
    </xf>
    <xf numFmtId="191" fontId="3" fillId="0" borderId="0" xfId="0" applyNumberFormat="1" applyFont="1" applyAlignment="1">
      <alignment wrapText="1"/>
    </xf>
    <xf numFmtId="0" fontId="93" fillId="0" borderId="0" xfId="0" applyFont="1"/>
    <xf numFmtId="4" fontId="15"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5" fillId="0" borderId="0" xfId="1224" applyFont="1" applyBorder="1" applyAlignment="1">
      <alignment vertical="center"/>
    </xf>
    <xf numFmtId="0" fontId="3" fillId="0" borderId="19" xfId="0" applyFont="1" applyBorder="1" applyAlignment="1">
      <alignment horizont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100" fillId="0" borderId="0" xfId="1224" applyFont="1" applyAlignment="1">
      <alignment vertical="center"/>
    </xf>
    <xf numFmtId="0" fontId="99" fillId="0" borderId="0" xfId="0" applyFont="1" applyAlignment="1">
      <alignment vertical="center"/>
    </xf>
    <xf numFmtId="0" fontId="3" fillId="0" borderId="21" xfId="0" applyFont="1" applyBorder="1" applyAlignment="1">
      <alignment horizontal="center" vertical="center"/>
    </xf>
    <xf numFmtId="187" fontId="3" fillId="0" borderId="19" xfId="1152" applyNumberFormat="1" applyFont="1" applyFill="1" applyBorder="1" applyAlignment="1">
      <alignment horizontal="center" vertical="center"/>
    </xf>
    <xf numFmtId="3" fontId="3" fillId="0" borderId="19" xfId="0" applyNumberFormat="1" applyFont="1" applyFill="1" applyBorder="1" applyAlignment="1">
      <alignment horizontal="center"/>
    </xf>
    <xf numFmtId="0" fontId="3" fillId="0" borderId="19" xfId="0" applyFont="1" applyFill="1" applyBorder="1" applyAlignment="1"/>
    <xf numFmtId="0" fontId="3" fillId="0" borderId="22" xfId="0" applyFont="1" applyFill="1" applyBorder="1" applyAlignment="1">
      <alignment wrapText="1"/>
    </xf>
    <xf numFmtId="0" fontId="25" fillId="0" borderId="0" xfId="0" applyFont="1" applyBorder="1" applyAlignment="1" applyProtection="1">
      <alignment vertical="center"/>
    </xf>
    <xf numFmtId="2" fontId="25" fillId="0" borderId="0" xfId="0" applyNumberFormat="1" applyFont="1" applyBorder="1" applyAlignment="1" applyProtection="1">
      <alignment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xf>
    <xf numFmtId="0" fontId="3" fillId="0" borderId="19" xfId="0" applyFont="1" applyBorder="1" applyAlignment="1">
      <alignment horizontal="left" vertical="center"/>
    </xf>
    <xf numFmtId="170" fontId="27" fillId="0" borderId="0" xfId="1900" applyNumberFormat="1" applyFont="1" applyAlignment="1">
      <alignment vertical="center"/>
    </xf>
    <xf numFmtId="9" fontId="15" fillId="0" borderId="0" xfId="0" applyNumberFormat="1" applyFont="1"/>
    <xf numFmtId="170" fontId="3" fillId="0" borderId="0" xfId="1882" applyNumberFormat="1" applyFont="1" applyFill="1" applyBorder="1" applyAlignment="1">
      <alignment vertical="center"/>
    </xf>
    <xf numFmtId="9" fontId="15" fillId="0" borderId="0" xfId="0" quotePrefix="1" applyNumberFormat="1" applyFont="1" applyFill="1" applyBorder="1" applyAlignment="1">
      <alignment vertical="center"/>
    </xf>
    <xf numFmtId="170" fontId="39" fillId="0" borderId="0" xfId="1900" applyNumberFormat="1" applyFont="1" applyBorder="1"/>
    <xf numFmtId="0" fontId="3" fillId="0" borderId="19" xfId="0" applyFont="1" applyBorder="1" applyAlignment="1">
      <alignment horizontal="left" wrapText="1"/>
    </xf>
    <xf numFmtId="2" fontId="27" fillId="0" borderId="0" xfId="1900" applyNumberFormat="1" applyFont="1" applyAlignment="1">
      <alignment vertical="center"/>
    </xf>
    <xf numFmtId="0" fontId="15" fillId="0" borderId="0" xfId="0" applyFont="1" applyFill="1"/>
    <xf numFmtId="0" fontId="26" fillId="0" borderId="0" xfId="0" applyFont="1" applyAlignment="1">
      <alignment wrapText="1"/>
    </xf>
    <xf numFmtId="0" fontId="91" fillId="0" borderId="0" xfId="0" applyFont="1" applyAlignment="1">
      <alignment wrapText="1"/>
    </xf>
    <xf numFmtId="0" fontId="101" fillId="0" borderId="0" xfId="0" applyFont="1"/>
    <xf numFmtId="0" fontId="90" fillId="0" borderId="0" xfId="0" applyFont="1" applyFill="1" applyBorder="1" applyAlignment="1">
      <alignment vertical="center" wrapText="1"/>
    </xf>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3"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3"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3" fillId="0" borderId="19" xfId="0" applyNumberFormat="1" applyFont="1" applyBorder="1" applyAlignment="1" applyProtection="1">
      <alignment horizontal="center" vertical="center"/>
    </xf>
    <xf numFmtId="172" fontId="27" fillId="0" borderId="19" xfId="1900" applyNumberFormat="1" applyFont="1" applyBorder="1" applyAlignment="1" applyProtection="1">
      <alignment horizontal="center" vertical="center"/>
    </xf>
    <xf numFmtId="181" fontId="3" fillId="0" borderId="19" xfId="0" applyNumberFormat="1" applyFont="1" applyBorder="1" applyAlignment="1" applyProtection="1">
      <alignment horizontal="center" vertical="center"/>
    </xf>
    <xf numFmtId="3" fontId="15" fillId="0" borderId="19" xfId="0" applyNumberFormat="1" applyFont="1" applyBorder="1" applyAlignment="1">
      <alignment horizontal="center" vertical="center"/>
    </xf>
    <xf numFmtId="3" fontId="3" fillId="0" borderId="19" xfId="0" applyNumberFormat="1" applyFont="1" applyBorder="1" applyAlignment="1">
      <alignment horizontal="center" vertical="center"/>
    </xf>
    <xf numFmtId="177" fontId="28"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7" fillId="0" borderId="0" xfId="0" applyFont="1" applyBorder="1" applyAlignment="1">
      <alignment horizontal="center"/>
    </xf>
    <xf numFmtId="0" fontId="52" fillId="0" borderId="0" xfId="0" applyFont="1" applyBorder="1" applyAlignment="1">
      <alignment horizontal="justify" vertical="center" wrapText="1"/>
    </xf>
    <xf numFmtId="0" fontId="25" fillId="0" borderId="0" xfId="1882" applyFont="1" applyBorder="1" applyProtection="1"/>
    <xf numFmtId="0" fontId="15" fillId="0" borderId="0" xfId="0" applyFont="1" applyFill="1" applyBorder="1"/>
    <xf numFmtId="4" fontId="106" fillId="0" borderId="0" xfId="0" applyNumberFormat="1" applyFont="1" applyFill="1" applyBorder="1"/>
    <xf numFmtId="0" fontId="3" fillId="0" borderId="0" xfId="0" applyFont="1" applyFill="1" applyAlignment="1"/>
    <xf numFmtId="0" fontId="3" fillId="0" borderId="0" xfId="0" applyFont="1" applyFill="1"/>
    <xf numFmtId="0" fontId="105" fillId="0" borderId="0" xfId="0" applyFont="1" applyFill="1"/>
    <xf numFmtId="172" fontId="3" fillId="0" borderId="0" xfId="0" applyNumberFormat="1" applyFont="1"/>
    <xf numFmtId="0" fontId="107" fillId="0" borderId="0" xfId="1136" applyFont="1" applyBorder="1" applyAlignment="1" applyProtection="1">
      <alignment horizontal="center" vertical="center"/>
    </xf>
    <xf numFmtId="0" fontId="108" fillId="0" borderId="0" xfId="0" applyFont="1" applyAlignment="1">
      <alignment horizontal="center" vertical="center" readingOrder="1"/>
    </xf>
    <xf numFmtId="4" fontId="104" fillId="0" borderId="0" xfId="0" applyNumberFormat="1" applyFont="1" applyFill="1"/>
    <xf numFmtId="0" fontId="15" fillId="0" borderId="0" xfId="0" applyNumberFormat="1" applyFont="1" applyFill="1" applyBorder="1"/>
    <xf numFmtId="0" fontId="15" fillId="0" borderId="0" xfId="0" applyNumberFormat="1" applyFont="1"/>
    <xf numFmtId="0" fontId="3" fillId="0" borderId="0" xfId="0" applyFont="1" applyFill="1" applyBorder="1"/>
    <xf numFmtId="0" fontId="23" fillId="0" borderId="0" xfId="1152" applyNumberFormat="1" applyFont="1" applyFill="1" applyBorder="1"/>
    <xf numFmtId="192" fontId="15" fillId="0" borderId="0" xfId="0" applyNumberFormat="1" applyFont="1" applyBorder="1"/>
    <xf numFmtId="194" fontId="15" fillId="0" borderId="0" xfId="0" applyNumberFormat="1" applyFont="1"/>
    <xf numFmtId="0" fontId="103" fillId="0" borderId="0" xfId="0" applyFont="1" applyBorder="1" applyAlignment="1">
      <alignment horizontal="center" wrapText="1"/>
    </xf>
    <xf numFmtId="0" fontId="57" fillId="0" borderId="0" xfId="1265" applyFont="1" applyAlignment="1" applyProtection="1">
      <alignment horizontal="right" wrapText="1" readingOrder="1"/>
      <protection locked="0"/>
    </xf>
    <xf numFmtId="0" fontId="30" fillId="0" borderId="0" xfId="0" applyFont="1" applyFill="1"/>
    <xf numFmtId="0" fontId="25" fillId="0" borderId="0" xfId="0" applyFont="1" applyFill="1"/>
    <xf numFmtId="180" fontId="25" fillId="0" borderId="0" xfId="0" applyNumberFormat="1" applyFont="1" applyFill="1"/>
    <xf numFmtId="0" fontId="25" fillId="0" borderId="0" xfId="0" applyFont="1" applyFill="1" applyAlignment="1"/>
    <xf numFmtId="0" fontId="0" fillId="0" borderId="0" xfId="0" applyFill="1"/>
    <xf numFmtId="0" fontId="86" fillId="0" borderId="0" xfId="0" applyFont="1"/>
    <xf numFmtId="0" fontId="86" fillId="0" borderId="0" xfId="0" applyFont="1" applyFill="1" applyAlignment="1"/>
    <xf numFmtId="3" fontId="3" fillId="0" borderId="19" xfId="0" applyNumberFormat="1" applyFont="1" applyBorder="1" applyAlignment="1">
      <alignment horizontal="center"/>
    </xf>
    <xf numFmtId="193" fontId="58" fillId="0" borderId="0" xfId="0" applyNumberFormat="1" applyFont="1" applyFill="1" applyBorder="1" applyAlignment="1">
      <alignment vertical="top" wrapText="1"/>
    </xf>
    <xf numFmtId="173" fontId="3" fillId="0" borderId="19" xfId="0" applyNumberFormat="1" applyFont="1" applyFill="1" applyBorder="1" applyAlignment="1">
      <alignment horizontal="center" wrapText="1"/>
    </xf>
    <xf numFmtId="173" fontId="3" fillId="0" borderId="21" xfId="0" applyNumberFormat="1" applyFont="1" applyBorder="1" applyAlignment="1">
      <alignment horizontal="center" vertical="center"/>
    </xf>
    <xf numFmtId="0" fontId="3" fillId="0" borderId="19" xfId="0" applyFont="1" applyFill="1" applyBorder="1" applyAlignment="1">
      <alignment horizontal="left" vertical="center"/>
    </xf>
    <xf numFmtId="171" fontId="3" fillId="0" borderId="19" xfId="0" applyNumberFormat="1" applyFon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0" borderId="0" xfId="1882" quotePrefix="1" applyFont="1" applyFill="1" applyBorder="1" applyAlignment="1">
      <alignment vertical="center"/>
    </xf>
    <xf numFmtId="170" fontId="15" fillId="0" borderId="0" xfId="0" applyNumberFormat="1" applyFont="1" applyBorder="1" applyAlignment="1">
      <alignment vertical="center"/>
    </xf>
    <xf numFmtId="196" fontId="61" fillId="53" borderId="0" xfId="1267" applyNumberFormat="1" applyFont="1" applyFill="1" applyBorder="1" applyAlignment="1" applyProtection="1">
      <alignment horizontal="right" vertical="top" wrapText="1" readingOrder="1"/>
      <protection locked="0"/>
    </xf>
    <xf numFmtId="0" fontId="60" fillId="0" borderId="0" xfId="1267" applyFont="1" applyBorder="1" applyAlignment="1" applyProtection="1">
      <alignment horizontal="center" vertical="top" wrapText="1" readingOrder="1"/>
      <protection locked="0"/>
    </xf>
    <xf numFmtId="170" fontId="15" fillId="0" borderId="0" xfId="0" applyNumberFormat="1" applyFont="1" applyBorder="1"/>
    <xf numFmtId="0" fontId="15" fillId="0" borderId="0" xfId="0" applyNumberFormat="1" applyFont="1" applyBorder="1"/>
    <xf numFmtId="195" fontId="61" fillId="53" borderId="0" xfId="1267" applyNumberFormat="1" applyFont="1" applyFill="1" applyBorder="1" applyAlignment="1" applyProtection="1">
      <alignment horizontal="right" vertical="top" wrapText="1" readingOrder="1"/>
      <protection locked="0"/>
    </xf>
    <xf numFmtId="9" fontId="23" fillId="0" borderId="0" xfId="1900" applyFont="1" applyFill="1" applyBorder="1" applyAlignment="1">
      <alignment vertical="center"/>
    </xf>
    <xf numFmtId="170" fontId="15" fillId="0" borderId="0" xfId="0" applyNumberFormat="1" applyFont="1" applyFill="1" applyBorder="1" applyAlignment="1">
      <alignment vertical="center"/>
    </xf>
    <xf numFmtId="193" fontId="58" fillId="0" borderId="0" xfId="1249" applyNumberFormat="1" applyFont="1" applyFill="1" applyBorder="1" applyAlignment="1">
      <alignment vertical="top" wrapText="1"/>
    </xf>
    <xf numFmtId="193" fontId="103" fillId="0" borderId="0" xfId="0" applyNumberFormat="1" applyFont="1" applyBorder="1" applyAlignment="1">
      <alignment wrapText="1"/>
    </xf>
    <xf numFmtId="195" fontId="61" fillId="0" borderId="0" xfId="1267" applyNumberFormat="1" applyFont="1" applyFill="1" applyBorder="1" applyAlignment="1" applyProtection="1">
      <alignment horizontal="right" vertical="top" wrapText="1" readingOrder="1"/>
      <protection locked="0"/>
    </xf>
    <xf numFmtId="195" fontId="60"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0" fillId="0" borderId="0" xfId="1267" applyFont="1" applyFill="1" applyBorder="1" applyAlignment="1" applyProtection="1">
      <alignment horizontal="center" vertical="top" wrapText="1" readingOrder="1"/>
      <protection locked="0"/>
    </xf>
    <xf numFmtId="196" fontId="61" fillId="0" borderId="0" xfId="1267" applyNumberFormat="1" applyFont="1" applyFill="1" applyBorder="1" applyAlignment="1" applyProtection="1">
      <alignment horizontal="right" vertical="top" wrapText="1" readingOrder="1"/>
      <protection locked="0"/>
    </xf>
    <xf numFmtId="3" fontId="15" fillId="0" borderId="0" xfId="0" applyNumberFormat="1" applyFont="1" applyFill="1" applyAlignment="1">
      <alignment vertical="center"/>
    </xf>
    <xf numFmtId="170" fontId="15" fillId="0" borderId="0" xfId="0" applyNumberFormat="1" applyFont="1" applyFill="1" applyAlignment="1">
      <alignment vertical="center"/>
    </xf>
    <xf numFmtId="0" fontId="61" fillId="0" borderId="0" xfId="1267" applyFont="1" applyFill="1" applyBorder="1" applyAlignment="1" applyProtection="1">
      <alignment vertical="top" wrapText="1" readingOrder="1"/>
      <protection locked="0"/>
    </xf>
    <xf numFmtId="196" fontId="60" fillId="0" borderId="0" xfId="1267" applyNumberFormat="1" applyFont="1" applyFill="1" applyBorder="1" applyAlignment="1" applyProtection="1">
      <alignment horizontal="right" vertical="top" wrapText="1" readingOrder="1"/>
      <protection locked="0"/>
    </xf>
    <xf numFmtId="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0" fontId="30" fillId="0" borderId="0" xfId="0" applyFont="1" applyFill="1" applyBorder="1" applyAlignment="1">
      <alignment vertical="center"/>
    </xf>
    <xf numFmtId="0" fontId="3" fillId="0" borderId="0" xfId="0" applyFont="1" applyFill="1" applyBorder="1" applyAlignment="1">
      <alignment vertical="center"/>
    </xf>
    <xf numFmtId="9" fontId="27" fillId="0" borderId="0" xfId="1900" applyFont="1" applyFill="1" applyBorder="1" applyAlignment="1">
      <alignment vertical="center"/>
    </xf>
    <xf numFmtId="0" fontId="110" fillId="0" borderId="0" xfId="0" applyFont="1"/>
    <xf numFmtId="0" fontId="111" fillId="0" borderId="0" xfId="0" applyFont="1"/>
    <xf numFmtId="0" fontId="90" fillId="0" borderId="0" xfId="0" applyFont="1" applyBorder="1" applyAlignment="1"/>
    <xf numFmtId="170" fontId="110" fillId="0" borderId="0" xfId="0" applyNumberFormat="1" applyFont="1" applyBorder="1"/>
    <xf numFmtId="0" fontId="112" fillId="0" borderId="0" xfId="1224" applyFont="1" applyAlignment="1">
      <alignment vertical="center"/>
    </xf>
    <xf numFmtId="0" fontId="90" fillId="0" borderId="0" xfId="0" applyFont="1" applyFill="1"/>
    <xf numFmtId="0" fontId="3" fillId="0" borderId="0" xfId="0" applyFont="1" applyAlignment="1">
      <alignment wrapText="1"/>
    </xf>
    <xf numFmtId="173" fontId="0" fillId="0" borderId="0" xfId="0" applyNumberFormat="1"/>
    <xf numFmtId="0" fontId="111" fillId="0" borderId="0" xfId="0" applyFont="1" applyAlignment="1">
      <alignment vertical="center"/>
    </xf>
    <xf numFmtId="9" fontId="89" fillId="0" borderId="0" xfId="0" applyNumberFormat="1" applyFont="1"/>
    <xf numFmtId="0" fontId="113" fillId="53" borderId="0" xfId="0" applyFont="1" applyFill="1" applyAlignment="1">
      <alignment horizontal="right" vertical="center" wrapText="1"/>
    </xf>
    <xf numFmtId="199" fontId="3" fillId="0" borderId="0" xfId="0" applyNumberFormat="1" applyFont="1"/>
    <xf numFmtId="0" fontId="114" fillId="0" borderId="0" xfId="0" applyFont="1"/>
    <xf numFmtId="0" fontId="105" fillId="0" borderId="0" xfId="0" applyNumberFormat="1" applyFont="1" applyBorder="1"/>
    <xf numFmtId="0" fontId="3" fillId="0" borderId="19" xfId="0" applyNumberFormat="1" applyFont="1" applyBorder="1" applyAlignment="1">
      <alignment horizontal="left"/>
    </xf>
    <xf numFmtId="0" fontId="0" fillId="0" borderId="0" xfId="0" applyNumberFormat="1" applyBorder="1"/>
    <xf numFmtId="0" fontId="86" fillId="0" borderId="0" xfId="0" applyFont="1" applyFill="1" applyBorder="1" applyAlignment="1"/>
    <xf numFmtId="0" fontId="105" fillId="0" borderId="0" xfId="0" applyFont="1" applyFill="1" applyBorder="1" applyAlignment="1"/>
    <xf numFmtId="200" fontId="15" fillId="0" borderId="0" xfId="0" applyNumberFormat="1" applyFont="1"/>
    <xf numFmtId="0" fontId="115" fillId="0" borderId="0" xfId="0" applyFont="1" applyAlignment="1">
      <alignment horizontal="right" vertical="center" wrapText="1"/>
    </xf>
    <xf numFmtId="193" fontId="65" fillId="0" borderId="0" xfId="0" applyNumberFormat="1" applyFont="1" applyFill="1" applyBorder="1" applyAlignment="1">
      <alignment vertical="top" wrapText="1"/>
    </xf>
    <xf numFmtId="3" fontId="3" fillId="0" borderId="0" xfId="0" applyNumberFormat="1" applyFont="1"/>
    <xf numFmtId="0" fontId="116" fillId="0" borderId="0" xfId="0" applyNumberFormat="1" applyFont="1" applyBorder="1"/>
    <xf numFmtId="0" fontId="105" fillId="0" borderId="0" xfId="0" applyFont="1" applyBorder="1" applyAlignment="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3" fillId="0" borderId="0" xfId="0" applyFont="1" applyBorder="1" applyAlignment="1"/>
    <xf numFmtId="0" fontId="86" fillId="0" borderId="0" xfId="0" applyFont="1" applyBorder="1" applyAlignment="1"/>
    <xf numFmtId="0" fontId="86" fillId="0" borderId="0" xfId="0" applyFont="1" applyBorder="1"/>
    <xf numFmtId="0" fontId="86"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3" fillId="0" borderId="0" xfId="0" applyFont="1" applyBorder="1" applyAlignment="1">
      <alignment vertical="center" wrapText="1"/>
    </xf>
    <xf numFmtId="177" fontId="15" fillId="0" borderId="0" xfId="0" applyNumberFormat="1" applyFont="1" applyFill="1" applyBorder="1"/>
    <xf numFmtId="4" fontId="104" fillId="0" borderId="0" xfId="0" applyNumberFormat="1" applyFont="1" applyBorder="1"/>
    <xf numFmtId="0" fontId="25" fillId="0" borderId="0" xfId="0" applyNumberFormat="1" applyFont="1"/>
    <xf numFmtId="0" fontId="28" fillId="0" borderId="0" xfId="1152" applyNumberFormat="1"/>
    <xf numFmtId="0" fontId="0" fillId="0" borderId="0" xfId="0" applyAlignment="1"/>
    <xf numFmtId="0" fontId="15" fillId="0" borderId="0" xfId="0" applyFont="1" applyBorder="1" applyAlignment="1"/>
    <xf numFmtId="0" fontId="91" fillId="0" borderId="0" xfId="0" applyFont="1" applyAlignment="1"/>
    <xf numFmtId="0" fontId="105" fillId="0" borderId="0" xfId="0" applyFont="1" applyBorder="1" applyAlignment="1">
      <alignment horizontal="left"/>
    </xf>
    <xf numFmtId="0" fontId="114" fillId="0" borderId="0" xfId="0" applyNumberFormat="1" applyFont="1" applyBorder="1"/>
    <xf numFmtId="177" fontId="105"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6" fillId="0" borderId="0" xfId="0" applyNumberFormat="1" applyFont="1"/>
    <xf numFmtId="0" fontId="118" fillId="0" borderId="0" xfId="0" applyFont="1" applyAlignment="1" applyProtection="1">
      <alignment horizontal="right" wrapText="1" readingOrder="1"/>
      <protection locked="0"/>
    </xf>
    <xf numFmtId="0" fontId="118" fillId="0" borderId="0" xfId="0" applyFont="1" applyAlignment="1" applyProtection="1">
      <alignment wrapText="1" readingOrder="1"/>
      <protection locked="0"/>
    </xf>
    <xf numFmtId="4" fontId="118" fillId="0" borderId="0" xfId="0" applyNumberFormat="1" applyFont="1" applyAlignment="1" applyProtection="1">
      <alignment wrapText="1" readingOrder="1"/>
      <protection locked="0"/>
    </xf>
    <xf numFmtId="10" fontId="15" fillId="0" borderId="0" xfId="0" applyNumberFormat="1" applyFont="1"/>
    <xf numFmtId="9" fontId="95" fillId="0" borderId="0" xfId="1224" applyNumberFormat="1" applyFont="1" applyAlignment="1">
      <alignment vertical="center"/>
    </xf>
    <xf numFmtId="0" fontId="15"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9" fillId="0" borderId="0" xfId="0" applyFont="1" applyFill="1" applyBorder="1" applyAlignment="1">
      <alignment vertical="top" wrapText="1"/>
    </xf>
    <xf numFmtId="0" fontId="120" fillId="0" borderId="19" xfId="0" applyFont="1" applyFill="1" applyBorder="1" applyAlignment="1">
      <alignment horizontal="center" vertical="center" wrapText="1"/>
    </xf>
    <xf numFmtId="0" fontId="89" fillId="0" borderId="0" xfId="0" applyFont="1" applyAlignment="1"/>
    <xf numFmtId="3" fontId="3" fillId="0" borderId="0" xfId="1165" applyNumberFormat="1" applyFont="1" applyFill="1" applyBorder="1" applyAlignment="1">
      <alignment horizontal="center" vertical="center"/>
    </xf>
    <xf numFmtId="173" fontId="3" fillId="0" borderId="0" xfId="1165" applyNumberFormat="1" applyFont="1" applyFill="1" applyBorder="1" applyAlignment="1">
      <alignment horizontal="center" vertical="center"/>
    </xf>
    <xf numFmtId="0" fontId="3" fillId="0" borderId="0" xfId="1882" applyFont="1" applyFill="1" applyBorder="1" applyAlignment="1">
      <alignment vertical="center"/>
    </xf>
    <xf numFmtId="0" fontId="110" fillId="0" borderId="0" xfId="0" applyFont="1" applyBorder="1"/>
    <xf numFmtId="182" fontId="15" fillId="0" borderId="0" xfId="0" applyNumberFormat="1" applyFont="1" applyAlignment="1">
      <alignment vertical="center"/>
    </xf>
    <xf numFmtId="0" fontId="30" fillId="0" borderId="0" xfId="0" applyFont="1" applyFill="1" applyBorder="1" applyAlignment="1">
      <alignment horizontal="center"/>
    </xf>
    <xf numFmtId="0" fontId="30" fillId="0" borderId="0" xfId="0" applyFont="1" applyFill="1" applyBorder="1" applyAlignment="1">
      <alignment horizontal="center" vertical="center" wrapText="1"/>
    </xf>
    <xf numFmtId="0" fontId="3" fillId="0" borderId="19" xfId="0" applyFont="1" applyFill="1" applyBorder="1" applyAlignment="1">
      <alignment horizontal="center"/>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17" fontId="121" fillId="0" borderId="0" xfId="1225" applyNumberFormat="1" applyFont="1" applyAlignment="1">
      <alignment horizontal="left" vertical="center"/>
    </xf>
    <xf numFmtId="0" fontId="30" fillId="0" borderId="0" xfId="1225" applyFont="1" applyAlignment="1">
      <alignment vertical="center"/>
    </xf>
    <xf numFmtId="3" fontId="111" fillId="0" borderId="0" xfId="0" applyNumberFormat="1" applyFont="1"/>
    <xf numFmtId="0" fontId="30" fillId="0" borderId="19" xfId="0" applyFont="1" applyBorder="1" applyAlignment="1">
      <alignment horizontal="center" vertical="center" wrapText="1"/>
    </xf>
    <xf numFmtId="0" fontId="89" fillId="0" borderId="0" xfId="0" applyFont="1" applyAlignment="1">
      <alignment wrapText="1"/>
    </xf>
    <xf numFmtId="4" fontId="89" fillId="0" borderId="0" xfId="0" applyNumberFormat="1" applyFont="1"/>
    <xf numFmtId="4" fontId="111" fillId="0" borderId="0" xfId="0" applyNumberFormat="1" applyFont="1"/>
    <xf numFmtId="0" fontId="57" fillId="0" borderId="0" xfId="1241" applyFont="1" applyAlignment="1" applyProtection="1">
      <alignment horizontal="right" vertical="top" wrapText="1" readingOrder="1"/>
      <protection locked="0"/>
    </xf>
    <xf numFmtId="0" fontId="57" fillId="0" borderId="0" xfId="1241" applyFont="1" applyAlignment="1" applyProtection="1">
      <alignment vertical="top" wrapText="1" readingOrder="1"/>
      <protection locked="0"/>
    </xf>
    <xf numFmtId="0" fontId="3" fillId="0" borderId="0" xfId="1241" applyAlignment="1">
      <alignment wrapText="1" readingOrder="1"/>
    </xf>
    <xf numFmtId="0" fontId="3" fillId="0" borderId="0" xfId="1241" applyAlignment="1">
      <alignment wrapText="1"/>
    </xf>
    <xf numFmtId="201" fontId="89" fillId="0" borderId="0" xfId="0" applyNumberFormat="1" applyFont="1"/>
    <xf numFmtId="0" fontId="3" fillId="0" borderId="0" xfId="1232" applyAlignment="1">
      <alignment wrapText="1"/>
    </xf>
    <xf numFmtId="0" fontId="57" fillId="0" borderId="0" xfId="1232" applyFont="1" applyAlignment="1" applyProtection="1">
      <alignment horizontal="right" vertical="top" wrapText="1" readingOrder="1"/>
      <protection locked="0"/>
    </xf>
    <xf numFmtId="4" fontId="89" fillId="0" borderId="0" xfId="0" applyNumberFormat="1" applyFont="1" applyFill="1"/>
    <xf numFmtId="0" fontId="89" fillId="0" borderId="0" xfId="0" applyFont="1" applyFill="1" applyAlignment="1">
      <alignment wrapText="1"/>
    </xf>
    <xf numFmtId="4" fontId="89" fillId="0" borderId="0" xfId="0" applyNumberFormat="1" applyFont="1" applyFill="1" applyAlignment="1">
      <alignment wrapText="1"/>
    </xf>
    <xf numFmtId="199" fontId="89" fillId="0" borderId="0" xfId="0" applyNumberFormat="1" applyFont="1" applyFill="1"/>
    <xf numFmtId="0" fontId="89" fillId="0" borderId="0" xfId="0" applyFont="1" applyFill="1"/>
    <xf numFmtId="170" fontId="90" fillId="0" borderId="0" xfId="0" applyNumberFormat="1" applyFont="1" applyBorder="1"/>
    <xf numFmtId="3" fontId="90" fillId="0" borderId="0" xfId="0" applyNumberFormat="1" applyFont="1" applyBorder="1" applyAlignment="1"/>
    <xf numFmtId="0" fontId="90" fillId="0" borderId="0" xfId="0" applyFont="1" applyAlignment="1"/>
    <xf numFmtId="0" fontId="30" fillId="53" borderId="19" xfId="0" applyFont="1" applyFill="1" applyBorder="1" applyAlignment="1">
      <alignment horizontal="center" vertical="center" wrapText="1"/>
    </xf>
    <xf numFmtId="0" fontId="117" fillId="0" borderId="0" xfId="0" applyFont="1" applyFill="1" applyBorder="1"/>
    <xf numFmtId="173" fontId="105" fillId="0" borderId="0" xfId="0" applyNumberFormat="1" applyFont="1" applyFill="1" applyBorder="1"/>
    <xf numFmtId="4" fontId="105" fillId="0" borderId="0" xfId="0" applyNumberFormat="1" applyFont="1" applyFill="1" applyBorder="1" applyAlignment="1">
      <alignment horizontal="center" wrapText="1"/>
    </xf>
    <xf numFmtId="0" fontId="25" fillId="0" borderId="0" xfId="0" applyFont="1" applyBorder="1" applyAlignment="1">
      <alignment horizontal="left" vertical="top" wrapText="1"/>
    </xf>
    <xf numFmtId="9" fontId="3" fillId="0" borderId="0" xfId="0" applyNumberFormat="1" applyFont="1"/>
    <xf numFmtId="4" fontId="25"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2" fillId="0" borderId="0" xfId="0" applyFont="1" applyBorder="1" applyAlignment="1">
      <alignment horizontal="center"/>
    </xf>
    <xf numFmtId="3" fontId="122" fillId="0" borderId="0" xfId="0" applyNumberFormat="1" applyFont="1" applyBorder="1"/>
    <xf numFmtId="170" fontId="122" fillId="0" borderId="0" xfId="0" applyNumberFormat="1" applyFont="1" applyBorder="1"/>
    <xf numFmtId="0" fontId="86" fillId="0" borderId="19" xfId="0" applyFont="1" applyFill="1" applyBorder="1" applyAlignment="1">
      <alignment horizontal="left"/>
    </xf>
    <xf numFmtId="0" fontId="86" fillId="0" borderId="19" xfId="0" applyFont="1" applyFill="1" applyBorder="1" applyAlignment="1">
      <alignment horizontal="left" wrapText="1"/>
    </xf>
    <xf numFmtId="9" fontId="0" fillId="0" borderId="0" xfId="0" applyNumberFormat="1"/>
    <xf numFmtId="4" fontId="0" fillId="0" borderId="0" xfId="0" applyNumberFormat="1"/>
    <xf numFmtId="0" fontId="30" fillId="0" borderId="19" xfId="0" applyFont="1" applyBorder="1" applyAlignment="1">
      <alignment horizontal="center" vertical="center"/>
    </xf>
    <xf numFmtId="176" fontId="30" fillId="0" borderId="19" xfId="1153" applyNumberFormat="1" applyFont="1" applyBorder="1" applyAlignment="1">
      <alignment horizontal="center" vertical="center" wrapText="1"/>
    </xf>
    <xf numFmtId="202" fontId="28" fillId="0" borderId="0" xfId="1153" applyNumberFormat="1" applyAlignment="1">
      <alignment vertical="center"/>
    </xf>
    <xf numFmtId="3" fontId="3" fillId="0" borderId="0" xfId="1153" applyNumberFormat="1" applyFont="1" applyFill="1" applyBorder="1" applyAlignment="1">
      <alignment vertical="center"/>
    </xf>
    <xf numFmtId="3" fontId="3" fillId="0" borderId="0" xfId="0" applyNumberFormat="1" applyFont="1" applyBorder="1" applyAlignment="1">
      <alignment vertical="center"/>
    </xf>
    <xf numFmtId="0" fontId="67" fillId="0" borderId="0" xfId="0" applyFont="1" applyAlignment="1">
      <alignment vertical="center"/>
    </xf>
    <xf numFmtId="0" fontId="3" fillId="0" borderId="19" xfId="0" quotePrefix="1" applyFont="1" applyFill="1" applyBorder="1" applyAlignment="1">
      <alignment vertical="center"/>
    </xf>
    <xf numFmtId="3" fontId="3" fillId="0" borderId="19" xfId="1153" applyNumberFormat="1" applyFont="1" applyFill="1" applyBorder="1" applyAlignment="1">
      <alignment horizontal="center" vertical="center"/>
    </xf>
    <xf numFmtId="172" fontId="123" fillId="0" borderId="0" xfId="1900" applyNumberFormat="1" applyFont="1" applyAlignment="1">
      <alignment vertical="center"/>
    </xf>
    <xf numFmtId="170" fontId="89" fillId="0" borderId="0" xfId="0" applyNumberFormat="1" applyFont="1" applyAlignment="1">
      <alignment vertical="center"/>
    </xf>
    <xf numFmtId="0" fontId="89" fillId="0" borderId="0" xfId="0" quotePrefix="1" applyFont="1" applyFill="1" applyBorder="1" applyAlignment="1">
      <alignment vertical="center"/>
    </xf>
    <xf numFmtId="3" fontId="89" fillId="0" borderId="0" xfId="1153" applyNumberFormat="1" applyFont="1" applyFill="1" applyBorder="1" applyAlignment="1">
      <alignment vertical="center"/>
    </xf>
    <xf numFmtId="0" fontId="3" fillId="0" borderId="19" xfId="0" applyFont="1" applyBorder="1" applyAlignment="1">
      <alignment vertical="center"/>
    </xf>
    <xf numFmtId="173" fontId="89" fillId="0" borderId="0" xfId="0" applyNumberFormat="1" applyFont="1" applyFill="1" applyBorder="1" applyAlignment="1">
      <alignment vertical="center"/>
    </xf>
    <xf numFmtId="170" fontId="89" fillId="0" borderId="0" xfId="0" applyNumberFormat="1" applyFont="1" applyBorder="1" applyAlignment="1">
      <alignment vertical="center"/>
    </xf>
    <xf numFmtId="0" fontId="89" fillId="0" borderId="0" xfId="0" applyFont="1" applyBorder="1" applyAlignment="1">
      <alignment vertical="center"/>
    </xf>
    <xf numFmtId="0" fontId="3" fillId="0" borderId="19" xfId="0" applyFont="1" applyFill="1" applyBorder="1" applyAlignment="1">
      <alignment vertical="center"/>
    </xf>
    <xf numFmtId="3" fontId="89" fillId="0" borderId="0" xfId="0" quotePrefix="1" applyNumberFormat="1" applyFont="1" applyFill="1" applyBorder="1" applyAlignment="1">
      <alignment vertical="center"/>
    </xf>
    <xf numFmtId="182" fontId="89" fillId="0" borderId="0" xfId="0" applyNumberFormat="1" applyFont="1" applyBorder="1" applyAlignment="1">
      <alignment vertical="center"/>
    </xf>
    <xf numFmtId="0" fontId="3" fillId="0" borderId="0" xfId="0" applyFont="1" applyBorder="1" applyAlignment="1">
      <alignment vertical="center"/>
    </xf>
    <xf numFmtId="0" fontId="90" fillId="0" borderId="0" xfId="0" applyFont="1" applyBorder="1" applyAlignment="1" applyProtection="1"/>
    <xf numFmtId="0" fontId="89"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3" fontId="3" fillId="0" borderId="0" xfId="0" applyNumberFormat="1" applyFont="1" applyAlignment="1">
      <alignment vertical="center"/>
    </xf>
    <xf numFmtId="170" fontId="3" fillId="0" borderId="0" xfId="0" applyNumberFormat="1" applyFont="1" applyFill="1" applyAlignment="1">
      <alignment vertical="center"/>
    </xf>
    <xf numFmtId="0" fontId="3" fillId="0" borderId="0" xfId="0" applyFont="1" applyFill="1" applyAlignment="1">
      <alignment vertical="center"/>
    </xf>
    <xf numFmtId="0" fontId="30" fillId="0" borderId="0" xfId="0" applyFont="1" applyFill="1" applyAlignment="1">
      <alignment vertical="center"/>
    </xf>
    <xf numFmtId="3" fontId="3"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11" fillId="0" borderId="0" xfId="0" applyFont="1" applyBorder="1" applyAlignment="1">
      <alignment vertical="center"/>
    </xf>
    <xf numFmtId="0" fontId="124" fillId="0" borderId="0" xfId="0" applyFont="1"/>
    <xf numFmtId="0" fontId="124" fillId="0" borderId="0" xfId="0" applyFont="1" applyBorder="1"/>
    <xf numFmtId="0" fontId="89" fillId="0" borderId="0"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89"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wrapText="1"/>
    </xf>
    <xf numFmtId="187" fontId="89" fillId="0" borderId="0" xfId="1152" applyNumberFormat="1" applyFont="1" applyFill="1" applyBorder="1" applyAlignment="1">
      <alignment horizontal="center" vertical="center" wrapText="1"/>
    </xf>
    <xf numFmtId="187" fontId="111" fillId="0" borderId="0" xfId="1152" applyNumberFormat="1" applyFont="1" applyFill="1" applyBorder="1" applyAlignment="1">
      <alignment horizontal="center" vertical="center" wrapText="1"/>
    </xf>
    <xf numFmtId="3" fontId="111" fillId="0" borderId="0" xfId="1252" applyNumberFormat="1" applyFont="1" applyFill="1" applyBorder="1" applyAlignment="1" applyProtection="1">
      <alignment horizontal="right"/>
    </xf>
    <xf numFmtId="0" fontId="111" fillId="0" borderId="0" xfId="0" applyFont="1" applyFill="1" applyBorder="1" applyAlignment="1">
      <alignment horizontal="center"/>
    </xf>
    <xf numFmtId="0" fontId="3" fillId="0" borderId="19" xfId="0" applyFont="1" applyFill="1" applyBorder="1" applyAlignment="1">
      <alignment horizontal="center" wrapText="1"/>
    </xf>
    <xf numFmtId="0" fontId="25" fillId="0" borderId="23" xfId="0" applyFont="1" applyFill="1" applyBorder="1" applyAlignment="1">
      <alignment wrapText="1"/>
    </xf>
    <xf numFmtId="3" fontId="3" fillId="0" borderId="19"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187" fontId="3" fillId="0" borderId="19" xfId="1152" applyNumberFormat="1" applyFont="1" applyFill="1" applyBorder="1" applyAlignment="1">
      <alignment horizontal="left" vertical="center"/>
    </xf>
    <xf numFmtId="3" fontId="89" fillId="0" borderId="0" xfId="0" applyNumberFormat="1" applyFont="1" applyFill="1" applyBorder="1"/>
    <xf numFmtId="3" fontId="111" fillId="0" borderId="0" xfId="0" applyNumberFormat="1" applyFont="1" applyFill="1" applyBorder="1" applyAlignment="1">
      <alignment horizontal="center"/>
    </xf>
    <xf numFmtId="0" fontId="125" fillId="0" borderId="0" xfId="0" applyFont="1" applyBorder="1" applyAlignment="1">
      <alignment horizontal="left" vertical="center" wrapText="1"/>
    </xf>
    <xf numFmtId="0" fontId="125" fillId="0" borderId="0" xfId="0" applyFont="1" applyBorder="1" applyAlignment="1">
      <alignment horizontal="left"/>
    </xf>
    <xf numFmtId="0" fontId="125" fillId="0" borderId="0" xfId="0" applyFont="1" applyBorder="1" applyAlignment="1">
      <alignment horizontal="left" wrapText="1"/>
    </xf>
    <xf numFmtId="0" fontId="126" fillId="0" borderId="0" xfId="0" applyFont="1" applyBorder="1" applyAlignment="1">
      <alignment horizontal="left" wrapText="1"/>
    </xf>
    <xf numFmtId="0" fontId="111" fillId="0" borderId="0" xfId="0" applyFont="1" applyFill="1"/>
    <xf numFmtId="0" fontId="30" fillId="0" borderId="19" xfId="0" applyFont="1" applyFill="1" applyBorder="1" applyAlignment="1" applyProtection="1">
      <alignment horizontal="center" vertical="center" wrapText="1"/>
    </xf>
    <xf numFmtId="0" fontId="124" fillId="0" borderId="0" xfId="0" applyFont="1" applyFill="1" applyBorder="1"/>
    <xf numFmtId="4" fontId="124" fillId="0" borderId="0" xfId="0" applyNumberFormat="1" applyFont="1" applyFill="1" applyBorder="1"/>
    <xf numFmtId="172" fontId="27" fillId="0" borderId="19" xfId="1900" applyNumberFormat="1" applyFont="1" applyFill="1" applyBorder="1" applyAlignment="1" applyProtection="1">
      <alignment horizontal="center" vertical="center"/>
    </xf>
    <xf numFmtId="182" fontId="89" fillId="0" borderId="0" xfId="0" applyNumberFormat="1" applyFont="1" applyFill="1"/>
    <xf numFmtId="0" fontId="30" fillId="0" borderId="19" xfId="0" applyFont="1" applyBorder="1" applyAlignment="1" applyProtection="1">
      <alignment horizontal="center" vertical="center"/>
    </xf>
    <xf numFmtId="172" fontId="27" fillId="53" borderId="19" xfId="1900" applyNumberFormat="1" applyFont="1" applyFill="1" applyBorder="1" applyAlignment="1" applyProtection="1">
      <alignment horizontal="center" vertical="center"/>
    </xf>
    <xf numFmtId="182" fontId="89" fillId="0" borderId="0" xfId="0" applyNumberFormat="1" applyFont="1"/>
    <xf numFmtId="4" fontId="124" fillId="0" borderId="0" xfId="0" applyNumberFormat="1" applyFont="1" applyBorder="1"/>
    <xf numFmtId="0" fontId="25" fillId="0" borderId="0" xfId="0" applyFont="1" applyBorder="1" applyProtection="1"/>
    <xf numFmtId="0" fontId="90" fillId="0" borderId="0" xfId="0" applyFont="1" applyAlignment="1" applyProtection="1">
      <alignment horizontal="right"/>
    </xf>
    <xf numFmtId="3" fontId="3" fillId="0" borderId="19" xfId="0" applyNumberFormat="1" applyFont="1" applyFill="1" applyBorder="1" applyAlignment="1">
      <alignment vertical="center"/>
    </xf>
    <xf numFmtId="203" fontId="27" fillId="0" borderId="0" xfId="0" applyNumberFormat="1" applyFont="1"/>
    <xf numFmtId="9" fontId="27" fillId="0" borderId="0" xfId="1900" applyNumberFormat="1" applyFont="1"/>
    <xf numFmtId="3" fontId="3" fillId="0" borderId="0" xfId="0" applyNumberFormat="1" applyFont="1" applyBorder="1"/>
    <xf numFmtId="3" fontId="25" fillId="0" borderId="0" xfId="0" applyNumberFormat="1" applyFont="1"/>
    <xf numFmtId="0" fontId="25" fillId="0" borderId="0" xfId="0" applyFont="1" applyAlignment="1">
      <alignment vertical="top" wrapText="1"/>
    </xf>
    <xf numFmtId="0" fontId="30" fillId="0" borderId="19" xfId="0" applyFont="1" applyFill="1" applyBorder="1" applyAlignment="1">
      <alignment horizontal="center" vertical="center"/>
    </xf>
    <xf numFmtId="0" fontId="86" fillId="0" borderId="0" xfId="0" applyFont="1" applyFill="1"/>
    <xf numFmtId="172" fontId="3" fillId="0" borderId="19" xfId="0" applyNumberFormat="1" applyFont="1" applyFill="1" applyBorder="1" applyAlignment="1">
      <alignment horizontal="center" vertical="center"/>
    </xf>
    <xf numFmtId="0" fontId="25" fillId="0" borderId="0" xfId="0" applyFont="1" applyFill="1" applyBorder="1"/>
    <xf numFmtId="0" fontId="91" fillId="0" borderId="0" xfId="0" applyFont="1" applyFill="1"/>
    <xf numFmtId="0" fontId="30" fillId="53" borderId="19" xfId="0" applyFont="1" applyFill="1" applyBorder="1" applyAlignment="1">
      <alignment horizontal="center" vertical="center"/>
    </xf>
    <xf numFmtId="3" fontId="3" fillId="53" borderId="19" xfId="0" applyNumberFormat="1" applyFont="1" applyFill="1" applyBorder="1" applyAlignment="1">
      <alignment horizontal="center" vertical="center"/>
    </xf>
    <xf numFmtId="0" fontId="124" fillId="0" borderId="0" xfId="0" applyFont="1" applyBorder="1" applyAlignment="1"/>
    <xf numFmtId="3" fontId="90" fillId="0" borderId="0" xfId="0" applyNumberFormat="1" applyFont="1"/>
    <xf numFmtId="0" fontId="30" fillId="0" borderId="0" xfId="0" applyFont="1" applyFill="1" applyBorder="1" applyAlignment="1">
      <alignment horizontal="center" vertical="center"/>
    </xf>
    <xf numFmtId="169" fontId="30" fillId="0" borderId="0"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17" fontId="127" fillId="0" borderId="0" xfId="0" applyNumberFormat="1" applyFont="1" applyBorder="1" applyAlignment="1">
      <alignment horizontal="center" wrapText="1"/>
    </xf>
    <xf numFmtId="0" fontId="25" fillId="0" borderId="0" xfId="0" applyFont="1" applyBorder="1" applyAlignment="1">
      <alignment vertical="center"/>
    </xf>
    <xf numFmtId="204" fontId="25" fillId="0" borderId="0" xfId="0" applyNumberFormat="1" applyFont="1" applyFill="1" applyBorder="1" applyAlignment="1">
      <alignment horizontal="center"/>
    </xf>
    <xf numFmtId="2" fontId="25" fillId="0" borderId="0" xfId="0" applyNumberFormat="1" applyFont="1" applyBorder="1" applyAlignment="1">
      <alignment horizontal="center"/>
    </xf>
    <xf numFmtId="2" fontId="25"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5" fillId="0" borderId="0" xfId="0" applyNumberFormat="1" applyFont="1"/>
    <xf numFmtId="172" fontId="23" fillId="0" borderId="0" xfId="1900" applyNumberFormat="1" applyFont="1"/>
    <xf numFmtId="17" fontId="115" fillId="0" borderId="24" xfId="0" applyNumberFormat="1" applyFont="1" applyBorder="1" applyAlignment="1">
      <alignment horizontal="center" vertical="center" wrapText="1"/>
    </xf>
    <xf numFmtId="0" fontId="115" fillId="0" borderId="25" xfId="0" applyFont="1" applyBorder="1" applyAlignment="1">
      <alignment horizontal="right" vertical="center" wrapText="1"/>
    </xf>
    <xf numFmtId="0" fontId="113" fillId="53" borderId="26" xfId="0" applyFont="1" applyFill="1" applyBorder="1" applyAlignment="1">
      <alignment horizontal="right" vertical="center" wrapText="1"/>
    </xf>
    <xf numFmtId="17" fontId="115" fillId="0" borderId="27" xfId="0" applyNumberFormat="1" applyFont="1" applyBorder="1" applyAlignment="1">
      <alignment horizontal="center" vertical="center" wrapText="1"/>
    </xf>
    <xf numFmtId="0" fontId="115" fillId="0" borderId="28" xfId="0" applyFont="1" applyBorder="1" applyAlignment="1">
      <alignment horizontal="right" vertical="center" wrapText="1"/>
    </xf>
    <xf numFmtId="0" fontId="30" fillId="0" borderId="19" xfId="0" applyFont="1" applyBorder="1" applyAlignment="1">
      <alignment horizontal="center" wrapText="1"/>
    </xf>
    <xf numFmtId="4" fontId="3" fillId="0" borderId="0" xfId="0" applyNumberFormat="1" applyFont="1" applyFill="1"/>
    <xf numFmtId="0" fontId="3" fillId="0" borderId="0" xfId="1238"/>
    <xf numFmtId="0" fontId="57" fillId="0" borderId="29" xfId="1238" applyFont="1" applyBorder="1" applyAlignment="1" applyProtection="1">
      <alignment horizontal="right" vertical="top" wrapText="1" readingOrder="1"/>
      <protection locked="0"/>
    </xf>
    <xf numFmtId="0" fontId="72" fillId="0" borderId="0" xfId="1238" applyFont="1" applyAlignment="1" applyProtection="1">
      <alignment horizontal="left" wrapText="1" readingOrder="1"/>
      <protection locked="0"/>
    </xf>
    <xf numFmtId="0" fontId="72" fillId="0" borderId="30" xfId="1238" applyFont="1" applyBorder="1" applyAlignment="1" applyProtection="1">
      <alignment horizontal="left" wrapText="1" readingOrder="1"/>
      <protection locked="0"/>
    </xf>
    <xf numFmtId="0" fontId="73" fillId="0" borderId="0" xfId="1238" applyFont="1" applyAlignment="1" applyProtection="1">
      <alignment horizontal="center" wrapText="1" readingOrder="2"/>
      <protection locked="0"/>
    </xf>
    <xf numFmtId="0" fontId="57" fillId="0" borderId="0" xfId="0" applyFont="1" applyAlignment="1" applyProtection="1">
      <alignment horizontal="right" vertical="top" wrapText="1" readingOrder="1"/>
      <protection locked="0"/>
    </xf>
    <xf numFmtId="0" fontId="57" fillId="0" borderId="0" xfId="0" applyFont="1" applyAlignment="1" applyProtection="1">
      <alignment vertical="top" wrapText="1" readingOrder="1"/>
      <protection locked="0"/>
    </xf>
    <xf numFmtId="0" fontId="57" fillId="0" borderId="30" xfId="1238" applyFont="1" applyBorder="1" applyAlignment="1" applyProtection="1">
      <alignment vertical="top" wrapText="1" readingOrder="1"/>
      <protection locked="0"/>
    </xf>
    <xf numFmtId="0" fontId="57" fillId="0" borderId="0" xfId="1238" applyFont="1" applyAlignment="1" applyProtection="1">
      <alignment horizontal="right" vertical="top" wrapText="1" readingOrder="1"/>
      <protection locked="0"/>
    </xf>
    <xf numFmtId="0" fontId="57" fillId="0" borderId="0" xfId="1263" applyFont="1" applyAlignment="1" applyProtection="1">
      <alignment horizontal="right" vertical="top" wrapText="1" readingOrder="1"/>
      <protection locked="0"/>
    </xf>
    <xf numFmtId="0" fontId="57" fillId="0" borderId="0" xfId="1263" applyFont="1" applyAlignment="1" applyProtection="1">
      <alignment vertical="top" wrapText="1" readingOrder="1"/>
      <protection locked="0"/>
    </xf>
    <xf numFmtId="0" fontId="3" fillId="0" borderId="0" xfId="1263" applyAlignment="1">
      <alignment wrapText="1"/>
    </xf>
    <xf numFmtId="4" fontId="3" fillId="0" borderId="19" xfId="0" applyNumberFormat="1" applyFont="1" applyBorder="1" applyAlignment="1">
      <alignment horizontal="center"/>
    </xf>
    <xf numFmtId="0" fontId="3" fillId="53" borderId="0" xfId="0" applyFont="1" applyFill="1"/>
    <xf numFmtId="0" fontId="3" fillId="0" borderId="0" xfId="1238" applyAlignment="1">
      <alignment wrapText="1"/>
    </xf>
    <xf numFmtId="4" fontId="90" fillId="0" borderId="0" xfId="0" applyNumberFormat="1" applyFont="1" applyBorder="1" applyAlignment="1"/>
    <xf numFmtId="0" fontId="57" fillId="0" borderId="0" xfId="1238" applyFont="1" applyAlignment="1" applyProtection="1">
      <alignment horizontal="left" vertical="top" wrapText="1" readingOrder="1"/>
      <protection locked="0"/>
    </xf>
    <xf numFmtId="0" fontId="73" fillId="0" borderId="31" xfId="1238" applyFont="1" applyBorder="1" applyAlignment="1" applyProtection="1">
      <alignment vertical="top" wrapText="1" readingOrder="1"/>
      <protection locked="0"/>
    </xf>
    <xf numFmtId="0" fontId="73" fillId="0" borderId="32" xfId="1238" applyFont="1" applyBorder="1" applyAlignment="1" applyProtection="1">
      <alignment vertical="top" wrapText="1" readingOrder="1"/>
      <protection locked="0"/>
    </xf>
    <xf numFmtId="0" fontId="73" fillId="0" borderId="31" xfId="1238" applyFont="1" applyBorder="1" applyAlignment="1" applyProtection="1">
      <alignment horizontal="right" vertical="top" wrapText="1" readingOrder="1"/>
      <protection locked="0"/>
    </xf>
    <xf numFmtId="1" fontId="30" fillId="0" borderId="0" xfId="0" applyNumberFormat="1" applyFont="1"/>
    <xf numFmtId="9" fontId="30" fillId="0" borderId="0" xfId="0" applyNumberFormat="1" applyFont="1"/>
    <xf numFmtId="0" fontId="24" fillId="0" borderId="0" xfId="0" applyFont="1" applyBorder="1" applyAlignment="1">
      <alignment horizontal="center"/>
    </xf>
    <xf numFmtId="3" fontId="24" fillId="0" borderId="0" xfId="0" applyNumberFormat="1" applyFont="1" applyBorder="1"/>
    <xf numFmtId="170" fontId="24" fillId="0" borderId="0" xfId="0" applyNumberFormat="1" applyFont="1" applyBorder="1"/>
    <xf numFmtId="0" fontId="86" fillId="0" borderId="19" xfId="0" applyFont="1" applyBorder="1" applyAlignment="1">
      <alignment horizontal="center"/>
    </xf>
    <xf numFmtId="9" fontId="30" fillId="0" borderId="0" xfId="0" applyNumberFormat="1" applyFont="1" applyAlignment="1">
      <alignment vertical="center"/>
    </xf>
    <xf numFmtId="188" fontId="30" fillId="0" borderId="0" xfId="0" applyNumberFormat="1" applyFont="1" applyAlignment="1">
      <alignment vertical="center"/>
    </xf>
    <xf numFmtId="188" fontId="30" fillId="0" borderId="0" xfId="0" applyNumberFormat="1" applyFont="1" applyFill="1" applyAlignment="1">
      <alignment vertical="center"/>
    </xf>
    <xf numFmtId="3" fontId="3" fillId="0" borderId="0" xfId="0" applyNumberFormat="1" applyFont="1" applyFill="1" applyBorder="1" applyAlignment="1">
      <alignment vertical="center"/>
    </xf>
    <xf numFmtId="195" fontId="61" fillId="0" borderId="0" xfId="1241" applyNumberFormat="1" applyFont="1" applyFill="1" applyAlignment="1" applyProtection="1">
      <alignment horizontal="right" vertical="top" wrapText="1" readingOrder="1"/>
      <protection locked="0"/>
    </xf>
    <xf numFmtId="196" fontId="61" fillId="0" borderId="0" xfId="1278" applyNumberFormat="1" applyFont="1" applyFill="1" applyBorder="1" applyAlignment="1" applyProtection="1">
      <alignment horizontal="right" vertical="top" wrapText="1" readingOrder="1"/>
      <protection locked="0"/>
    </xf>
    <xf numFmtId="196" fontId="61" fillId="0" borderId="0" xfId="1241" applyNumberFormat="1" applyFont="1" applyFill="1" applyBorder="1" applyAlignment="1" applyProtection="1">
      <alignment horizontal="right" vertical="top" wrapText="1" readingOrder="1"/>
      <protection locked="0"/>
    </xf>
    <xf numFmtId="173" fontId="3" fillId="0" borderId="0" xfId="0" applyNumberFormat="1" applyFont="1" applyFill="1" applyAlignment="1">
      <alignment vertical="center"/>
    </xf>
    <xf numFmtId="0" fontId="25" fillId="0" borderId="0" xfId="0" applyFont="1" applyFill="1" applyBorder="1" applyAlignment="1" applyProtection="1"/>
    <xf numFmtId="0" fontId="0" fillId="0" borderId="0" xfId="0" applyBorder="1"/>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37" fontId="3" fillId="0" borderId="19" xfId="0" applyNumberFormat="1" applyFont="1" applyBorder="1" applyAlignment="1" applyProtection="1">
      <alignment horizontal="center"/>
    </xf>
    <xf numFmtId="202" fontId="3" fillId="0" borderId="19" xfId="0" applyNumberFormat="1" applyFont="1" applyBorder="1" applyAlignment="1" applyProtection="1">
      <alignment horizontal="center"/>
    </xf>
    <xf numFmtId="37" fontId="3" fillId="0" borderId="0" xfId="0" applyNumberFormat="1" applyFont="1"/>
    <xf numFmtId="170" fontId="27" fillId="0" borderId="19" xfId="1900" applyNumberFormat="1" applyFont="1" applyBorder="1" applyAlignment="1" applyProtection="1">
      <alignment horizontal="center"/>
    </xf>
    <xf numFmtId="0" fontId="25" fillId="0" borderId="0" xfId="0" applyFont="1" applyBorder="1" applyAlignment="1" applyProtection="1">
      <alignment horizontal="right"/>
    </xf>
    <xf numFmtId="172" fontId="27" fillId="0" borderId="0" xfId="1900" applyNumberFormat="1" applyFont="1"/>
    <xf numFmtId="0" fontId="105" fillId="0" borderId="0" xfId="0" applyFont="1" applyAlignment="1"/>
    <xf numFmtId="0" fontId="30" fillId="0" borderId="19" xfId="0" applyFont="1" applyBorder="1" applyAlignment="1">
      <alignment horizontal="center"/>
    </xf>
    <xf numFmtId="0" fontId="30"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9" fontId="27" fillId="0" borderId="0" xfId="1900" applyFont="1" applyAlignment="1"/>
    <xf numFmtId="175" fontId="23" fillId="0" borderId="0" xfId="1152" applyFont="1"/>
    <xf numFmtId="0" fontId="114" fillId="0" borderId="0" xfId="0" applyFont="1" applyBorder="1"/>
    <xf numFmtId="0" fontId="128" fillId="0" borderId="0" xfId="1152" applyNumberFormat="1" applyFont="1"/>
    <xf numFmtId="0" fontId="116" fillId="0" borderId="0" xfId="0" applyNumberFormat="1" applyFont="1"/>
    <xf numFmtId="0" fontId="86" fillId="0" borderId="0" xfId="0" applyNumberFormat="1" applyFont="1"/>
    <xf numFmtId="1" fontId="39" fillId="0" borderId="0" xfId="1900" applyNumberFormat="1" applyFont="1"/>
    <xf numFmtId="0" fontId="26" fillId="0" borderId="0" xfId="0" applyNumberFormat="1" applyFont="1" applyBorder="1"/>
    <xf numFmtId="0" fontId="30" fillId="0" borderId="19" xfId="0" applyFont="1" applyBorder="1" applyAlignment="1">
      <alignment horizontal="left"/>
    </xf>
    <xf numFmtId="177" fontId="3" fillId="0" borderId="0" xfId="0" applyNumberFormat="1" applyFont="1"/>
    <xf numFmtId="175" fontId="3" fillId="0" borderId="0" xfId="0" applyNumberFormat="1" applyFont="1"/>
    <xf numFmtId="168" fontId="3" fillId="0" borderId="0" xfId="0" applyNumberFormat="1" applyFont="1"/>
    <xf numFmtId="166" fontId="3" fillId="0" borderId="0" xfId="0" applyNumberFormat="1" applyFont="1" applyBorder="1"/>
    <xf numFmtId="0" fontId="85" fillId="0" borderId="0" xfId="1136" applyFont="1"/>
    <xf numFmtId="173" fontId="3" fillId="0" borderId="19"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4" fontId="105" fillId="0" borderId="0" xfId="0" applyNumberFormat="1" applyFont="1"/>
    <xf numFmtId="0" fontId="3" fillId="0" borderId="19" xfId="0" applyFont="1" applyFill="1" applyBorder="1" applyAlignment="1">
      <alignment horizontal="left" wrapText="1"/>
    </xf>
    <xf numFmtId="172" fontId="39" fillId="0" borderId="0" xfId="1900" applyNumberFormat="1" applyFont="1"/>
    <xf numFmtId="0" fontId="129"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172" fontId="86" fillId="0" borderId="0" xfId="0" applyNumberFormat="1" applyFont="1" applyFill="1" applyAlignment="1"/>
    <xf numFmtId="172" fontId="86" fillId="0" borderId="0" xfId="0" applyNumberFormat="1" applyFont="1" applyFill="1"/>
    <xf numFmtId="0" fontId="117" fillId="0" borderId="0" xfId="0" applyFont="1" applyFill="1" applyAlignment="1"/>
    <xf numFmtId="0" fontId="117" fillId="0" borderId="0" xfId="0" applyFont="1" applyFill="1"/>
    <xf numFmtId="3" fontId="86" fillId="0" borderId="0" xfId="0" applyNumberFormat="1" applyFont="1" applyFill="1" applyAlignment="1"/>
    <xf numFmtId="0" fontId="106" fillId="0" borderId="0" xfId="0" applyFont="1" applyFill="1"/>
    <xf numFmtId="0" fontId="106" fillId="0" borderId="0" xfId="0" applyFont="1" applyFill="1" applyAlignment="1"/>
    <xf numFmtId="4" fontId="117" fillId="0" borderId="0" xfId="0" applyNumberFormat="1" applyFont="1" applyFill="1"/>
    <xf numFmtId="3" fontId="117" fillId="0" borderId="0" xfId="0" applyNumberFormat="1" applyFont="1" applyFill="1" applyAlignment="1"/>
    <xf numFmtId="3" fontId="3" fillId="0" borderId="0" xfId="0" applyNumberFormat="1" applyFont="1" applyFill="1"/>
    <xf numFmtId="177" fontId="27" fillId="0" borderId="0" xfId="1152" applyNumberFormat="1" applyFont="1" applyFill="1" applyBorder="1" applyAlignment="1">
      <alignment horizontal="center" vertical="center"/>
    </xf>
    <xf numFmtId="0" fontId="102" fillId="0" borderId="21" xfId="0" applyFont="1" applyFill="1" applyBorder="1" applyAlignment="1">
      <alignment vertical="top" wrapText="1"/>
    </xf>
    <xf numFmtId="170" fontId="25" fillId="0" borderId="0" xfId="0" applyNumberFormat="1" applyFont="1" applyFill="1"/>
    <xf numFmtId="0" fontId="0" fillId="0" borderId="0" xfId="0" applyFill="1" applyBorder="1"/>
    <xf numFmtId="0" fontId="128" fillId="0" borderId="0" xfId="1152" applyNumberFormat="1" applyFont="1" applyFill="1"/>
    <xf numFmtId="0" fontId="116" fillId="0" borderId="0" xfId="0" applyNumberFormat="1" applyFont="1" applyFill="1"/>
    <xf numFmtId="0" fontId="86" fillId="0" borderId="0" xfId="0" applyNumberFormat="1" applyFont="1" applyFill="1"/>
    <xf numFmtId="1" fontId="23" fillId="0" borderId="0" xfId="1900" applyNumberFormat="1" applyFont="1" applyFill="1"/>
    <xf numFmtId="0" fontId="86" fillId="0" borderId="0" xfId="0" applyNumberFormat="1" applyFont="1" applyFill="1" applyBorder="1"/>
    <xf numFmtId="0" fontId="130" fillId="0" borderId="0" xfId="1226" applyFont="1"/>
    <xf numFmtId="0" fontId="131" fillId="0" borderId="0" xfId="1226" applyFont="1"/>
    <xf numFmtId="0" fontId="121" fillId="0" borderId="0" xfId="1226" applyFont="1" applyAlignment="1">
      <alignment horizontal="center"/>
    </xf>
    <xf numFmtId="17" fontId="121" fillId="0" borderId="0" xfId="1226" quotePrefix="1" applyNumberFormat="1" applyFont="1" applyAlignment="1">
      <alignment horizontal="center"/>
    </xf>
    <xf numFmtId="0" fontId="132" fillId="0" borderId="0" xfId="1226" applyFont="1" applyAlignment="1">
      <alignment horizontal="left" indent="15"/>
    </xf>
    <xf numFmtId="0" fontId="133" fillId="0" borderId="0" xfId="1226" applyFont="1" applyAlignment="1">
      <alignment horizontal="center"/>
    </xf>
    <xf numFmtId="0" fontId="130" fillId="0" borderId="0" xfId="1226" applyFont="1" applyAlignment="1"/>
    <xf numFmtId="0" fontId="131" fillId="0" borderId="0" xfId="1226" applyFont="1" applyAlignment="1"/>
    <xf numFmtId="0" fontId="83" fillId="0" borderId="0" xfId="1226" applyFont="1"/>
    <xf numFmtId="0" fontId="134" fillId="0" borderId="0" xfId="1226" applyFont="1"/>
    <xf numFmtId="0" fontId="130" fillId="0" borderId="0" xfId="1226" quotePrefix="1" applyFont="1"/>
    <xf numFmtId="0" fontId="98" fillId="0" borderId="0" xfId="1226" applyFont="1" applyAlignment="1">
      <alignment wrapText="1"/>
    </xf>
    <xf numFmtId="17" fontId="95" fillId="0" borderId="0" xfId="1226" applyNumberFormat="1" applyFont="1" applyAlignment="1"/>
    <xf numFmtId="0" fontId="135" fillId="0" borderId="0" xfId="1226" applyFont="1"/>
    <xf numFmtId="0" fontId="91" fillId="0" borderId="0" xfId="1226" applyFont="1"/>
    <xf numFmtId="0" fontId="136" fillId="0" borderId="0" xfId="1226" applyFont="1"/>
    <xf numFmtId="0" fontId="137" fillId="0" borderId="0" xfId="1226" applyFont="1"/>
    <xf numFmtId="0" fontId="135" fillId="0" borderId="0" xfId="1226" quotePrefix="1" applyFont="1"/>
    <xf numFmtId="0" fontId="138" fillId="0" borderId="0" xfId="1226" applyFont="1"/>
    <xf numFmtId="0" fontId="97" fillId="0" borderId="0" xfId="1226" applyFont="1"/>
    <xf numFmtId="49" fontId="27" fillId="0" borderId="19" xfId="1152" applyNumberFormat="1" applyFont="1" applyBorder="1" applyAlignment="1">
      <alignment horizontal="center" vertical="center"/>
    </xf>
    <xf numFmtId="172" fontId="27" fillId="0" borderId="0" xfId="0" applyNumberFormat="1" applyFont="1"/>
    <xf numFmtId="199" fontId="15" fillId="0" borderId="0" xfId="0" applyNumberFormat="1" applyFont="1" applyAlignment="1">
      <alignment vertical="center"/>
    </xf>
    <xf numFmtId="172" fontId="0" fillId="0" borderId="0" xfId="0" applyNumberFormat="1"/>
    <xf numFmtId="3" fontId="86" fillId="0" borderId="0" xfId="0" applyNumberFormat="1" applyFont="1" applyFill="1" applyAlignment="1">
      <alignment vertical="center"/>
    </xf>
    <xf numFmtId="170" fontId="86" fillId="0" borderId="0" xfId="0" applyNumberFormat="1" applyFont="1" applyFill="1" applyAlignment="1">
      <alignment vertical="center"/>
    </xf>
    <xf numFmtId="0" fontId="86" fillId="0" borderId="0" xfId="0" applyFont="1" applyAlignment="1">
      <alignment vertical="center"/>
    </xf>
    <xf numFmtId="0" fontId="86" fillId="0" borderId="0" xfId="0" applyFont="1" applyFill="1" applyAlignment="1">
      <alignment vertical="center"/>
    </xf>
    <xf numFmtId="3" fontId="86" fillId="0" borderId="0" xfId="1153" applyNumberFormat="1" applyFont="1" applyFill="1" applyBorder="1" applyAlignment="1">
      <alignment vertical="center"/>
    </xf>
    <xf numFmtId="3" fontId="86" fillId="0" borderId="0" xfId="0" applyNumberFormat="1" applyFont="1" applyBorder="1" applyAlignment="1">
      <alignment vertical="center"/>
    </xf>
    <xf numFmtId="0" fontId="86" fillId="0" borderId="0" xfId="0" quotePrefix="1" applyFont="1" applyFill="1" applyBorder="1" applyAlignment="1">
      <alignment vertical="center"/>
    </xf>
    <xf numFmtId="194" fontId="0" fillId="0" borderId="0" xfId="0" applyNumberFormat="1"/>
    <xf numFmtId="182" fontId="30" fillId="0" borderId="0" xfId="0" applyNumberFormat="1" applyFont="1"/>
    <xf numFmtId="1" fontId="27" fillId="0" borderId="19" xfId="1152" applyNumberFormat="1" applyFont="1" applyBorder="1" applyAlignment="1">
      <alignment horizontal="center" vertical="center"/>
    </xf>
    <xf numFmtId="177" fontId="32" fillId="0" borderId="0" xfId="1152" applyNumberFormat="1" applyFont="1" applyFill="1"/>
    <xf numFmtId="0" fontId="32" fillId="0" borderId="0" xfId="1152" applyNumberFormat="1" applyFont="1" applyFill="1"/>
    <xf numFmtId="0" fontId="24" fillId="0" borderId="0" xfId="0" applyFont="1" applyFill="1"/>
    <xf numFmtId="192" fontId="32" fillId="0" borderId="0" xfId="1152" applyNumberFormat="1" applyFont="1" applyFill="1"/>
    <xf numFmtId="194" fontId="23" fillId="0" borderId="0" xfId="1152" applyNumberFormat="1" applyFont="1" applyFill="1"/>
    <xf numFmtId="170" fontId="23" fillId="0" borderId="0" xfId="1152" applyNumberFormat="1" applyFont="1" applyFill="1"/>
    <xf numFmtId="43" fontId="25" fillId="0" borderId="0" xfId="0" applyNumberFormat="1" applyFont="1" applyFill="1"/>
    <xf numFmtId="0" fontId="113" fillId="0" borderId="0" xfId="0" applyFont="1" applyFill="1" applyAlignment="1">
      <alignment horizontal="right" vertical="center" wrapText="1"/>
    </xf>
    <xf numFmtId="0" fontId="23" fillId="0" borderId="0" xfId="1152" applyNumberFormat="1" applyFont="1" applyFill="1"/>
    <xf numFmtId="0" fontId="23" fillId="0" borderId="0" xfId="1900" applyNumberFormat="1" applyFont="1" applyFill="1"/>
    <xf numFmtId="177" fontId="23" fillId="0" borderId="0" xfId="1152" applyNumberFormat="1" applyFont="1" applyFill="1"/>
    <xf numFmtId="9" fontId="23" fillId="0" borderId="0" xfId="1900" applyFont="1" applyFill="1"/>
    <xf numFmtId="0" fontId="89" fillId="0" borderId="0" xfId="0" applyNumberFormat="1" applyFont="1" applyFill="1"/>
    <xf numFmtId="0" fontId="3" fillId="0" borderId="0" xfId="0" applyNumberFormat="1" applyFont="1"/>
    <xf numFmtId="0" fontId="90" fillId="0" borderId="0" xfId="0" applyNumberFormat="1" applyFont="1"/>
    <xf numFmtId="3" fontId="86" fillId="0" borderId="0" xfId="0" applyNumberFormat="1" applyFont="1"/>
    <xf numFmtId="173" fontId="15" fillId="0" borderId="0" xfId="0" applyNumberFormat="1" applyFont="1"/>
    <xf numFmtId="172" fontId="28" fillId="0" borderId="0" xfId="1900" applyNumberFormat="1"/>
    <xf numFmtId="0" fontId="3" fillId="0" borderId="19" xfId="0" applyFont="1" applyFill="1" applyBorder="1" applyAlignment="1">
      <alignment wrapText="1"/>
    </xf>
    <xf numFmtId="17" fontId="3" fillId="0" borderId="19" xfId="0" applyNumberFormat="1" applyFont="1" applyBorder="1" applyAlignment="1">
      <alignment horizontal="center" vertical="center"/>
    </xf>
    <xf numFmtId="0" fontId="3" fillId="0" borderId="19" xfId="0" applyFont="1" applyFill="1" applyBorder="1" applyAlignment="1">
      <alignment horizontal="left"/>
    </xf>
    <xf numFmtId="0" fontId="118" fillId="0" borderId="0" xfId="1232" applyFont="1" applyFill="1" applyAlignment="1" applyProtection="1">
      <alignment horizontal="right" vertical="top" wrapText="1" readingOrder="1"/>
      <protection locked="0"/>
    </xf>
    <xf numFmtId="177" fontId="3" fillId="0" borderId="0" xfId="0" applyNumberFormat="1" applyFont="1" applyBorder="1"/>
    <xf numFmtId="41" fontId="32" fillId="0" borderId="0" xfId="1152" applyNumberFormat="1" applyFont="1" applyFill="1"/>
    <xf numFmtId="0" fontId="30" fillId="0" borderId="0" xfId="0" applyFont="1" applyFill="1" applyBorder="1" applyAlignment="1"/>
    <xf numFmtId="207" fontId="25" fillId="0" borderId="0" xfId="0" applyNumberFormat="1" applyFont="1" applyFill="1"/>
    <xf numFmtId="0" fontId="25" fillId="0" borderId="0" xfId="0" applyFont="1" applyFill="1" applyAlignment="1">
      <alignment horizontal="center"/>
    </xf>
    <xf numFmtId="0" fontId="122" fillId="0" borderId="0" xfId="0" applyFont="1" applyFill="1"/>
    <xf numFmtId="10" fontId="3" fillId="0" borderId="0" xfId="0" applyNumberFormat="1" applyFont="1"/>
    <xf numFmtId="9" fontId="86" fillId="0" borderId="0" xfId="0" applyNumberFormat="1" applyFont="1" applyFill="1" applyAlignment="1"/>
    <xf numFmtId="0" fontId="25" fillId="0" borderId="0" xfId="0" applyNumberFormat="1" applyFont="1" applyFill="1"/>
    <xf numFmtId="208" fontId="3" fillId="0" borderId="0" xfId="0" quotePrefix="1" applyNumberFormat="1" applyFont="1" applyFill="1" applyBorder="1" applyAlignment="1">
      <alignment vertical="center"/>
    </xf>
    <xf numFmtId="0" fontId="99" fillId="0" borderId="0" xfId="0" applyFont="1"/>
    <xf numFmtId="3" fontId="3" fillId="0" borderId="19" xfId="0" applyNumberFormat="1" applyFont="1" applyBorder="1"/>
    <xf numFmtId="1" fontId="84" fillId="0" borderId="0" xfId="1243" applyNumberFormat="1" applyFont="1" applyBorder="1" applyAlignment="1">
      <alignment horizontal="center"/>
    </xf>
    <xf numFmtId="0" fontId="3" fillId="0" borderId="0" xfId="1884" applyFont="1" applyBorder="1" applyAlignment="1" applyProtection="1">
      <alignment horizontal="center" vertical="center"/>
    </xf>
    <xf numFmtId="0" fontId="27" fillId="0" borderId="0" xfId="0" applyFont="1" applyAlignment="1">
      <alignment vertical="center"/>
    </xf>
    <xf numFmtId="0" fontId="95" fillId="0" borderId="0" xfId="1225" applyFont="1" applyAlignment="1">
      <alignment vertical="center"/>
    </xf>
    <xf numFmtId="0" fontId="30" fillId="0" borderId="20" xfId="1884" applyFont="1" applyBorder="1" applyAlignment="1" applyProtection="1">
      <alignment horizontal="left" vertical="center"/>
    </xf>
    <xf numFmtId="0" fontId="30" fillId="0" borderId="20" xfId="1884" applyFont="1" applyBorder="1" applyAlignment="1" applyProtection="1">
      <alignment vertical="center"/>
    </xf>
    <xf numFmtId="0" fontId="30" fillId="0" borderId="20" xfId="1884" applyFont="1" applyBorder="1" applyAlignment="1" applyProtection="1">
      <alignment horizontal="center" vertical="center"/>
    </xf>
    <xf numFmtId="0" fontId="3" fillId="0" borderId="0" xfId="1884" applyFont="1" applyBorder="1" applyAlignment="1" applyProtection="1">
      <alignment vertical="center"/>
    </xf>
    <xf numFmtId="0" fontId="3" fillId="0" borderId="0" xfId="1884" applyFont="1" applyBorder="1" applyAlignment="1" applyProtection="1">
      <alignment vertical="top"/>
    </xf>
    <xf numFmtId="0" fontId="30" fillId="0" borderId="20" xfId="1884" applyFont="1" applyBorder="1" applyAlignment="1" applyProtection="1">
      <alignment vertical="top"/>
    </xf>
    <xf numFmtId="0" fontId="95" fillId="0" borderId="0" xfId="1225" applyFont="1" applyAlignment="1">
      <alignment vertical="top"/>
    </xf>
    <xf numFmtId="0" fontId="79" fillId="0" borderId="0" xfId="1225" applyFont="1" applyAlignment="1">
      <alignment vertical="center"/>
    </xf>
    <xf numFmtId="0" fontId="140"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41" fillId="0" borderId="0" xfId="1225" applyFont="1" applyAlignment="1">
      <alignment vertical="center"/>
    </xf>
    <xf numFmtId="0" fontId="3" fillId="0" borderId="0" xfId="1884" applyFont="1" applyBorder="1" applyAlignment="1" applyProtection="1">
      <alignment horizontal="left" vertical="center"/>
    </xf>
    <xf numFmtId="0" fontId="27" fillId="0" borderId="0" xfId="0" applyFont="1" applyAlignment="1">
      <alignment horizontal="center" vertical="center"/>
    </xf>
    <xf numFmtId="0" fontId="30" fillId="0" borderId="0" xfId="1884" applyFont="1" applyBorder="1" applyAlignment="1" applyProtection="1">
      <alignment horizontal="center" vertical="center"/>
    </xf>
    <xf numFmtId="0" fontId="3" fillId="0" borderId="0" xfId="1884" applyFont="1" applyBorder="1" applyAlignment="1" applyProtection="1">
      <alignment horizontal="left" vertical="top"/>
    </xf>
    <xf numFmtId="0" fontId="3" fillId="0" borderId="0" xfId="1884" applyFont="1" applyBorder="1" applyAlignment="1" applyProtection="1">
      <alignment horizontal="center" vertical="top"/>
    </xf>
    <xf numFmtId="0" fontId="3" fillId="0" borderId="0" xfId="1225" applyFont="1" applyAlignment="1">
      <alignment horizontal="left" vertical="center"/>
    </xf>
    <xf numFmtId="174" fontId="27"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95" fillId="0" borderId="0" xfId="1225" applyFont="1" applyAlignment="1">
      <alignment vertical="top" wrapText="1"/>
    </xf>
    <xf numFmtId="0" fontId="57" fillId="0" borderId="0" xfId="1232" applyFont="1" applyFill="1" applyAlignment="1" applyProtection="1">
      <alignment horizontal="right" vertical="top" wrapText="1" readingOrder="1"/>
      <protection locked="0"/>
    </xf>
    <xf numFmtId="0" fontId="30"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3" fillId="0" borderId="19" xfId="0" applyNumberFormat="1" applyFont="1" applyFill="1" applyBorder="1" applyAlignment="1" applyProtection="1">
      <alignment horizontal="center" vertical="center"/>
    </xf>
    <xf numFmtId="181" fontId="3" fillId="0" borderId="19" xfId="0" applyNumberFormat="1" applyFont="1" applyFill="1" applyBorder="1" applyAlignment="1" applyProtection="1">
      <alignment horizontal="center" vertical="center"/>
    </xf>
    <xf numFmtId="37" fontId="3" fillId="53" borderId="19" xfId="0" applyNumberFormat="1" applyFont="1" applyFill="1" applyBorder="1" applyAlignment="1" applyProtection="1">
      <alignment horizontal="center" vertical="center"/>
    </xf>
    <xf numFmtId="181" fontId="3" fillId="53" borderId="19" xfId="0" applyNumberFormat="1" applyFont="1" applyFill="1" applyBorder="1" applyAlignment="1" applyProtection="1">
      <alignment horizontal="center" vertical="center"/>
    </xf>
    <xf numFmtId="202" fontId="99" fillId="0" borderId="19" xfId="1153" applyNumberFormat="1" applyFont="1" applyBorder="1" applyAlignment="1">
      <alignment horizontal="center" vertical="center"/>
    </xf>
    <xf numFmtId="202" fontId="99" fillId="0" borderId="19" xfId="1153" applyNumberFormat="1" applyFont="1" applyFill="1" applyBorder="1" applyAlignment="1">
      <alignment horizontal="center" vertical="center"/>
    </xf>
    <xf numFmtId="202" fontId="99" fillId="53" borderId="19" xfId="1153" applyNumberFormat="1" applyFont="1" applyFill="1" applyBorder="1" applyAlignment="1">
      <alignment horizontal="center" vertical="center"/>
    </xf>
    <xf numFmtId="0" fontId="3" fillId="53" borderId="19" xfId="0" applyFont="1" applyFill="1" applyBorder="1" applyAlignment="1">
      <alignment horizontal="left" vertical="center" wrapText="1"/>
    </xf>
    <xf numFmtId="173" fontId="86" fillId="0" borderId="0" xfId="0" applyNumberFormat="1" applyFont="1" applyFill="1" applyBorder="1"/>
    <xf numFmtId="0" fontId="3" fillId="53" borderId="19" xfId="0" applyFont="1" applyFill="1" applyBorder="1" applyAlignment="1">
      <alignment horizontal="left" vertical="center"/>
    </xf>
    <xf numFmtId="0" fontId="3" fillId="0" borderId="0" xfId="1241" applyFont="1" applyAlignment="1">
      <alignment wrapText="1"/>
    </xf>
    <xf numFmtId="0" fontId="3" fillId="0" borderId="19" xfId="0" applyFont="1" applyFill="1" applyBorder="1" applyAlignment="1" applyProtection="1">
      <alignment horizontal="center" vertical="center"/>
    </xf>
    <xf numFmtId="0" fontId="86" fillId="0" borderId="19" xfId="0" applyFont="1" applyFill="1" applyBorder="1" applyAlignment="1">
      <alignment horizontal="left" vertical="center"/>
    </xf>
    <xf numFmtId="0" fontId="3" fillId="0" borderId="19" xfId="0" applyFont="1" applyBorder="1" applyAlignment="1">
      <alignment horizontal="left" vertical="center" wrapText="1"/>
    </xf>
    <xf numFmtId="206" fontId="93" fillId="0" borderId="19" xfId="1152" applyNumberFormat="1" applyFont="1" applyFill="1" applyBorder="1" applyAlignment="1">
      <alignment horizontal="center" vertical="center"/>
    </xf>
    <xf numFmtId="169" fontId="30" fillId="0" borderId="0" xfId="0" applyNumberFormat="1" applyFont="1" applyBorder="1" applyAlignment="1">
      <alignment horizontal="center"/>
    </xf>
    <xf numFmtId="0" fontId="0" fillId="0" borderId="0" xfId="0" applyNumberFormat="1" applyFont="1" applyBorder="1"/>
    <xf numFmtId="3" fontId="3"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9" fontId="102" fillId="0" borderId="19" xfId="0" applyNumberFormat="1" applyFont="1" applyFill="1" applyBorder="1" applyAlignment="1">
      <alignment horizontal="center" vertical="center" wrapText="1"/>
    </xf>
    <xf numFmtId="0" fontId="30" fillId="0" borderId="19" xfId="0" applyFont="1" applyFill="1" applyBorder="1" applyAlignment="1">
      <alignment horizontal="center"/>
    </xf>
    <xf numFmtId="0" fontId="30" fillId="0" borderId="0" xfId="0" applyFont="1" applyFill="1" applyAlignment="1"/>
    <xf numFmtId="41" fontId="3" fillId="0" borderId="0" xfId="0" applyNumberFormat="1" applyFont="1" applyFill="1" applyAlignment="1"/>
    <xf numFmtId="41" fontId="114" fillId="0" borderId="0" xfId="0" applyNumberFormat="1" applyFont="1" applyBorder="1"/>
    <xf numFmtId="41" fontId="105" fillId="0" borderId="0" xfId="0" applyNumberFormat="1" applyFont="1" applyFill="1" applyBorder="1" applyAlignment="1"/>
    <xf numFmtId="41" fontId="105" fillId="0" borderId="0" xfId="0" applyNumberFormat="1" applyFont="1" applyFill="1" applyAlignment="1"/>
    <xf numFmtId="0" fontId="122" fillId="0" borderId="0" xfId="0" applyFont="1"/>
    <xf numFmtId="210" fontId="3" fillId="0" borderId="19" xfId="0" applyNumberFormat="1" applyFont="1" applyBorder="1" applyAlignment="1" applyProtection="1">
      <alignment horizontal="center" vertical="center"/>
    </xf>
    <xf numFmtId="210" fontId="3" fillId="0" borderId="19" xfId="0" applyNumberFormat="1" applyFont="1" applyBorder="1" applyAlignment="1" applyProtection="1">
      <alignment horizontal="center"/>
    </xf>
    <xf numFmtId="0" fontId="25" fillId="0" borderId="0" xfId="0" applyFont="1" applyAlignment="1">
      <alignment horizontal="center" wrapText="1"/>
    </xf>
    <xf numFmtId="173" fontId="3" fillId="0" borderId="19" xfId="0" applyNumberFormat="1" applyFont="1" applyBorder="1" applyAlignment="1">
      <alignment horizontal="center" vertical="center"/>
    </xf>
    <xf numFmtId="193" fontId="102" fillId="0" borderId="0" xfId="0" applyNumberFormat="1" applyFont="1" applyFill="1" applyBorder="1" applyAlignment="1">
      <alignment horizontal="center" vertical="top" wrapText="1"/>
    </xf>
    <xf numFmtId="193" fontId="102" fillId="0" borderId="36" xfId="0" applyNumberFormat="1" applyFont="1" applyFill="1" applyBorder="1" applyAlignment="1">
      <alignment horizontal="center" vertical="top" wrapText="1"/>
    </xf>
    <xf numFmtId="0" fontId="71" fillId="0" borderId="0" xfId="1238" applyFont="1" applyBorder="1" applyAlignment="1" applyProtection="1">
      <alignment horizontal="left" vertical="center" wrapText="1" readingOrder="1"/>
      <protection locked="0"/>
    </xf>
    <xf numFmtId="0" fontId="57" fillId="0" borderId="0" xfId="1238" applyFont="1" applyBorder="1" applyAlignment="1" applyProtection="1">
      <alignment horizontal="right" vertical="top" wrapText="1" readingOrder="1"/>
      <protection locked="0"/>
    </xf>
    <xf numFmtId="0" fontId="57" fillId="0" borderId="0" xfId="1238" applyFont="1" applyBorder="1" applyAlignment="1" applyProtection="1">
      <alignment vertical="top" wrapText="1" readingOrder="1"/>
      <protection locked="0"/>
    </xf>
    <xf numFmtId="0" fontId="73" fillId="0" borderId="0" xfId="1238" applyFont="1" applyBorder="1" applyAlignment="1" applyProtection="1">
      <alignment horizontal="right" wrapText="1" readingOrder="1"/>
      <protection locked="0"/>
    </xf>
    <xf numFmtId="4" fontId="3" fillId="0" borderId="0" xfId="0" applyNumberFormat="1" applyFont="1" applyFill="1" applyBorder="1"/>
    <xf numFmtId="9" fontId="30" fillId="0" borderId="0" xfId="0" applyNumberFormat="1" applyFont="1" applyBorder="1"/>
    <xf numFmtId="10" fontId="30" fillId="0" borderId="0" xfId="0" applyNumberFormat="1" applyFont="1"/>
    <xf numFmtId="205" fontId="28" fillId="0" borderId="0" xfId="1153" applyNumberFormat="1" applyFill="1" applyBorder="1"/>
    <xf numFmtId="197" fontId="28" fillId="0" borderId="0" xfId="1153" applyNumberFormat="1" applyFill="1" applyBorder="1"/>
    <xf numFmtId="176" fontId="117" fillId="0" borderId="19" xfId="1153" applyNumberFormat="1" applyFont="1" applyFill="1" applyBorder="1" applyAlignment="1">
      <alignment horizontal="center" vertical="center" wrapText="1"/>
    </xf>
    <xf numFmtId="0" fontId="30" fillId="0" borderId="19" xfId="1882" applyFont="1" applyBorder="1" applyAlignment="1">
      <alignment horizontal="center" vertical="center"/>
    </xf>
    <xf numFmtId="176" fontId="30" fillId="0" borderId="19" xfId="1165" applyNumberFormat="1" applyFont="1" applyBorder="1" applyAlignment="1">
      <alignment horizontal="center" vertical="center" wrapText="1"/>
    </xf>
    <xf numFmtId="0" fontId="117"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20"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4" fontId="0" fillId="0" borderId="0" xfId="0" applyNumberFormat="1"/>
    <xf numFmtId="3" fontId="3" fillId="0" borderId="0" xfId="0" quotePrefix="1" applyNumberFormat="1" applyFont="1" applyFill="1" applyBorder="1" applyAlignment="1">
      <alignment vertical="center"/>
    </xf>
    <xf numFmtId="195" fontId="61" fillId="0" borderId="0" xfId="1233" applyNumberFormat="1" applyFont="1" applyFill="1" applyBorder="1" applyAlignment="1" applyProtection="1">
      <alignment horizontal="right" vertical="top" wrapText="1" readingOrder="1"/>
      <protection locked="0"/>
    </xf>
    <xf numFmtId="170" fontId="3" fillId="0" borderId="0" xfId="0" applyNumberFormat="1" applyFont="1" applyFill="1" applyBorder="1" applyAlignment="1">
      <alignment vertical="center"/>
    </xf>
    <xf numFmtId="3" fontId="3" fillId="0" borderId="0" xfId="0" applyNumberFormat="1" applyFont="1" applyAlignment="1">
      <alignment vertical="center"/>
    </xf>
    <xf numFmtId="199" fontId="3" fillId="0" borderId="0" xfId="0" applyNumberFormat="1" applyFont="1" applyAlignment="1">
      <alignment vertical="center"/>
    </xf>
    <xf numFmtId="3" fontId="3" fillId="53" borderId="19" xfId="0" quotePrefix="1" applyNumberFormat="1" applyFont="1" applyFill="1" applyBorder="1" applyAlignment="1">
      <alignment vertical="center"/>
    </xf>
    <xf numFmtId="170" fontId="3" fillId="53" borderId="19" xfId="0" applyNumberFormat="1" applyFont="1" applyFill="1" applyBorder="1" applyAlignment="1">
      <alignment vertical="center"/>
    </xf>
    <xf numFmtId="3" fontId="3" fillId="53" borderId="19" xfId="0" applyNumberFormat="1" applyFont="1" applyFill="1" applyBorder="1" applyAlignment="1">
      <alignment vertical="center"/>
    </xf>
    <xf numFmtId="173" fontId="3" fillId="53" borderId="19" xfId="0" applyNumberFormat="1" applyFont="1" applyFill="1" applyBorder="1" applyAlignment="1">
      <alignment vertical="center"/>
    </xf>
    <xf numFmtId="3" fontId="99" fillId="0" borderId="0" xfId="0" applyNumberFormat="1" applyFont="1"/>
    <xf numFmtId="0" fontId="81" fillId="0" borderId="0" xfId="0" applyFont="1" applyAlignment="1" applyProtection="1">
      <alignment vertical="top" wrapText="1" readingOrder="1"/>
      <protection locked="0"/>
    </xf>
    <xf numFmtId="9" fontId="28" fillId="0" borderId="0" xfId="1900" applyFill="1" applyBorder="1" applyAlignment="1" applyProtection="1">
      <alignment horizontal="right" vertical="top" wrapText="1" readingOrder="1"/>
      <protection locked="0"/>
    </xf>
    <xf numFmtId="172" fontId="28" fillId="0" borderId="0" xfId="1900" applyNumberFormat="1" applyFill="1" applyBorder="1" applyAlignment="1" applyProtection="1">
      <alignment horizontal="right" vertical="top" wrapText="1" readingOrder="1"/>
      <protection locked="0"/>
    </xf>
    <xf numFmtId="211" fontId="28" fillId="0" borderId="0" xfId="1900" quotePrefix="1" applyNumberFormat="1" applyFill="1" applyBorder="1" applyAlignment="1">
      <alignment vertical="center"/>
    </xf>
    <xf numFmtId="173" fontId="60" fillId="0" borderId="0" xfId="1267" applyNumberFormat="1" applyFont="1" applyBorder="1" applyAlignment="1" applyProtection="1">
      <alignment horizontal="center" vertical="top" wrapText="1" readingOrder="1"/>
      <protection locked="0"/>
    </xf>
    <xf numFmtId="172" fontId="28" fillId="0" borderId="0" xfId="1900" applyNumberFormat="1" applyAlignment="1">
      <alignment vertical="center"/>
    </xf>
    <xf numFmtId="172" fontId="28" fillId="0" borderId="0" xfId="1900" applyNumberFormat="1" applyBorder="1" applyAlignment="1">
      <alignment vertical="center"/>
    </xf>
    <xf numFmtId="170" fontId="3" fillId="0" borderId="0" xfId="0" applyNumberFormat="1" applyFont="1" applyAlignment="1">
      <alignment vertical="center"/>
    </xf>
    <xf numFmtId="1" fontId="28" fillId="0" borderId="0" xfId="1900" quotePrefix="1" applyNumberFormat="1" applyFill="1" applyBorder="1" applyAlignment="1">
      <alignment vertical="center"/>
    </xf>
    <xf numFmtId="9" fontId="28" fillId="0" borderId="0" xfId="1900" applyFill="1" applyBorder="1" applyAlignment="1">
      <alignment vertical="center"/>
    </xf>
    <xf numFmtId="0" fontId="49" fillId="0" borderId="21" xfId="0" applyFont="1" applyFill="1" applyBorder="1" applyAlignment="1">
      <alignment vertical="top" wrapText="1"/>
    </xf>
    <xf numFmtId="0" fontId="3" fillId="0" borderId="0" xfId="1246" applyAlignment="1">
      <alignment wrapText="1"/>
    </xf>
    <xf numFmtId="172" fontId="30" fillId="0" borderId="0" xfId="0" applyNumberFormat="1" applyFont="1"/>
    <xf numFmtId="0" fontId="49" fillId="0" borderId="19" xfId="0" applyFont="1" applyFill="1" applyBorder="1" applyAlignment="1">
      <alignment vertical="top" wrapText="1"/>
    </xf>
    <xf numFmtId="0" fontId="63" fillId="0" borderId="33" xfId="0" applyFont="1" applyBorder="1" applyAlignment="1">
      <alignment horizontal="center"/>
    </xf>
    <xf numFmtId="0" fontId="30" fillId="53" borderId="33" xfId="0" applyFont="1" applyFill="1" applyBorder="1" applyAlignment="1">
      <alignment horizontal="center"/>
    </xf>
    <xf numFmtId="0" fontId="30" fillId="0" borderId="33" xfId="0" applyFont="1" applyBorder="1" applyAlignment="1">
      <alignment horizontal="center"/>
    </xf>
    <xf numFmtId="41" fontId="0" fillId="0" borderId="0" xfId="0" applyNumberFormat="1" applyFont="1" applyBorder="1"/>
    <xf numFmtId="41" fontId="149" fillId="0" borderId="0" xfId="0" applyNumberFormat="1" applyFont="1" applyBorder="1"/>
    <xf numFmtId="0" fontId="3" fillId="0" borderId="0" xfId="0" applyFont="1" applyFill="1" applyBorder="1" applyAlignment="1"/>
    <xf numFmtId="3" fontId="3"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52" fillId="0" borderId="0" xfId="0" applyFont="1"/>
    <xf numFmtId="0" fontId="152" fillId="0" borderId="0" xfId="0" applyFont="1" applyBorder="1" applyAlignment="1"/>
    <xf numFmtId="0" fontId="152" fillId="0" borderId="0" xfId="0" applyFont="1" applyBorder="1"/>
    <xf numFmtId="0" fontId="150" fillId="0" borderId="0" xfId="0" applyFont="1"/>
    <xf numFmtId="0" fontId="24" fillId="0" borderId="19" xfId="0" applyFont="1" applyBorder="1" applyAlignment="1">
      <alignment horizontal="center" vertical="center" wrapText="1"/>
    </xf>
    <xf numFmtId="0" fontId="149" fillId="0" borderId="0" xfId="0" applyFont="1"/>
    <xf numFmtId="0" fontId="63" fillId="0" borderId="19" xfId="0" applyFont="1" applyFill="1" applyBorder="1" applyAlignment="1">
      <alignment horizontal="center" vertical="center" wrapText="1"/>
    </xf>
    <xf numFmtId="172" fontId="15" fillId="58" borderId="19" xfId="0" applyNumberFormat="1" applyFont="1" applyFill="1" applyBorder="1" applyAlignment="1">
      <alignment horizontal="center"/>
    </xf>
    <xf numFmtId="172" fontId="3" fillId="58" borderId="19" xfId="0" applyNumberFormat="1" applyFont="1" applyFill="1" applyBorder="1" applyAlignment="1">
      <alignment horizontal="center"/>
    </xf>
    <xf numFmtId="17" fontId="180" fillId="0" borderId="0" xfId="0" applyNumberFormat="1" applyFont="1" applyFill="1" applyBorder="1"/>
    <xf numFmtId="1" fontId="180" fillId="0" borderId="0" xfId="0" applyNumberFormat="1" applyFont="1" applyFill="1" applyBorder="1" applyAlignment="1">
      <alignment horizontal="center"/>
    </xf>
    <xf numFmtId="1" fontId="25" fillId="0" borderId="0" xfId="0" applyNumberFormat="1" applyFont="1"/>
    <xf numFmtId="0" fontId="180" fillId="0" borderId="0" xfId="0" applyFont="1" applyFill="1"/>
    <xf numFmtId="0" fontId="180" fillId="0" borderId="0" xfId="0" applyFont="1"/>
    <xf numFmtId="0" fontId="182" fillId="0" borderId="0" xfId="0" applyFont="1"/>
    <xf numFmtId="0" fontId="3" fillId="0" borderId="37" xfId="0" applyFont="1" applyBorder="1" applyAlignment="1" applyProtection="1">
      <alignment horizontal="center" vertical="center"/>
    </xf>
    <xf numFmtId="37" fontId="3" fillId="53" borderId="20" xfId="0" applyNumberFormat="1" applyFont="1" applyFill="1" applyBorder="1" applyAlignment="1" applyProtection="1">
      <alignment horizontal="center" vertical="center"/>
    </xf>
    <xf numFmtId="3" fontId="28" fillId="0" borderId="0" xfId="1900" applyNumberFormat="1"/>
    <xf numFmtId="9" fontId="28" fillId="0" borderId="0" xfId="1900" applyAlignment="1">
      <alignment vertical="center"/>
    </xf>
    <xf numFmtId="202" fontId="25" fillId="0" borderId="0" xfId="0" applyNumberFormat="1" applyFont="1" applyFill="1"/>
    <xf numFmtId="0" fontId="153" fillId="0" borderId="0" xfId="0" applyFont="1" applyFill="1" applyBorder="1" applyAlignment="1">
      <alignment horizontal="right" vertical="center" wrapText="1"/>
    </xf>
    <xf numFmtId="0" fontId="153" fillId="0" borderId="28" xfId="0" applyFont="1" applyFill="1" applyBorder="1" applyAlignment="1">
      <alignment horizontal="right" vertical="center" wrapText="1"/>
    </xf>
    <xf numFmtId="0" fontId="154" fillId="0" borderId="0" xfId="0" applyFont="1"/>
    <xf numFmtId="172" fontId="28" fillId="0" borderId="0" xfId="1900" applyNumberFormat="1" applyFill="1"/>
    <xf numFmtId="0" fontId="25" fillId="0" borderId="0" xfId="0" applyFont="1" applyBorder="1" applyAlignment="1">
      <alignment vertical="center" wrapText="1"/>
    </xf>
    <xf numFmtId="0" fontId="25" fillId="0" borderId="36" xfId="0" applyNumberFormat="1" applyFont="1" applyBorder="1" applyAlignment="1">
      <alignment vertical="center" wrapText="1"/>
    </xf>
    <xf numFmtId="0" fontId="49" fillId="0" borderId="19" xfId="0" applyFont="1" applyFill="1" applyBorder="1" applyAlignment="1">
      <alignment horizontal="left" vertical="top" wrapText="1"/>
    </xf>
    <xf numFmtId="0" fontId="49" fillId="0" borderId="19" xfId="0" applyFont="1" applyFill="1" applyBorder="1" applyAlignment="1">
      <alignment horizontal="left" vertical="center" wrapText="1"/>
    </xf>
    <xf numFmtId="0" fontId="3" fillId="0" borderId="19" xfId="0" applyFont="1" applyBorder="1"/>
    <xf numFmtId="3" fontId="27" fillId="0" borderId="19" xfId="0" applyNumberFormat="1" applyFont="1" applyBorder="1"/>
    <xf numFmtId="177" fontId="27" fillId="0" borderId="19" xfId="1152" applyNumberFormat="1" applyFont="1" applyBorder="1"/>
    <xf numFmtId="0" fontId="183" fillId="0" borderId="19" xfId="0" applyFont="1" applyBorder="1" applyAlignment="1">
      <alignment horizontal="center"/>
    </xf>
    <xf numFmtId="0" fontId="25" fillId="0" borderId="19" xfId="0" applyFont="1" applyFill="1" applyBorder="1"/>
    <xf numFmtId="17" fontId="127" fillId="0" borderId="19" xfId="0" applyNumberFormat="1" applyFont="1" applyBorder="1" applyAlignment="1">
      <alignment horizontal="center" wrapText="1"/>
    </xf>
    <xf numFmtId="0" fontId="3" fillId="53" borderId="19" xfId="0" applyFont="1" applyFill="1" applyBorder="1" applyAlignment="1">
      <alignment horizontal="center" wrapText="1"/>
    </xf>
    <xf numFmtId="3" fontId="27" fillId="0" borderId="19" xfId="0" applyNumberFormat="1" applyFont="1" applyBorder="1" applyAlignment="1">
      <alignment horizontal="center"/>
    </xf>
    <xf numFmtId="0" fontId="49" fillId="0" borderId="19" xfId="0" applyFont="1" applyBorder="1" applyAlignment="1">
      <alignment horizontal="center"/>
    </xf>
    <xf numFmtId="213" fontId="3" fillId="0" borderId="19" xfId="0" applyNumberFormat="1" applyFont="1" applyFill="1" applyBorder="1" applyAlignment="1">
      <alignment horizontal="center" vertical="center"/>
    </xf>
    <xf numFmtId="0" fontId="184" fillId="0" borderId="0" xfId="0" applyFont="1"/>
    <xf numFmtId="0" fontId="184" fillId="0" borderId="0" xfId="0" applyFont="1" applyBorder="1" applyAlignment="1"/>
    <xf numFmtId="0" fontId="185" fillId="0" borderId="0" xfId="0" applyFont="1"/>
    <xf numFmtId="0" fontId="185" fillId="0" borderId="0" xfId="0" applyFont="1" applyAlignment="1"/>
    <xf numFmtId="4" fontId="185" fillId="0" borderId="0" xfId="0" applyNumberFormat="1" applyFont="1"/>
    <xf numFmtId="3" fontId="185" fillId="0" borderId="0" xfId="0" applyNumberFormat="1" applyFont="1" applyAlignment="1"/>
    <xf numFmtId="0" fontId="185" fillId="0" borderId="0" xfId="0" applyFont="1" applyBorder="1" applyAlignment="1"/>
    <xf numFmtId="1" fontId="30" fillId="0" borderId="19" xfId="1152" applyNumberFormat="1" applyFont="1" applyFill="1" applyBorder="1" applyAlignment="1">
      <alignment horizontal="center" vertical="center"/>
    </xf>
    <xf numFmtId="49" fontId="30" fillId="0" borderId="0" xfId="0" applyNumberFormat="1" applyFont="1" applyFill="1" applyBorder="1" applyAlignment="1">
      <alignment vertical="center"/>
    </xf>
    <xf numFmtId="17" fontId="25" fillId="0" borderId="0" xfId="0" applyNumberFormat="1" applyFont="1" applyBorder="1" applyAlignment="1">
      <alignment horizontal="center"/>
    </xf>
    <xf numFmtId="1" fontId="95" fillId="0" borderId="0" xfId="1224" applyNumberFormat="1" applyFont="1" applyBorder="1" applyAlignment="1">
      <alignment horizontal="center"/>
    </xf>
    <xf numFmtId="0" fontId="185" fillId="0" borderId="0" xfId="0" applyFont="1" applyFill="1"/>
    <xf numFmtId="0" fontId="185" fillId="0" borderId="0" xfId="0" applyFont="1" applyFill="1" applyAlignment="1"/>
    <xf numFmtId="4" fontId="185" fillId="0" borderId="0" xfId="0" applyNumberFormat="1" applyFont="1" applyFill="1"/>
    <xf numFmtId="4" fontId="185" fillId="0" borderId="0" xfId="0" applyNumberFormat="1" applyFont="1" applyFill="1" applyAlignment="1"/>
    <xf numFmtId="4" fontId="15" fillId="0" borderId="19" xfId="0" applyNumberFormat="1" applyFont="1" applyBorder="1" applyAlignment="1">
      <alignment horizontal="center" vertical="center"/>
    </xf>
    <xf numFmtId="3" fontId="3" fillId="0" borderId="0" xfId="0" applyNumberFormat="1" applyFont="1" applyAlignment="1"/>
    <xf numFmtId="0" fontId="180" fillId="0" borderId="0" xfId="0" applyFont="1" applyAlignment="1"/>
    <xf numFmtId="4" fontId="180" fillId="0" borderId="0" xfId="0" applyNumberFormat="1" applyFont="1"/>
    <xf numFmtId="3" fontId="180" fillId="0" borderId="0" xfId="0" applyNumberFormat="1" applyFont="1" applyAlignment="1"/>
    <xf numFmtId="4" fontId="180" fillId="0" borderId="0" xfId="0" applyNumberFormat="1" applyFont="1" applyAlignment="1"/>
    <xf numFmtId="1" fontId="187" fillId="0" borderId="19" xfId="1153" applyNumberFormat="1" applyFont="1" applyFill="1" applyBorder="1" applyAlignment="1">
      <alignment horizontal="center"/>
    </xf>
    <xf numFmtId="0" fontId="187" fillId="0" borderId="19" xfId="0" applyFont="1" applyFill="1" applyBorder="1"/>
    <xf numFmtId="1" fontId="187" fillId="0" borderId="19" xfId="0" applyNumberFormat="1" applyFont="1" applyFill="1" applyBorder="1" applyAlignment="1">
      <alignment horizontal="center"/>
    </xf>
    <xf numFmtId="0" fontId="187" fillId="0" borderId="19" xfId="0" applyFont="1" applyFill="1" applyBorder="1" applyAlignment="1">
      <alignment horizontal="center"/>
    </xf>
    <xf numFmtId="1" fontId="181" fillId="0" borderId="19" xfId="0" applyNumberFormat="1" applyFont="1" applyBorder="1" applyAlignment="1">
      <alignment horizontal="center" vertical="center"/>
    </xf>
    <xf numFmtId="1" fontId="188" fillId="0" borderId="19" xfId="1224" applyNumberFormat="1" applyFont="1" applyBorder="1" applyAlignment="1">
      <alignment horizontal="center"/>
    </xf>
    <xf numFmtId="49" fontId="30" fillId="0" borderId="19" xfId="0" applyNumberFormat="1" applyFont="1" applyFill="1" applyBorder="1" applyAlignment="1">
      <alignment horizontal="center" vertical="center" wrapText="1"/>
    </xf>
    <xf numFmtId="174" fontId="3" fillId="0" borderId="19" xfId="1153" applyFont="1" applyFill="1" applyBorder="1" applyAlignment="1"/>
    <xf numFmtId="0" fontId="25" fillId="0" borderId="19" xfId="0" applyFont="1" applyBorder="1"/>
    <xf numFmtId="2" fontId="25" fillId="0" borderId="19" xfId="0" applyNumberFormat="1" applyFont="1" applyBorder="1" applyAlignment="1">
      <alignment horizontal="center"/>
    </xf>
    <xf numFmtId="202" fontId="181" fillId="0" borderId="19" xfId="1152" applyNumberFormat="1" applyFont="1" applyFill="1" applyBorder="1" applyAlignment="1">
      <alignment horizontal="center" vertical="center"/>
    </xf>
    <xf numFmtId="17" fontId="49" fillId="0" borderId="19" xfId="0" applyNumberFormat="1" applyFont="1" applyFill="1" applyBorder="1" applyAlignment="1">
      <alignment horizontal="center" wrapText="1"/>
    </xf>
    <xf numFmtId="0" fontId="0" fillId="0" borderId="0" xfId="0" applyFont="1" applyAlignment="1">
      <alignment wrapText="1"/>
    </xf>
    <xf numFmtId="0" fontId="49" fillId="58" borderId="19" xfId="0" applyFont="1" applyFill="1" applyBorder="1" applyAlignment="1">
      <alignment horizontal="left"/>
    </xf>
    <xf numFmtId="0" fontId="86" fillId="58" borderId="19" xfId="0" applyFont="1" applyFill="1" applyBorder="1" applyAlignment="1">
      <alignment horizontal="left"/>
    </xf>
    <xf numFmtId="0" fontId="49" fillId="58" borderId="19" xfId="0" applyFont="1" applyFill="1" applyBorder="1" applyAlignment="1">
      <alignment horizontal="left" wrapText="1"/>
    </xf>
    <xf numFmtId="0" fontId="86" fillId="58" borderId="19" xfId="0" applyFont="1" applyFill="1" applyBorder="1" applyAlignment="1">
      <alignment horizontal="left" wrapText="1"/>
    </xf>
    <xf numFmtId="3" fontId="3" fillId="53" borderId="19" xfId="0" applyNumberFormat="1" applyFont="1" applyFill="1" applyBorder="1" applyAlignment="1">
      <alignment horizontal="center" vertical="center" wrapText="1"/>
    </xf>
    <xf numFmtId="9" fontId="3" fillId="53" borderId="19" xfId="0" applyNumberFormat="1" applyFont="1" applyFill="1" applyBorder="1" applyAlignment="1">
      <alignment horizontal="center" vertical="center" wrapText="1"/>
    </xf>
    <xf numFmtId="3" fontId="172" fillId="0" borderId="0" xfId="1276" applyNumberFormat="1" applyFont="1"/>
    <xf numFmtId="170" fontId="28" fillId="0" borderId="0" xfId="1900" applyNumberFormat="1"/>
    <xf numFmtId="0" fontId="155" fillId="0" borderId="0" xfId="0" applyFont="1" applyFill="1" applyBorder="1"/>
    <xf numFmtId="0" fontId="155" fillId="0" borderId="0" xfId="0" applyFont="1" applyFill="1" applyBorder="1" applyAlignment="1"/>
    <xf numFmtId="0" fontId="3" fillId="0" borderId="41" xfId="0" applyFont="1" applyFill="1" applyBorder="1" applyAlignment="1">
      <alignment vertical="center"/>
    </xf>
    <xf numFmtId="0" fontId="3" fillId="0" borderId="40" xfId="0" applyFont="1" applyFill="1" applyBorder="1" applyAlignment="1">
      <alignment vertical="center"/>
    </xf>
    <xf numFmtId="3" fontId="3" fillId="0" borderId="21" xfId="1153" applyNumberFormat="1" applyFont="1" applyFill="1" applyBorder="1" applyAlignment="1">
      <alignment horizontal="center" vertical="center"/>
    </xf>
    <xf numFmtId="0" fontId="25" fillId="0" borderId="0" xfId="1882" applyFont="1" applyBorder="1" applyAlignment="1" applyProtection="1">
      <alignment vertical="center" wrapText="1"/>
    </xf>
    <xf numFmtId="0" fontId="3" fillId="0" borderId="41" xfId="0" quotePrefix="1" applyFont="1" applyFill="1" applyBorder="1" applyAlignment="1">
      <alignment vertical="center"/>
    </xf>
    <xf numFmtId="0" fontId="61" fillId="0" borderId="0" xfId="0" applyFont="1" applyAlignment="1" applyProtection="1">
      <alignment horizontal="right" vertical="top" wrapText="1" readingOrder="1"/>
      <protection locked="0"/>
    </xf>
    <xf numFmtId="173" fontId="25" fillId="0" borderId="36" xfId="0" applyNumberFormat="1" applyFont="1" applyBorder="1" applyAlignment="1">
      <alignment vertical="center" wrapText="1"/>
    </xf>
    <xf numFmtId="0" fontId="49" fillId="0" borderId="0" xfId="0" applyFont="1" applyFill="1" applyBorder="1" applyAlignment="1">
      <alignment horizontal="left" wrapText="1"/>
    </xf>
    <xf numFmtId="3" fontId="15" fillId="0" borderId="0" xfId="0" applyNumberFormat="1" applyFont="1" applyAlignment="1">
      <alignment vertical="center"/>
    </xf>
    <xf numFmtId="170" fontId="25" fillId="0" borderId="0" xfId="0" applyNumberFormat="1" applyFont="1" applyBorder="1" applyAlignment="1">
      <alignment vertical="center" wrapText="1"/>
    </xf>
    <xf numFmtId="0" fontId="30" fillId="0" borderId="19" xfId="0" applyFont="1" applyBorder="1" applyAlignment="1" applyProtection="1">
      <alignment horizontal="center" vertical="center" wrapText="1"/>
    </xf>
    <xf numFmtId="0" fontId="3" fillId="0" borderId="0" xfId="0" applyFont="1" applyAlignment="1">
      <alignment horizontal="right" vertical="center"/>
    </xf>
    <xf numFmtId="3" fontId="3" fillId="0" borderId="19" xfId="1153" applyNumberFormat="1" applyFont="1" applyFill="1" applyBorder="1" applyAlignment="1">
      <alignment horizontal="right" vertical="center" indent="2"/>
    </xf>
    <xf numFmtId="3" fontId="3" fillId="0" borderId="19" xfId="0" quotePrefix="1" applyNumberFormat="1" applyFont="1" applyFill="1" applyBorder="1" applyAlignment="1">
      <alignment horizontal="right" vertical="center" indent="2"/>
    </xf>
    <xf numFmtId="173" fontId="3" fillId="0" borderId="19" xfId="1153" applyNumberFormat="1" applyFont="1" applyFill="1" applyBorder="1" applyAlignment="1">
      <alignment horizontal="right" vertical="center" indent="2"/>
    </xf>
    <xf numFmtId="176" fontId="3" fillId="0" borderId="19" xfId="1153" applyNumberFormat="1" applyFont="1" applyBorder="1" applyAlignment="1">
      <alignment horizontal="right" vertical="center" wrapText="1" indent="5"/>
    </xf>
    <xf numFmtId="176" fontId="3" fillId="0" borderId="19" xfId="1153" applyNumberFormat="1" applyFont="1" applyBorder="1" applyAlignment="1">
      <alignment horizontal="right" vertical="center" wrapText="1" indent="3"/>
    </xf>
    <xf numFmtId="4" fontId="0" fillId="0" borderId="0" xfId="0" applyNumberFormat="1" applyBorder="1"/>
    <xf numFmtId="178" fontId="139" fillId="0" borderId="19" xfId="1152" applyNumberFormat="1" applyFont="1" applyFill="1" applyBorder="1" applyAlignment="1">
      <alignment horizontal="center" vertical="center"/>
    </xf>
    <xf numFmtId="177" fontId="139" fillId="0" borderId="19" xfId="1152" applyNumberFormat="1" applyFont="1" applyFill="1" applyBorder="1" applyAlignment="1">
      <alignment horizontal="center" vertical="center" wrapText="1"/>
    </xf>
    <xf numFmtId="0" fontId="92" fillId="53" borderId="19" xfId="0" applyFont="1" applyFill="1" applyBorder="1" applyAlignment="1">
      <alignment horizontal="center" wrapText="1"/>
    </xf>
    <xf numFmtId="3" fontId="15" fillId="0" borderId="19" xfId="0" applyNumberFormat="1" applyFont="1" applyBorder="1" applyAlignment="1" applyProtection="1">
      <alignment horizontal="center" vertical="center"/>
    </xf>
    <xf numFmtId="0" fontId="189" fillId="0" borderId="0" xfId="0" applyFont="1" applyAlignment="1" applyProtection="1">
      <alignment wrapText="1" readingOrder="1"/>
      <protection locked="0"/>
    </xf>
    <xf numFmtId="3" fontId="3" fillId="0" borderId="19" xfId="1165" applyNumberFormat="1" applyFont="1" applyFill="1" applyBorder="1" applyAlignment="1">
      <alignment horizontal="right" vertical="center" indent="2"/>
    </xf>
    <xf numFmtId="173" fontId="3" fillId="0" borderId="19" xfId="1165" applyNumberFormat="1" applyFont="1" applyFill="1" applyBorder="1" applyAlignment="1">
      <alignment horizontal="right" vertical="center" indent="2"/>
    </xf>
    <xf numFmtId="3" fontId="3" fillId="0" borderId="19" xfId="1882" quotePrefix="1" applyNumberFormat="1" applyFont="1" applyFill="1" applyBorder="1" applyAlignment="1">
      <alignment horizontal="right" vertical="center" indent="2"/>
    </xf>
    <xf numFmtId="173" fontId="3" fillId="53" borderId="19" xfId="1165" applyNumberFormat="1" applyFont="1" applyFill="1" applyBorder="1" applyAlignment="1">
      <alignment horizontal="right" vertical="center" indent="2"/>
    </xf>
    <xf numFmtId="3" fontId="3" fillId="53" borderId="19" xfId="1165" applyNumberFormat="1" applyFont="1" applyFill="1" applyBorder="1" applyAlignment="1">
      <alignment horizontal="right" vertical="center" indent="2"/>
    </xf>
    <xf numFmtId="3" fontId="3" fillId="53" borderId="19" xfId="1882" quotePrefix="1" applyNumberFormat="1" applyFont="1" applyFill="1" applyBorder="1" applyAlignment="1">
      <alignment horizontal="right" vertical="center" indent="2"/>
    </xf>
    <xf numFmtId="0" fontId="145" fillId="0" borderId="0" xfId="0" applyFont="1" applyBorder="1" applyAlignment="1">
      <alignment wrapText="1"/>
    </xf>
    <xf numFmtId="1" fontId="186" fillId="0" borderId="19" xfId="0" applyNumberFormat="1" applyFont="1" applyFill="1" applyBorder="1" applyAlignment="1">
      <alignment horizontal="center"/>
    </xf>
    <xf numFmtId="1" fontId="187" fillId="0" borderId="19" xfId="0" applyNumberFormat="1" applyFont="1" applyFill="1" applyBorder="1" applyAlignment="1">
      <alignment horizontal="center" vertic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3" fillId="0" borderId="19" xfId="0" applyFont="1" applyFill="1" applyBorder="1" applyAlignment="1">
      <alignment horizontal="center"/>
    </xf>
    <xf numFmtId="0" fontId="3" fillId="58" borderId="19" xfId="0" applyFont="1" applyFill="1" applyBorder="1" applyAlignment="1">
      <alignment horizontal="left"/>
    </xf>
    <xf numFmtId="0" fontId="30" fillId="0" borderId="19" xfId="0" applyFont="1" applyBorder="1" applyAlignment="1">
      <alignment horizontal="center" vertical="center" textRotation="90" wrapText="1"/>
    </xf>
    <xf numFmtId="0" fontId="30" fillId="0" borderId="19" xfId="0" applyFont="1" applyFill="1" applyBorder="1" applyAlignment="1">
      <alignment horizontal="center" vertical="center" textRotation="90" wrapText="1"/>
    </xf>
    <xf numFmtId="0" fontId="117"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30" fillId="53" borderId="19" xfId="0" applyFont="1" applyFill="1" applyBorder="1" applyAlignment="1">
      <alignment horizontal="center" vertical="center" textRotation="90" wrapText="1"/>
    </xf>
    <xf numFmtId="1" fontId="180" fillId="0" borderId="0" xfId="0" applyNumberFormat="1" applyFont="1" applyFill="1"/>
    <xf numFmtId="0" fontId="3" fillId="58" borderId="19" xfId="0" applyFont="1" applyFill="1" applyBorder="1"/>
    <xf numFmtId="3" fontId="99" fillId="0" borderId="19" xfId="1152" applyNumberFormat="1" applyFont="1" applyFill="1" applyBorder="1" applyAlignment="1">
      <alignment horizontal="center" vertical="center"/>
    </xf>
    <xf numFmtId="0" fontId="15" fillId="0" borderId="19" xfId="0" applyFont="1" applyBorder="1" applyAlignment="1">
      <alignment horizontal="center"/>
    </xf>
    <xf numFmtId="0" fontId="186" fillId="0" borderId="19" xfId="0" applyFont="1" applyFill="1" applyBorder="1" applyAlignment="1">
      <alignment horizontal="center"/>
    </xf>
    <xf numFmtId="214" fontId="3" fillId="0" borderId="19" xfId="0" applyNumberFormat="1" applyFont="1" applyBorder="1" applyAlignment="1" applyProtection="1">
      <alignment horizontal="center" vertical="center"/>
    </xf>
    <xf numFmtId="214" fontId="3" fillId="0" borderId="19" xfId="1152" applyNumberFormat="1" applyFont="1" applyFill="1" applyBorder="1" applyAlignment="1">
      <alignment horizontal="center" vertical="center"/>
    </xf>
    <xf numFmtId="49" fontId="135" fillId="0" borderId="0" xfId="1226" applyNumberFormat="1" applyFont="1" applyAlignment="1">
      <alignment vertical="center"/>
    </xf>
    <xf numFmtId="9" fontId="28" fillId="0" borderId="0" xfId="1900" applyNumberFormat="1" applyAlignment="1">
      <alignment vertical="center"/>
    </xf>
    <xf numFmtId="3" fontId="15" fillId="0" borderId="19" xfId="0" applyNumberFormat="1" applyFont="1" applyBorder="1" applyAlignment="1">
      <alignment horizontal="center"/>
    </xf>
    <xf numFmtId="1" fontId="25" fillId="0" borderId="0" xfId="0" applyNumberFormat="1" applyFont="1" applyFill="1"/>
    <xf numFmtId="193" fontId="102" fillId="58" borderId="19" xfId="0" applyNumberFormat="1" applyFont="1" applyFill="1" applyBorder="1" applyAlignment="1">
      <alignment horizontal="center" vertical="center" wrapText="1"/>
    </xf>
    <xf numFmtId="0" fontId="30" fillId="0" borderId="19" xfId="0" applyFont="1" applyBorder="1" applyAlignment="1">
      <alignment horizontal="center" vertical="center" wrapText="1"/>
    </xf>
    <xf numFmtId="1" fontId="187" fillId="0" borderId="19" xfId="0" applyNumberFormat="1" applyFont="1" applyFill="1" applyBorder="1"/>
    <xf numFmtId="3" fontId="3" fillId="0" borderId="19" xfId="0" applyNumberFormat="1" applyFont="1" applyFill="1" applyBorder="1" applyAlignment="1">
      <alignment horizontal="center" wrapText="1"/>
    </xf>
    <xf numFmtId="3" fontId="3" fillId="0" borderId="19" xfId="0" applyNumberFormat="1" applyFont="1" applyBorder="1" applyAlignment="1">
      <alignment horizontal="center" wrapText="1"/>
    </xf>
    <xf numFmtId="3" fontId="15" fillId="0" borderId="19" xfId="0" applyNumberFormat="1" applyFont="1" applyBorder="1" applyAlignment="1">
      <alignment horizontal="center" wrapText="1"/>
    </xf>
    <xf numFmtId="3" fontId="3" fillId="0" borderId="19" xfId="1252" applyNumberFormat="1" applyFont="1" applyFill="1" applyBorder="1" applyAlignment="1" applyProtection="1">
      <alignment horizontal="center"/>
    </xf>
    <xf numFmtId="4" fontId="3" fillId="53" borderId="19" xfId="0" applyNumberFormat="1" applyFont="1" applyFill="1" applyBorder="1" applyAlignment="1">
      <alignment horizontal="center" wrapText="1"/>
    </xf>
    <xf numFmtId="1" fontId="3" fillId="0" borderId="19" xfId="0" applyNumberFormat="1" applyFont="1" applyBorder="1" applyAlignment="1">
      <alignment horizontal="center" wrapText="1"/>
    </xf>
    <xf numFmtId="1" fontId="3" fillId="0" borderId="19" xfId="0" applyNumberFormat="1" applyFont="1" applyFill="1" applyBorder="1" applyAlignment="1">
      <alignment horizontal="center" wrapText="1"/>
    </xf>
    <xf numFmtId="1" fontId="3" fillId="53" borderId="19" xfId="0" applyNumberFormat="1" applyFont="1" applyFill="1" applyBorder="1" applyAlignment="1">
      <alignment horizontal="center" wrapText="1"/>
    </xf>
    <xf numFmtId="9" fontId="3"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3" fillId="0" borderId="19" xfId="0" applyFont="1" applyFill="1" applyBorder="1" applyAlignment="1">
      <alignment vertical="center" wrapText="1"/>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17" fontId="180" fillId="0" borderId="0" xfId="0" applyNumberFormat="1" applyFont="1"/>
    <xf numFmtId="1" fontId="182" fillId="0" borderId="0" xfId="0" applyNumberFormat="1" applyFont="1"/>
    <xf numFmtId="0" fontId="182" fillId="0" borderId="0" xfId="1232" applyFont="1" applyBorder="1" applyAlignment="1">
      <alignment horizontal="left"/>
    </xf>
    <xf numFmtId="0" fontId="3" fillId="0" borderId="19" xfId="0" applyFont="1" applyFill="1" applyBorder="1" applyAlignment="1">
      <alignment horizontal="center" vertical="center" wrapText="1"/>
    </xf>
    <xf numFmtId="173" fontId="181" fillId="0" borderId="19" xfId="1153" applyNumberFormat="1" applyFont="1" applyFill="1" applyBorder="1" applyAlignment="1">
      <alignment horizontal="center" vertical="center"/>
    </xf>
    <xf numFmtId="1" fontId="15"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190" fillId="0" borderId="0" xfId="0" applyFont="1" applyBorder="1" applyAlignment="1"/>
    <xf numFmtId="0" fontId="190" fillId="0" borderId="0" xfId="0" applyFont="1"/>
    <xf numFmtId="0" fontId="191" fillId="0" borderId="0" xfId="0" applyFont="1"/>
    <xf numFmtId="0" fontId="190" fillId="0" borderId="0" xfId="0" applyFont="1" applyAlignment="1"/>
    <xf numFmtId="0" fontId="25" fillId="0" borderId="0" xfId="1232" applyFont="1" applyBorder="1" applyAlignment="1">
      <alignment horizontal="left"/>
    </xf>
    <xf numFmtId="17" fontId="192" fillId="0" borderId="0" xfId="0" applyNumberFormat="1" applyFont="1" applyBorder="1"/>
    <xf numFmtId="0" fontId="192" fillId="0" borderId="0" xfId="0" applyFont="1"/>
    <xf numFmtId="0" fontId="3" fillId="0" borderId="0" xfId="0" applyFont="1" applyBorder="1" applyAlignment="1">
      <alignment wrapText="1"/>
    </xf>
    <xf numFmtId="0" fontId="27" fillId="0" borderId="0" xfId="0" applyFont="1"/>
    <xf numFmtId="0" fontId="183" fillId="0" borderId="19" xfId="0" applyFont="1" applyBorder="1"/>
    <xf numFmtId="0" fontId="27" fillId="0" borderId="21" xfId="0" applyFont="1" applyBorder="1"/>
    <xf numFmtId="3" fontId="27" fillId="0" borderId="21" xfId="0" applyNumberFormat="1" applyFont="1" applyBorder="1"/>
    <xf numFmtId="0" fontId="27" fillId="0" borderId="43" xfId="0" applyFont="1" applyBorder="1"/>
    <xf numFmtId="3" fontId="27" fillId="0" borderId="43" xfId="0" applyNumberFormat="1" applyFont="1" applyBorder="1"/>
    <xf numFmtId="0" fontId="27" fillId="0" borderId="33" xfId="0" applyFont="1" applyBorder="1"/>
    <xf numFmtId="3" fontId="27" fillId="0" borderId="33" xfId="0" applyNumberFormat="1" applyFont="1" applyBorder="1"/>
    <xf numFmtId="3" fontId="27" fillId="0" borderId="39" xfId="0" applyNumberFormat="1" applyFont="1" applyBorder="1"/>
    <xf numFmtId="3" fontId="27" fillId="0" borderId="45" xfId="0" applyNumberFormat="1" applyFont="1" applyBorder="1"/>
    <xf numFmtId="3" fontId="27" fillId="0" borderId="38" xfId="0" applyNumberFormat="1" applyFont="1" applyBorder="1"/>
    <xf numFmtId="0" fontId="183" fillId="0" borderId="19" xfId="0" applyFont="1" applyBorder="1" applyAlignment="1">
      <alignment horizontal="center" vertical="center"/>
    </xf>
    <xf numFmtId="0" fontId="183" fillId="0" borderId="37" xfId="0" applyFont="1" applyBorder="1" applyAlignment="1">
      <alignment horizontal="center" vertical="center"/>
    </xf>
    <xf numFmtId="0" fontId="27" fillId="0" borderId="51" xfId="0" applyFont="1" applyBorder="1"/>
    <xf numFmtId="0" fontId="27" fillId="0" borderId="0" xfId="0" applyFont="1" applyBorder="1"/>
    <xf numFmtId="3" fontId="27" fillId="0" borderId="44" xfId="0" applyNumberFormat="1" applyFont="1" applyBorder="1"/>
    <xf numFmtId="0" fontId="194" fillId="0" borderId="0" xfId="0" applyFont="1" applyBorder="1" applyAlignment="1"/>
    <xf numFmtId="1" fontId="192" fillId="0" borderId="0" xfId="0" applyNumberFormat="1" applyFont="1" applyBorder="1"/>
    <xf numFmtId="1" fontId="3" fillId="0" borderId="0" xfId="0" applyNumberFormat="1" applyFont="1" applyFill="1" applyBorder="1" applyAlignment="1">
      <alignment horizontal="center"/>
    </xf>
    <xf numFmtId="170" fontId="28" fillId="0" borderId="0" xfId="1900" applyNumberFormat="1" applyAlignment="1">
      <alignment vertical="center"/>
    </xf>
    <xf numFmtId="0" fontId="183" fillId="0" borderId="0" xfId="0" applyFont="1" applyBorder="1" applyAlignment="1">
      <alignment vertical="center"/>
    </xf>
    <xf numFmtId="0" fontId="149" fillId="0" borderId="0" xfId="0" applyFont="1" applyBorder="1"/>
    <xf numFmtId="0" fontId="30" fillId="0" borderId="0" xfId="0" applyFont="1" applyBorder="1" applyAlignment="1">
      <alignment horizontal="center"/>
    </xf>
    <xf numFmtId="0" fontId="30" fillId="0" borderId="19" xfId="0" applyFont="1" applyBorder="1" applyAlignment="1">
      <alignment horizontal="center" vertical="center"/>
    </xf>
    <xf numFmtId="0" fontId="3" fillId="0" borderId="19" xfId="0" applyFont="1" applyFill="1" applyBorder="1" applyAlignment="1">
      <alignment horizontal="left"/>
    </xf>
    <xf numFmtId="0" fontId="30" fillId="0" borderId="19" xfId="0" applyFont="1" applyBorder="1" applyAlignment="1" applyProtection="1">
      <alignment horizontal="center" vertical="center" wrapText="1"/>
    </xf>
    <xf numFmtId="49" fontId="30" fillId="0" borderId="0" xfId="0" applyNumberFormat="1" applyFont="1" applyBorder="1" applyAlignment="1">
      <alignment horizontal="center"/>
    </xf>
    <xf numFmtId="0" fontId="183" fillId="0" borderId="37" xfId="0" applyFont="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Border="1" applyAlignment="1">
      <alignment horizontal="center" vertical="center" wrapText="1"/>
    </xf>
    <xf numFmtId="3" fontId="86" fillId="0" borderId="19" xfId="0" applyNumberFormat="1" applyFont="1" applyFill="1" applyBorder="1" applyAlignment="1">
      <alignment horizontal="center"/>
    </xf>
    <xf numFmtId="9" fontId="3" fillId="0" borderId="19" xfId="0" applyNumberFormat="1" applyFont="1" applyBorder="1" applyAlignment="1">
      <alignment horizontal="center" vertical="center"/>
    </xf>
    <xf numFmtId="172" fontId="3" fillId="0" borderId="19" xfId="0" applyNumberFormat="1" applyFont="1" applyBorder="1" applyAlignment="1">
      <alignment horizontal="right"/>
    </xf>
    <xf numFmtId="0" fontId="117" fillId="0" borderId="19" xfId="0" applyFont="1" applyBorder="1" applyAlignment="1">
      <alignment horizontal="center" wrapText="1"/>
    </xf>
    <xf numFmtId="0" fontId="49" fillId="0" borderId="19" xfId="0" applyFont="1" applyBorder="1" applyAlignment="1">
      <alignment horizontal="left"/>
    </xf>
    <xf numFmtId="0" fontId="49" fillId="0" borderId="19" xfId="0" applyFont="1" applyBorder="1" applyAlignment="1">
      <alignment horizontal="left" wrapText="1"/>
    </xf>
    <xf numFmtId="0" fontId="86" fillId="0" borderId="19" xfId="0" applyFont="1" applyBorder="1" applyAlignment="1">
      <alignment horizontal="left" wrapText="1"/>
    </xf>
    <xf numFmtId="41" fontId="98" fillId="0" borderId="19" xfId="0" applyNumberFormat="1" applyFont="1" applyFill="1" applyBorder="1" applyAlignment="1">
      <alignment horizontal="center" vertical="center" wrapText="1"/>
    </xf>
    <xf numFmtId="41" fontId="98" fillId="0" borderId="19" xfId="0" applyNumberFormat="1" applyFont="1" applyFill="1" applyBorder="1" applyAlignment="1">
      <alignment horizontal="left" vertical="center" wrapText="1"/>
    </xf>
    <xf numFmtId="41" fontId="95" fillId="0" borderId="19" xfId="0" applyNumberFormat="1" applyFont="1" applyFill="1" applyBorder="1" applyAlignment="1">
      <alignment horizontal="left" vertical="center" wrapText="1"/>
    </xf>
    <xf numFmtId="0" fontId="186" fillId="0" borderId="19" xfId="0" applyFont="1" applyFill="1" applyBorder="1"/>
    <xf numFmtId="41" fontId="49"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0" fontId="103" fillId="0" borderId="19" xfId="0" applyFont="1" applyBorder="1" applyAlignment="1">
      <alignment horizontal="left" vertical="center"/>
    </xf>
    <xf numFmtId="9" fontId="181" fillId="0" borderId="19" xfId="0" applyNumberFormat="1" applyFont="1" applyBorder="1" applyAlignment="1" applyProtection="1">
      <alignment horizontal="center" vertical="center"/>
    </xf>
    <xf numFmtId="0" fontId="109" fillId="0" borderId="19" xfId="0" applyFont="1" applyBorder="1" applyAlignment="1">
      <alignment horizontal="left" vertical="center"/>
    </xf>
    <xf numFmtId="17" fontId="99" fillId="0" borderId="19" xfId="1152" applyNumberFormat="1" applyFont="1" applyBorder="1" applyAlignment="1">
      <alignment horizontal="center"/>
    </xf>
    <xf numFmtId="1" fontId="181" fillId="0" borderId="19" xfId="0" applyNumberFormat="1" applyFont="1" applyFill="1" applyBorder="1" applyAlignment="1">
      <alignment horizontal="center" vertical="center"/>
    </xf>
    <xf numFmtId="17" fontId="25" fillId="0" borderId="19" xfId="0" applyNumberFormat="1" applyFont="1" applyBorder="1" applyAlignment="1">
      <alignment horizontal="center"/>
    </xf>
    <xf numFmtId="0" fontId="107" fillId="0" borderId="0" xfId="1136" applyFont="1" applyFill="1" applyBorder="1" applyAlignment="1" applyProtection="1">
      <alignment horizontal="center" vertical="center"/>
    </xf>
    <xf numFmtId="0" fontId="3" fillId="0" borderId="0" xfId="1884" applyFont="1" applyFill="1" applyBorder="1" applyAlignment="1" applyProtection="1">
      <alignment horizontal="center" vertical="center"/>
    </xf>
    <xf numFmtId="0" fontId="197" fillId="0" borderId="0" xfId="1136" applyFont="1" applyFill="1" applyBorder="1" applyAlignment="1" applyProtection="1">
      <alignment horizontal="center" vertical="center"/>
    </xf>
    <xf numFmtId="0" fontId="27" fillId="0" borderId="0" xfId="0" applyFont="1" applyFill="1"/>
    <xf numFmtId="0" fontId="149" fillId="0" borderId="0" xfId="0" applyFont="1" applyFill="1"/>
    <xf numFmtId="0" fontId="196" fillId="0" borderId="0" xfId="0" applyFont="1" applyFill="1"/>
    <xf numFmtId="0" fontId="183" fillId="0" borderId="37" xfId="0" applyFont="1" applyBorder="1" applyAlignment="1">
      <alignment horizontal="center" vertical="center" wrapText="1"/>
    </xf>
    <xf numFmtId="17" fontId="3" fillId="0" borderId="19" xfId="1152" applyNumberFormat="1" applyFont="1" applyFill="1" applyBorder="1" applyAlignment="1">
      <alignment horizontal="center"/>
    </xf>
    <xf numFmtId="0" fontId="197" fillId="0" borderId="0" xfId="1136" applyFont="1" applyBorder="1" applyAlignment="1" applyProtection="1">
      <alignment horizontal="center" vertical="center"/>
    </xf>
    <xf numFmtId="0" fontId="30" fillId="0" borderId="20" xfId="1884" applyFont="1" applyBorder="1" applyAlignment="1" applyProtection="1">
      <alignment horizontal="center" vertical="top"/>
    </xf>
    <xf numFmtId="0" fontId="49" fillId="0" borderId="0" xfId="1224" applyFont="1" applyAlignment="1">
      <alignment vertical="center"/>
    </xf>
    <xf numFmtId="9" fontId="39" fillId="0" borderId="0" xfId="1900" applyFont="1"/>
    <xf numFmtId="0" fontId="197" fillId="0" borderId="0" xfId="1136" applyFont="1" applyFill="1" applyBorder="1" applyAlignment="1" applyProtection="1">
      <alignment horizontal="center" vertical="top"/>
    </xf>
    <xf numFmtId="0" fontId="3" fillId="0" borderId="0" xfId="1884" applyFont="1" applyBorder="1" applyAlignment="1" applyProtection="1">
      <alignment horizontal="right" vertical="center"/>
    </xf>
    <xf numFmtId="0" fontId="197" fillId="0" borderId="0" xfId="1136" applyFont="1" applyBorder="1" applyAlignment="1" applyProtection="1">
      <alignment horizontal="center" vertical="top"/>
    </xf>
    <xf numFmtId="0" fontId="49" fillId="0" borderId="0" xfId="1225" applyFont="1" applyBorder="1" applyAlignment="1">
      <alignment vertical="center"/>
    </xf>
    <xf numFmtId="0" fontId="49" fillId="0" borderId="0" xfId="1225" applyFont="1" applyAlignment="1">
      <alignment vertical="center"/>
    </xf>
    <xf numFmtId="3" fontId="199" fillId="0" borderId="34" xfId="0" applyNumberFormat="1" applyFont="1" applyBorder="1"/>
    <xf numFmtId="3" fontId="199" fillId="0" borderId="35" xfId="0" applyNumberFormat="1" applyFont="1" applyBorder="1"/>
    <xf numFmtId="170" fontId="95" fillId="0" borderId="19" xfId="0" applyNumberFormat="1" applyFont="1" applyBorder="1" applyAlignment="1">
      <alignment horizontal="center" vertical="center"/>
    </xf>
    <xf numFmtId="0" fontId="200" fillId="0" borderId="0" xfId="0" applyFont="1"/>
    <xf numFmtId="1" fontId="181" fillId="0" borderId="19" xfId="1153" applyNumberFormat="1" applyFont="1" applyFill="1" applyBorder="1" applyAlignment="1">
      <alignment horizontal="center" vertical="center"/>
    </xf>
    <xf numFmtId="0" fontId="103" fillId="0" borderId="0" xfId="0" applyFont="1" applyBorder="1" applyAlignment="1">
      <alignment horizontal="left" wrapText="1"/>
    </xf>
    <xf numFmtId="3" fontId="201" fillId="0" borderId="19" xfId="0" applyNumberFormat="1" applyFont="1" applyFill="1" applyBorder="1" applyAlignment="1">
      <alignment horizontal="center"/>
    </xf>
    <xf numFmtId="0" fontId="3" fillId="0" borderId="0" xfId="0" applyFont="1" applyBorder="1" applyAlignment="1">
      <alignment horizontal="left" wrapText="1"/>
    </xf>
    <xf numFmtId="0" fontId="3" fillId="0" borderId="19" xfId="0" applyFont="1" applyFill="1" applyBorder="1" applyAlignment="1">
      <alignment horizontal="left" vertical="center"/>
    </xf>
    <xf numFmtId="0" fontId="117" fillId="0" borderId="19" xfId="0" applyFont="1" applyBorder="1" applyAlignment="1">
      <alignment horizontal="center" vertical="center"/>
    </xf>
    <xf numFmtId="10" fontId="28" fillId="0" borderId="36" xfId="1900" applyNumberFormat="1" applyBorder="1" applyAlignment="1">
      <alignment vertical="center" wrapText="1"/>
    </xf>
    <xf numFmtId="3" fontId="25" fillId="0" borderId="0" xfId="0" applyNumberFormat="1" applyFont="1" applyBorder="1" applyAlignment="1">
      <alignment horizontal="left" vertical="top" wrapText="1"/>
    </xf>
    <xf numFmtId="172" fontId="28" fillId="0" borderId="0" xfId="1900" applyNumberFormat="1" applyBorder="1" applyAlignment="1">
      <alignment horizontal="left" vertical="top" wrapText="1"/>
    </xf>
    <xf numFmtId="1" fontId="28" fillId="0" borderId="0" xfId="1900" applyNumberFormat="1"/>
    <xf numFmtId="170" fontId="181" fillId="0" borderId="19" xfId="0" applyNumberFormat="1" applyFont="1" applyBorder="1" applyAlignment="1">
      <alignment horizontal="center" vertical="center"/>
    </xf>
    <xf numFmtId="0" fontId="86" fillId="0" borderId="19" xfId="0" applyFont="1" applyBorder="1" applyAlignment="1">
      <alignment horizontal="left" vertical="center"/>
    </xf>
    <xf numFmtId="1" fontId="181" fillId="0" borderId="19" xfId="1153" applyNumberFormat="1" applyFont="1" applyBorder="1" applyAlignment="1">
      <alignment horizontal="center" vertical="center"/>
    </xf>
    <xf numFmtId="9" fontId="181" fillId="0" borderId="41" xfId="0" applyNumberFormat="1" applyFont="1" applyBorder="1" applyAlignment="1" applyProtection="1">
      <alignment horizontal="center" vertical="center"/>
    </xf>
    <xf numFmtId="0" fontId="190" fillId="0" borderId="0" xfId="0" applyFont="1" applyFill="1"/>
    <xf numFmtId="0" fontId="195" fillId="0" borderId="0" xfId="0" applyFont="1" applyBorder="1"/>
    <xf numFmtId="15" fontId="195" fillId="0" borderId="0" xfId="0" applyNumberFormat="1" applyFont="1" applyBorder="1"/>
    <xf numFmtId="0" fontId="195" fillId="0" borderId="0" xfId="0" applyFont="1"/>
    <xf numFmtId="174" fontId="190" fillId="0" borderId="0" xfId="1153" applyFont="1"/>
    <xf numFmtId="209" fontId="102" fillId="58" borderId="19" xfId="0" applyNumberFormat="1" applyFont="1" applyFill="1" applyBorder="1" applyAlignment="1">
      <alignment horizontal="center" vertical="center" wrapText="1"/>
    </xf>
    <xf numFmtId="0" fontId="192" fillId="0" borderId="0" xfId="0" applyFont="1" applyBorder="1"/>
    <xf numFmtId="14" fontId="192" fillId="0" borderId="0" xfId="0" applyNumberFormat="1" applyFont="1" applyBorder="1"/>
    <xf numFmtId="14" fontId="192" fillId="0" borderId="0" xfId="0" applyNumberFormat="1" applyFont="1"/>
    <xf numFmtId="174" fontId="180" fillId="0" borderId="0" xfId="1153" applyFont="1"/>
    <xf numFmtId="212" fontId="180" fillId="0" borderId="0" xfId="0" applyNumberFormat="1" applyFont="1" applyBorder="1" applyAlignment="1"/>
    <xf numFmtId="174" fontId="180" fillId="0" borderId="0" xfId="1153" applyFont="1" applyFill="1" applyBorder="1"/>
    <xf numFmtId="0" fontId="180" fillId="0" borderId="0" xfId="0" applyFont="1" applyFill="1" applyBorder="1"/>
    <xf numFmtId="0" fontId="203" fillId="0" borderId="0" xfId="0" applyFont="1"/>
    <xf numFmtId="0" fontId="180" fillId="0" borderId="0" xfId="1153" applyNumberFormat="1" applyFont="1"/>
    <xf numFmtId="3" fontId="180" fillId="0" borderId="0" xfId="1153" applyNumberFormat="1" applyFont="1"/>
    <xf numFmtId="174" fontId="180" fillId="0" borderId="0" xfId="1153" applyFont="1" applyBorder="1"/>
    <xf numFmtId="212" fontId="182" fillId="0" borderId="0" xfId="0" applyNumberFormat="1" applyFont="1"/>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86" fillId="0" borderId="21" xfId="0" applyFont="1" applyBorder="1" applyAlignment="1">
      <alignment horizontal="left" wrapText="1"/>
    </xf>
    <xf numFmtId="0" fontId="25" fillId="0" borderId="37" xfId="0" applyFont="1" applyBorder="1"/>
    <xf numFmtId="3" fontId="23" fillId="0" borderId="20" xfId="0" applyNumberFormat="1" applyFont="1" applyBorder="1"/>
    <xf numFmtId="3" fontId="23" fillId="0" borderId="20" xfId="0" applyNumberFormat="1" applyFont="1" applyFill="1" applyBorder="1"/>
    <xf numFmtId="0" fontId="0" fillId="0" borderId="41" xfId="0" applyBorder="1"/>
    <xf numFmtId="14" fontId="180" fillId="0" borderId="0" xfId="0" applyNumberFormat="1" applyFont="1" applyFill="1" applyBorder="1"/>
    <xf numFmtId="0" fontId="63" fillId="0" borderId="0" xfId="1226" applyFont="1" applyAlignment="1">
      <alignment horizontal="center"/>
    </xf>
    <xf numFmtId="0" fontId="98" fillId="0" borderId="0" xfId="1226" applyFont="1" applyAlignment="1">
      <alignment horizontal="center"/>
    </xf>
    <xf numFmtId="17" fontId="49"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49" fillId="0" borderId="0" xfId="1226" applyFont="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42" fillId="0" borderId="0" xfId="1226" applyFont="1" applyAlignment="1">
      <alignment horizontal="center" wrapText="1"/>
    </xf>
    <xf numFmtId="0" fontId="33" fillId="0" borderId="0" xfId="1226" applyFont="1" applyAlignment="1">
      <alignment horizontal="left" wrapText="1"/>
    </xf>
    <xf numFmtId="0" fontId="143" fillId="0" borderId="0" xfId="1226" applyFont="1" applyFill="1" applyAlignment="1">
      <alignment horizontal="center"/>
    </xf>
    <xf numFmtId="0" fontId="98" fillId="0" borderId="0" xfId="1226" applyFont="1" applyAlignment="1">
      <alignment horizontal="center" wrapText="1"/>
    </xf>
    <xf numFmtId="49" fontId="135" fillId="0" borderId="0" xfId="1226" applyNumberFormat="1" applyFont="1" applyAlignment="1">
      <alignment horizontal="center" vertical="center"/>
    </xf>
    <xf numFmtId="0" fontId="97" fillId="0" borderId="0" xfId="0" applyFont="1" applyAlignment="1">
      <alignment horizontal="center"/>
    </xf>
    <xf numFmtId="0" fontId="77" fillId="0" borderId="0" xfId="0" applyFont="1" applyAlignment="1">
      <alignment horizontal="center"/>
    </xf>
    <xf numFmtId="49" fontId="82" fillId="0" borderId="0" xfId="0" applyNumberFormat="1" applyFont="1" applyFill="1" applyAlignment="1">
      <alignment horizontal="left" vertical="top" wrapText="1" readingOrder="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3" fillId="0" borderId="0" xfId="1224" applyFont="1" applyAlignment="1">
      <alignment horizontal="lef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49"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95" fillId="0" borderId="0" xfId="1224" applyFont="1" applyAlignment="1">
      <alignment vertical="center" wrapText="1"/>
    </xf>
    <xf numFmtId="0" fontId="57" fillId="0" borderId="0" xfId="1265" applyFont="1" applyAlignment="1" applyProtection="1">
      <alignment horizontal="right" wrapText="1" readingOrder="1"/>
      <protection locked="0"/>
    </xf>
    <xf numFmtId="0" fontId="56" fillId="0" borderId="0" xfId="1265" applyAlignment="1">
      <alignment wrapText="1"/>
    </xf>
    <xf numFmtId="0" fontId="25" fillId="0" borderId="0" xfId="0" applyFont="1" applyAlignment="1">
      <alignment horizontal="center" wrapText="1"/>
    </xf>
    <xf numFmtId="0" fontId="25" fillId="0" borderId="0" xfId="0" applyFont="1" applyAlignment="1">
      <alignment horizontal="left" vertical="top" wrapText="1"/>
    </xf>
    <xf numFmtId="0" fontId="30" fillId="0" borderId="0" xfId="0" applyFont="1" applyFill="1" applyBorder="1" applyAlignment="1">
      <alignment horizontal="center"/>
    </xf>
    <xf numFmtId="0" fontId="63" fillId="0" borderId="0" xfId="0" applyFont="1" applyBorder="1" applyAlignment="1">
      <alignment horizontal="center" wrapText="1"/>
    </xf>
    <xf numFmtId="0" fontId="117" fillId="0" borderId="0" xfId="0" applyFont="1" applyBorder="1" applyAlignment="1">
      <alignment horizontal="center" wrapText="1"/>
    </xf>
    <xf numFmtId="0" fontId="30" fillId="0" borderId="42" xfId="0" applyFont="1" applyBorder="1" applyAlignment="1">
      <alignment horizontal="center"/>
    </xf>
    <xf numFmtId="0" fontId="25" fillId="0" borderId="0" xfId="0" applyFont="1" applyBorder="1" applyAlignment="1">
      <alignment wrapText="1"/>
    </xf>
    <xf numFmtId="0" fontId="25" fillId="0" borderId="19" xfId="0" applyFont="1" applyBorder="1" applyAlignment="1">
      <alignment wrapText="1"/>
    </xf>
    <xf numFmtId="0" fontId="30" fillId="0" borderId="0" xfId="0" applyFont="1" applyBorder="1" applyAlignment="1">
      <alignment horizontal="center"/>
    </xf>
    <xf numFmtId="0" fontId="30" fillId="0" borderId="42" xfId="0" applyFont="1" applyFill="1" applyBorder="1" applyAlignment="1">
      <alignment horizontal="center"/>
    </xf>
    <xf numFmtId="0" fontId="49" fillId="58" borderId="19" xfId="0" applyFont="1" applyFill="1" applyBorder="1" applyAlignment="1">
      <alignment horizontal="left" vertical="center" wrapText="1"/>
    </xf>
    <xf numFmtId="0" fontId="117"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25" fillId="0" borderId="19" xfId="0" applyFont="1" applyBorder="1" applyAlignment="1" applyProtection="1">
      <alignment horizontal="left" vertical="center" wrapText="1"/>
    </xf>
    <xf numFmtId="0" fontId="30" fillId="0" borderId="19" xfId="0" applyFont="1" applyBorder="1" applyAlignment="1">
      <alignment horizontal="center" vertical="center"/>
    </xf>
    <xf numFmtId="0" fontId="25" fillId="0" borderId="37" xfId="1882" applyFont="1" applyBorder="1" applyAlignment="1" applyProtection="1">
      <alignment horizontal="left" vertical="center" wrapText="1"/>
    </xf>
    <xf numFmtId="0" fontId="25" fillId="0" borderId="20" xfId="1882" applyFont="1" applyBorder="1" applyAlignment="1" applyProtection="1">
      <alignment horizontal="left" vertical="center" wrapText="1"/>
    </xf>
    <xf numFmtId="0" fontId="25" fillId="0" borderId="41" xfId="1882" applyFont="1" applyBorder="1" applyAlignment="1" applyProtection="1">
      <alignment horizontal="left" vertical="center" wrapText="1"/>
    </xf>
    <xf numFmtId="0" fontId="30" fillId="0" borderId="0" xfId="1882" applyFont="1" applyBorder="1" applyAlignment="1">
      <alignment horizontal="center" vertical="center" wrapText="1"/>
    </xf>
    <xf numFmtId="0" fontId="30" fillId="0" borderId="0" xfId="1882"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33" xfId="0" applyFont="1" applyBorder="1" applyAlignment="1">
      <alignment horizontal="center" vertical="center"/>
    </xf>
    <xf numFmtId="0" fontId="3" fillId="0" borderId="43" xfId="1882" applyFont="1" applyFill="1" applyBorder="1" applyAlignment="1">
      <alignment horizontal="center" vertical="center"/>
    </xf>
    <xf numFmtId="0" fontId="3" fillId="0" borderId="33" xfId="1882" applyFont="1" applyFill="1" applyBorder="1" applyAlignment="1">
      <alignment horizontal="center" vertical="center"/>
    </xf>
    <xf numFmtId="0" fontId="25" fillId="0" borderId="20" xfId="1882" applyFont="1" applyBorder="1" applyAlignment="1" applyProtection="1">
      <alignment horizontal="left" vertical="center"/>
    </xf>
    <xf numFmtId="0" fontId="25" fillId="0" borderId="41" xfId="1882" applyFont="1" applyBorder="1" applyAlignment="1" applyProtection="1">
      <alignment horizontal="left" vertical="center"/>
    </xf>
    <xf numFmtId="0" fontId="3" fillId="0" borderId="3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19" xfId="0" applyFont="1" applyFill="1" applyBorder="1" applyAlignment="1">
      <alignment horizontal="left" vertical="center"/>
    </xf>
    <xf numFmtId="0" fontId="106" fillId="0" borderId="19" xfId="0" applyFont="1" applyBorder="1" applyAlignment="1">
      <alignment horizontal="left"/>
    </xf>
    <xf numFmtId="0" fontId="25" fillId="0" borderId="33" xfId="0" applyFont="1" applyFill="1" applyBorder="1" applyAlignment="1">
      <alignment horizontal="left" wrapText="1"/>
    </xf>
    <xf numFmtId="0" fontId="62" fillId="0" borderId="37" xfId="0" applyFont="1" applyBorder="1" applyAlignment="1">
      <alignment horizontal="left"/>
    </xf>
    <xf numFmtId="0" fontId="106" fillId="0" borderId="20" xfId="0" applyFont="1" applyBorder="1" applyAlignment="1">
      <alignment horizontal="left"/>
    </xf>
    <xf numFmtId="0" fontId="106" fillId="0" borderId="41" xfId="0" applyFont="1" applyBorder="1" applyAlignment="1">
      <alignment horizontal="left"/>
    </xf>
    <xf numFmtId="0" fontId="3" fillId="0" borderId="37" xfId="0" applyFont="1" applyFill="1" applyBorder="1" applyAlignment="1">
      <alignment horizontal="left"/>
    </xf>
    <xf numFmtId="0" fontId="3" fillId="0" borderId="19" xfId="0" applyFont="1" applyFill="1" applyBorder="1" applyAlignment="1">
      <alignment horizontal="left"/>
    </xf>
    <xf numFmtId="0" fontId="106" fillId="0" borderId="21" xfId="0" applyFont="1" applyBorder="1" applyAlignment="1">
      <alignment horizontal="left"/>
    </xf>
    <xf numFmtId="0" fontId="3" fillId="0" borderId="19" xfId="0" applyFont="1" applyFill="1" applyBorder="1" applyAlignment="1">
      <alignment horizontal="center"/>
    </xf>
    <xf numFmtId="0" fontId="25" fillId="0" borderId="19" xfId="0" applyFont="1" applyBorder="1" applyAlignment="1">
      <alignment horizontal="left" vertical="center" wrapText="1"/>
    </xf>
    <xf numFmtId="0" fontId="3" fillId="0" borderId="37" xfId="0" applyFont="1" applyFill="1" applyBorder="1" applyAlignment="1">
      <alignment horizontal="center"/>
    </xf>
    <xf numFmtId="0" fontId="3" fillId="0" borderId="20" xfId="0" applyFont="1" applyFill="1" applyBorder="1" applyAlignment="1">
      <alignment horizontal="center"/>
    </xf>
    <xf numFmtId="0" fontId="3" fillId="0" borderId="41" xfId="0" applyFont="1" applyFill="1" applyBorder="1" applyAlignment="1">
      <alignment horizontal="center"/>
    </xf>
    <xf numFmtId="0" fontId="3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7" fillId="0" borderId="0" xfId="0" applyFont="1" applyBorder="1" applyAlignment="1">
      <alignment horizontal="center" vertical="center"/>
    </xf>
    <xf numFmtId="0" fontId="86"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30" fillId="0" borderId="0" xfId="0" applyFont="1" applyBorder="1" applyAlignment="1" applyProtection="1">
      <alignment horizontal="center" vertical="center"/>
    </xf>
    <xf numFmtId="0" fontId="117" fillId="0" borderId="19" xfId="0" applyFont="1" applyBorder="1" applyAlignment="1" applyProtection="1">
      <alignment horizontal="center" vertical="center" wrapText="1"/>
    </xf>
    <xf numFmtId="0" fontId="30" fillId="0" borderId="41"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0" xfId="0" applyFont="1" applyFill="1" applyBorder="1" applyAlignment="1" applyProtection="1">
      <alignment horizontal="center"/>
    </xf>
    <xf numFmtId="0" fontId="25" fillId="0" borderId="39" xfId="0" applyFont="1" applyBorder="1" applyAlignment="1" applyProtection="1">
      <alignment horizontal="left" wrapText="1"/>
    </xf>
    <xf numFmtId="0" fontId="25" fillId="0" borderId="36" xfId="0" applyFont="1" applyBorder="1" applyAlignment="1" applyProtection="1">
      <alignment horizontal="left" wrapText="1"/>
    </xf>
    <xf numFmtId="0" fontId="25" fillId="0" borderId="40" xfId="0" applyFont="1" applyBorder="1" applyAlignment="1" applyProtection="1">
      <alignment horizontal="left" wrapText="1"/>
    </xf>
    <xf numFmtId="0" fontId="25" fillId="0" borderId="38" xfId="0" applyFont="1" applyBorder="1" applyAlignment="1" applyProtection="1">
      <alignment horizontal="left" wrapText="1"/>
    </xf>
    <xf numFmtId="0" fontId="25" fillId="0" borderId="42" xfId="0" applyFont="1" applyBorder="1" applyAlignment="1" applyProtection="1">
      <alignment horizontal="left" wrapText="1"/>
    </xf>
    <xf numFmtId="0" fontId="25" fillId="0" borderId="44" xfId="0" applyFont="1" applyBorder="1" applyAlignment="1" applyProtection="1">
      <alignment horizontal="left" wrapText="1"/>
    </xf>
    <xf numFmtId="0" fontId="117" fillId="0" borderId="42" xfId="0" applyFont="1" applyFill="1" applyBorder="1" applyAlignment="1" applyProtection="1">
      <alignment horizontal="center"/>
    </xf>
    <xf numFmtId="0" fontId="117" fillId="0" borderId="0" xfId="0" applyFont="1" applyFill="1" applyBorder="1" applyAlignment="1" applyProtection="1">
      <alignment horizontal="center"/>
    </xf>
    <xf numFmtId="0" fontId="30" fillId="0" borderId="21" xfId="0" applyFont="1" applyBorder="1" applyAlignment="1" applyProtection="1">
      <alignment horizontal="center" vertical="center" wrapText="1"/>
    </xf>
    <xf numFmtId="0" fontId="30" fillId="0" borderId="33" xfId="0" applyFont="1" applyBorder="1" applyAlignment="1" applyProtection="1">
      <alignment horizontal="center" vertical="center" wrapText="1"/>
    </xf>
    <xf numFmtId="0" fontId="117" fillId="5" borderId="42" xfId="0" applyFont="1" applyFill="1" applyBorder="1" applyAlignment="1" applyProtection="1">
      <alignment horizontal="center"/>
    </xf>
    <xf numFmtId="169" fontId="30" fillId="0" borderId="0" xfId="0" applyNumberFormat="1" applyFont="1" applyBorder="1" applyAlignment="1">
      <alignment horizontal="center"/>
    </xf>
    <xf numFmtId="0" fontId="25" fillId="0" borderId="0" xfId="0" applyFont="1" applyBorder="1" applyAlignment="1" applyProtection="1">
      <alignment horizontal="left" vertical="center" wrapText="1"/>
    </xf>
    <xf numFmtId="0" fontId="25" fillId="0" borderId="0" xfId="0" applyFont="1" applyBorder="1" applyAlignment="1">
      <alignment horizontal="left"/>
    </xf>
    <xf numFmtId="0" fontId="30" fillId="0" borderId="33" xfId="0" applyFont="1" applyBorder="1" applyAlignment="1">
      <alignment horizontal="center" vertical="center" wrapText="1"/>
    </xf>
    <xf numFmtId="0" fontId="30" fillId="0" borderId="33" xfId="0" applyFont="1" applyBorder="1" applyAlignment="1">
      <alignment horizontal="center" vertical="center"/>
    </xf>
    <xf numFmtId="0" fontId="25" fillId="0" borderId="37" xfId="0" applyFont="1" applyBorder="1" applyAlignment="1" applyProtection="1">
      <alignment vertical="center" wrapText="1"/>
    </xf>
    <xf numFmtId="0" fontId="25" fillId="0" borderId="20" xfId="0" applyFont="1" applyBorder="1" applyAlignment="1" applyProtection="1">
      <alignment vertical="center" wrapText="1"/>
    </xf>
    <xf numFmtId="0" fontId="25" fillId="0" borderId="41" xfId="0" applyFont="1" applyBorder="1" applyAlignment="1" applyProtection="1">
      <alignment vertical="center" wrapText="1"/>
    </xf>
    <xf numFmtId="0" fontId="25" fillId="0" borderId="45" xfId="0" applyFont="1" applyBorder="1" applyAlignment="1">
      <alignment horizontal="left" vertical="center" wrapText="1"/>
    </xf>
    <xf numFmtId="0" fontId="25" fillId="0" borderId="0" xfId="0" applyFont="1" applyBorder="1" applyAlignment="1">
      <alignment horizontal="left" vertical="center" wrapText="1"/>
    </xf>
    <xf numFmtId="0" fontId="25" fillId="0" borderId="46"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wrapText="1"/>
    </xf>
    <xf numFmtId="0" fontId="25" fillId="0" borderId="44" xfId="0" applyFont="1" applyBorder="1" applyAlignment="1">
      <alignment horizontal="left" vertical="center" wrapText="1"/>
    </xf>
    <xf numFmtId="0" fontId="26" fillId="0" borderId="0" xfId="0" applyFont="1" applyAlignment="1">
      <alignment wrapText="1"/>
    </xf>
    <xf numFmtId="0" fontId="91" fillId="0" borderId="0" xfId="0" applyFont="1" applyAlignment="1">
      <alignment wrapText="1"/>
    </xf>
    <xf numFmtId="0" fontId="117" fillId="5" borderId="0" xfId="0" applyFont="1" applyFill="1" applyBorder="1" applyAlignment="1" applyProtection="1">
      <alignment horizontal="center"/>
    </xf>
    <xf numFmtId="0" fontId="30" fillId="0" borderId="19" xfId="0" applyFont="1" applyBorder="1" applyAlignment="1">
      <alignment horizontal="center" vertical="center" wrapText="1"/>
    </xf>
    <xf numFmtId="0" fontId="117" fillId="0" borderId="19" xfId="0" applyFont="1" applyBorder="1" applyAlignment="1">
      <alignment horizontal="center" vertical="center"/>
    </xf>
    <xf numFmtId="0" fontId="25" fillId="0" borderId="19" xfId="0" applyFont="1" applyBorder="1" applyAlignment="1">
      <alignment horizontal="left" wrapText="1"/>
    </xf>
    <xf numFmtId="0" fontId="30"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19" xfId="0" applyNumberFormat="1" applyFont="1" applyFill="1" applyBorder="1" applyAlignment="1">
      <alignment horizontal="center" vertical="center" wrapText="1"/>
    </xf>
    <xf numFmtId="0" fontId="30"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129" fillId="0" borderId="19" xfId="0" applyFont="1" applyBorder="1" applyAlignment="1">
      <alignment horizontal="center" vertical="center" wrapText="1"/>
    </xf>
    <xf numFmtId="0" fontId="129" fillId="0" borderId="19" xfId="0" applyFont="1" applyBorder="1" applyAlignment="1">
      <alignment horizontal="center"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144" fillId="0" borderId="19" xfId="0" applyFont="1" applyBorder="1" applyAlignment="1">
      <alignment horizontal="center" vertical="center"/>
    </xf>
    <xf numFmtId="0" fontId="151" fillId="0" borderId="0" xfId="0" applyFont="1" applyAlignment="1">
      <alignment horizontal="center" vertical="center"/>
    </xf>
    <xf numFmtId="49" fontId="30" fillId="0" borderId="19" xfId="0" applyNumberFormat="1" applyFont="1" applyFill="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19" xfId="0" applyNumberFormat="1" applyFont="1" applyFill="1" applyBorder="1" applyAlignment="1">
      <alignment horizontal="center" vertical="center"/>
    </xf>
    <xf numFmtId="0" fontId="97" fillId="0" borderId="0" xfId="0" applyFont="1" applyBorder="1" applyAlignment="1">
      <alignment horizontal="center"/>
    </xf>
    <xf numFmtId="49" fontId="30" fillId="0" borderId="0" xfId="0" applyNumberFormat="1" applyFont="1" applyBorder="1" applyAlignment="1">
      <alignment horizontal="center"/>
    </xf>
    <xf numFmtId="49" fontId="97" fillId="0" borderId="0" xfId="0" applyNumberFormat="1" applyFont="1" applyBorder="1" applyAlignment="1">
      <alignment horizontal="center"/>
    </xf>
    <xf numFmtId="0" fontId="120" fillId="0" borderId="42" xfId="0" applyFont="1" applyFill="1" applyBorder="1" applyAlignment="1">
      <alignment horizontal="center" vertical="top" wrapText="1"/>
    </xf>
    <xf numFmtId="0" fontId="144"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20" fillId="0" borderId="19" xfId="0" applyFont="1" applyFill="1" applyBorder="1" applyAlignment="1">
      <alignment horizontal="center" vertical="center" wrapText="1"/>
    </xf>
    <xf numFmtId="0" fontId="103" fillId="0" borderId="0" xfId="0" applyFont="1" applyBorder="1" applyAlignment="1">
      <alignment horizontal="left" wrapText="1"/>
    </xf>
    <xf numFmtId="0" fontId="145" fillId="0" borderId="0" xfId="0" applyFont="1" applyBorder="1" applyAlignment="1">
      <alignment horizontal="left" wrapText="1"/>
    </xf>
    <xf numFmtId="0" fontId="49" fillId="0" borderId="3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41" xfId="0" applyFont="1" applyFill="1" applyBorder="1" applyAlignment="1">
      <alignment horizontal="left" vertical="top" wrapText="1"/>
    </xf>
    <xf numFmtId="0" fontId="145" fillId="0" borderId="19" xfId="0" applyFont="1" applyBorder="1" applyAlignment="1">
      <alignment horizontal="left" wrapText="1"/>
    </xf>
    <xf numFmtId="0" fontId="119" fillId="0" borderId="45" xfId="0" applyFont="1" applyFill="1" applyBorder="1" applyAlignment="1">
      <alignment horizontal="left" vertical="top" wrapText="1"/>
    </xf>
    <xf numFmtId="0" fontId="119" fillId="0" borderId="0" xfId="0" applyFont="1" applyFill="1" applyBorder="1" applyAlignment="1">
      <alignment horizontal="left" vertical="top" wrapText="1"/>
    </xf>
    <xf numFmtId="0" fontId="144" fillId="0" borderId="21" xfId="0" applyFont="1" applyFill="1" applyBorder="1" applyAlignment="1">
      <alignment horizontal="center" vertical="center" wrapText="1"/>
    </xf>
    <xf numFmtId="0" fontId="144" fillId="0" borderId="43" xfId="0" applyFont="1" applyFill="1" applyBorder="1" applyAlignment="1">
      <alignment horizontal="center" vertical="center" wrapText="1"/>
    </xf>
    <xf numFmtId="0" fontId="144" fillId="0" borderId="33" xfId="0" applyFont="1" applyFill="1" applyBorder="1" applyAlignment="1">
      <alignment horizontal="center" vertical="center" wrapText="1"/>
    </xf>
    <xf numFmtId="0" fontId="120" fillId="0" borderId="19" xfId="0" applyFont="1" applyFill="1" applyBorder="1" applyAlignment="1">
      <alignment horizontal="center" vertical="top" wrapText="1"/>
    </xf>
    <xf numFmtId="0" fontId="120" fillId="0" borderId="37" xfId="0" applyFont="1" applyFill="1" applyBorder="1" applyAlignment="1">
      <alignment horizontal="center" vertical="center" wrapText="1"/>
    </xf>
    <xf numFmtId="0" fontId="120" fillId="0" borderId="20" xfId="0" applyFont="1" applyFill="1" applyBorder="1" applyAlignment="1">
      <alignment horizontal="center" vertical="center" wrapText="1"/>
    </xf>
    <xf numFmtId="0" fontId="120" fillId="0" borderId="41" xfId="0" applyFont="1" applyFill="1" applyBorder="1" applyAlignment="1">
      <alignment horizontal="center" vertical="center" wrapText="1"/>
    </xf>
    <xf numFmtId="0" fontId="31" fillId="0" borderId="42" xfId="0" applyFont="1" applyBorder="1" applyAlignment="1">
      <alignment horizontal="center"/>
    </xf>
    <xf numFmtId="0" fontId="27" fillId="0" borderId="19" xfId="0" applyFont="1" applyBorder="1" applyAlignment="1">
      <alignment horizontal="center" vertical="center"/>
    </xf>
    <xf numFmtId="0" fontId="183" fillId="0" borderId="37" xfId="0" applyFont="1" applyBorder="1" applyAlignment="1">
      <alignment horizontal="center" vertical="center"/>
    </xf>
    <xf numFmtId="0" fontId="183" fillId="0" borderId="20" xfId="0" applyFont="1" applyBorder="1" applyAlignment="1">
      <alignment horizontal="center" vertical="center"/>
    </xf>
    <xf numFmtId="0" fontId="183" fillId="0" borderId="41" xfId="0" applyFont="1" applyBorder="1" applyAlignment="1">
      <alignment horizontal="center" vertical="center"/>
    </xf>
    <xf numFmtId="0" fontId="183" fillId="0" borderId="37" xfId="0" applyFont="1" applyBorder="1" applyAlignment="1">
      <alignment horizontal="center" vertical="center" wrapText="1"/>
    </xf>
    <xf numFmtId="0" fontId="183" fillId="0" borderId="41" xfId="0" applyFont="1" applyBorder="1" applyAlignment="1">
      <alignment horizontal="center" vertical="center" wrapText="1"/>
    </xf>
    <xf numFmtId="17" fontId="30" fillId="0" borderId="0" xfId="0" applyNumberFormat="1" applyFont="1" applyBorder="1" applyAlignment="1">
      <alignment horizontal="center"/>
    </xf>
    <xf numFmtId="0" fontId="27" fillId="0" borderId="21"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19" xfId="0" applyFont="1" applyBorder="1" applyAlignment="1">
      <alignment horizontal="center" vertical="center" wrapText="1"/>
    </xf>
    <xf numFmtId="0" fontId="195" fillId="0" borderId="42" xfId="0" applyFont="1" applyFill="1" applyBorder="1" applyAlignment="1">
      <alignment horizontal="center"/>
    </xf>
    <xf numFmtId="0" fontId="183" fillId="0" borderId="19" xfId="0" applyFont="1" applyBorder="1" applyAlignment="1">
      <alignment horizontal="center" vertical="center"/>
    </xf>
    <xf numFmtId="0" fontId="198" fillId="0" borderId="19" xfId="0" applyFont="1" applyBorder="1" applyAlignment="1">
      <alignment horizontal="center" vertical="center"/>
    </xf>
    <xf numFmtId="180" fontId="25" fillId="0" borderId="0" xfId="0" applyNumberFormat="1" applyFont="1" applyFill="1" applyAlignment="1">
      <alignment horizontal="left" wrapText="1"/>
    </xf>
    <xf numFmtId="0" fontId="25" fillId="0" borderId="37" xfId="0" applyFont="1" applyBorder="1" applyAlignment="1">
      <alignment horizontal="left" vertical="center"/>
    </xf>
    <xf numFmtId="0" fontId="25" fillId="0" borderId="20" xfId="0" applyFont="1" applyBorder="1" applyAlignment="1">
      <alignment horizontal="left" vertical="center"/>
    </xf>
    <xf numFmtId="0" fontId="25" fillId="0" borderId="41" xfId="0" applyFont="1" applyBorder="1" applyAlignment="1">
      <alignment horizontal="left" vertical="center"/>
    </xf>
    <xf numFmtId="178" fontId="98" fillId="0" borderId="21" xfId="1152" applyNumberFormat="1" applyFont="1" applyFill="1" applyBorder="1" applyAlignment="1">
      <alignment horizontal="center" vertical="center"/>
    </xf>
    <xf numFmtId="178" fontId="98" fillId="0" borderId="33" xfId="1152" applyNumberFormat="1" applyFont="1" applyFill="1" applyBorder="1" applyAlignment="1">
      <alignment horizontal="center" vertical="center"/>
    </xf>
    <xf numFmtId="177" fontId="98" fillId="0" borderId="37"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41" xfId="1152" applyNumberFormat="1" applyFont="1" applyBorder="1" applyAlignment="1">
      <alignment horizontal="center" vertical="center" wrapText="1"/>
    </xf>
    <xf numFmtId="0" fontId="117" fillId="0" borderId="42" xfId="0" applyFont="1" applyBorder="1" applyAlignment="1">
      <alignment horizontal="center"/>
    </xf>
    <xf numFmtId="0" fontId="3" fillId="0" borderId="0" xfId="1225" applyFont="1" applyAlignment="1">
      <alignment vertical="top" wrapText="1"/>
    </xf>
    <xf numFmtId="0" fontId="95" fillId="0" borderId="0" xfId="1225" applyFont="1" applyAlignment="1">
      <alignment vertical="top" wrapText="1"/>
    </xf>
    <xf numFmtId="0" fontId="3" fillId="0" borderId="0" xfId="1225" applyFont="1" applyAlignment="1">
      <alignment horizontal="left" vertical="center"/>
    </xf>
    <xf numFmtId="0" fontId="3"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5" fillId="0" borderId="0" xfId="0" applyFont="1" applyAlignment="1">
      <alignment horizontal="center"/>
    </xf>
    <xf numFmtId="0" fontId="57" fillId="0" borderId="0" xfId="1232" applyFont="1" applyFill="1" applyAlignment="1" applyProtection="1">
      <alignment horizontal="right" vertical="top" wrapText="1" readingOrder="1"/>
      <protection locked="0"/>
    </xf>
    <xf numFmtId="0" fontId="3" fillId="0" borderId="0" xfId="1232" applyFont="1" applyFill="1" applyAlignment="1">
      <alignment wrapText="1"/>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center" wrapText="1"/>
    </xf>
    <xf numFmtId="0" fontId="49" fillId="58" borderId="37" xfId="0" applyFont="1" applyFill="1" applyBorder="1" applyAlignment="1">
      <alignment horizontal="left" vertical="center" wrapText="1"/>
    </xf>
    <xf numFmtId="0" fontId="49" fillId="58" borderId="20" xfId="0" applyFont="1" applyFill="1" applyBorder="1" applyAlignment="1">
      <alignment horizontal="left" vertical="center" wrapText="1"/>
    </xf>
    <xf numFmtId="0" fontId="49" fillId="58" borderId="41" xfId="0" applyFont="1" applyFill="1" applyBorder="1" applyAlignment="1">
      <alignment horizontal="left" vertical="center" wrapText="1"/>
    </xf>
    <xf numFmtId="0" fontId="25" fillId="0" borderId="0" xfId="0" applyFont="1" applyBorder="1" applyAlignment="1" applyProtection="1">
      <alignment vertical="center" wrapText="1"/>
    </xf>
    <xf numFmtId="0" fontId="3" fillId="0" borderId="0" xfId="0" applyFont="1" applyAlignment="1">
      <alignment horizontal="left" vertical="center" wrapText="1"/>
    </xf>
    <xf numFmtId="0" fontId="25" fillId="0" borderId="19" xfId="0" applyFont="1" applyBorder="1" applyAlignment="1" applyProtection="1">
      <alignment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25" fillId="0" borderId="19" xfId="0" applyFont="1" applyBorder="1" applyAlignment="1" applyProtection="1">
      <alignment vertical="center" wrapText="1"/>
    </xf>
    <xf numFmtId="0" fontId="3" fillId="0" borderId="43" xfId="0" applyFont="1" applyFill="1" applyBorder="1" applyAlignment="1">
      <alignment horizontal="center" vertical="center"/>
    </xf>
    <xf numFmtId="0" fontId="3" fillId="0" borderId="33" xfId="0" applyFont="1" applyFill="1" applyBorder="1" applyAlignment="1">
      <alignment horizontal="center" vertical="center"/>
    </xf>
    <xf numFmtId="0" fontId="6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wrapText="1"/>
    </xf>
    <xf numFmtId="0" fontId="0" fillId="0" borderId="19" xfId="0" applyBorder="1" applyAlignment="1">
      <alignment horizontal="center"/>
    </xf>
    <xf numFmtId="3" fontId="3" fillId="0" borderId="19" xfId="0" applyNumberFormat="1" applyFont="1" applyFill="1" applyBorder="1" applyAlignment="1">
      <alignment horizontal="center" vertical="center" wrapText="1"/>
    </xf>
    <xf numFmtId="0" fontId="62" fillId="0" borderId="0" xfId="0" applyFont="1" applyBorder="1" applyAlignment="1">
      <alignment horizontal="left" vertical="center" wrapText="1"/>
    </xf>
    <xf numFmtId="0" fontId="106" fillId="0" borderId="0" xfId="0" applyFont="1" applyBorder="1" applyAlignment="1">
      <alignment horizontal="left" vertical="center" wrapText="1"/>
    </xf>
    <xf numFmtId="0" fontId="25" fillId="0" borderId="0" xfId="0" applyFont="1" applyBorder="1" applyAlignment="1">
      <alignment horizontal="center" vertical="center" wrapText="1"/>
    </xf>
    <xf numFmtId="0" fontId="106" fillId="0" borderId="0" xfId="0" applyFont="1" applyBorder="1" applyAlignment="1">
      <alignment horizontal="left" vertical="center"/>
    </xf>
    <xf numFmtId="0" fontId="62"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25" fillId="0" borderId="36" xfId="0" applyFont="1" applyBorder="1" applyAlignment="1" applyProtection="1">
      <alignment horizontal="left" vertical="center" wrapText="1"/>
    </xf>
    <xf numFmtId="0" fontId="30" fillId="0" borderId="0" xfId="0" applyFont="1" applyFill="1" applyBorder="1" applyAlignment="1" applyProtection="1">
      <alignment horizontal="center" vertical="center"/>
    </xf>
    <xf numFmtId="0" fontId="30" fillId="0" borderId="42" xfId="0" applyFont="1" applyFill="1" applyBorder="1" applyAlignment="1" applyProtection="1">
      <alignment horizontal="center"/>
    </xf>
    <xf numFmtId="0" fontId="25" fillId="0" borderId="37"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169" fontId="30" fillId="0" borderId="0" xfId="0" applyNumberFormat="1" applyFont="1" applyFill="1" applyBorder="1" applyAlignment="1">
      <alignment horizontal="center"/>
    </xf>
    <xf numFmtId="169" fontId="30" fillId="0" borderId="0" xfId="0" applyNumberFormat="1" applyFont="1" applyBorder="1" applyAlignment="1">
      <alignment horizontal="center" vertical="center"/>
    </xf>
    <xf numFmtId="169" fontId="30" fillId="0" borderId="0" xfId="0" applyNumberFormat="1" applyFont="1" applyFill="1" applyBorder="1" applyAlignment="1">
      <alignment horizontal="center" vertical="center"/>
    </xf>
    <xf numFmtId="0" fontId="25" fillId="0" borderId="37" xfId="0" applyFont="1" applyBorder="1" applyAlignment="1">
      <alignment horizontal="left" vertical="center" wrapText="1"/>
    </xf>
    <xf numFmtId="0" fontId="25" fillId="0" borderId="20" xfId="0" applyFont="1" applyBorder="1" applyAlignment="1">
      <alignment horizontal="left" vertical="center" wrapText="1"/>
    </xf>
    <xf numFmtId="0" fontId="25" fillId="0" borderId="41" xfId="0" applyFont="1" applyBorder="1" applyAlignment="1">
      <alignment horizontal="left" vertical="center" wrapText="1"/>
    </xf>
    <xf numFmtId="0" fontId="30" fillId="0" borderId="19" xfId="0" applyFont="1" applyBorder="1" applyAlignment="1">
      <alignment horizontal="left" vertical="center"/>
    </xf>
    <xf numFmtId="49" fontId="30" fillId="0" borderId="19" xfId="0" applyNumberFormat="1" applyFont="1" applyBorder="1" applyAlignment="1">
      <alignment horizontal="center" vertical="center"/>
    </xf>
    <xf numFmtId="0" fontId="3"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3" fillId="0" borderId="0" xfId="1225" applyFont="1" applyAlignment="1">
      <alignment horizontal="left" vertical="top" wrapText="1"/>
    </xf>
    <xf numFmtId="0" fontId="95" fillId="0" borderId="0" xfId="1225" applyFont="1" applyAlignment="1">
      <alignment vertical="center" wrapText="1"/>
    </xf>
    <xf numFmtId="0" fontId="3" fillId="0" borderId="0" xfId="1225" applyFont="1" applyFill="1" applyAlignment="1">
      <alignment horizontal="left" vertical="center" wrapText="1"/>
    </xf>
    <xf numFmtId="0" fontId="97" fillId="0" borderId="0" xfId="0" applyFont="1" applyAlignment="1">
      <alignment horizontal="center" vertical="center"/>
    </xf>
    <xf numFmtId="0" fontId="3" fillId="0" borderId="0" xfId="1225" applyFont="1" applyFill="1" applyAlignment="1">
      <alignment horizontal="left" vertical="top" wrapText="1"/>
    </xf>
    <xf numFmtId="0" fontId="70" fillId="0" borderId="0" xfId="1238" applyFont="1" applyAlignment="1" applyProtection="1">
      <alignment horizontal="center" vertical="top" wrapText="1" readingOrder="1"/>
      <protection locked="0"/>
    </xf>
    <xf numFmtId="0" fontId="3" fillId="0" borderId="0" xfId="1238" applyAlignment="1">
      <alignment wrapText="1"/>
    </xf>
    <xf numFmtId="0" fontId="71" fillId="0" borderId="29" xfId="1238" applyFont="1" applyBorder="1" applyAlignment="1" applyProtection="1">
      <alignment horizontal="left" vertical="center" wrapText="1" readingOrder="1"/>
      <protection locked="0"/>
    </xf>
    <xf numFmtId="0" fontId="3" fillId="0" borderId="29" xfId="1238" applyBorder="1" applyAlignment="1">
      <alignment wrapText="1"/>
    </xf>
    <xf numFmtId="0" fontId="57" fillId="0" borderId="29" xfId="1238" applyFont="1" applyBorder="1" applyAlignment="1" applyProtection="1">
      <alignment horizontal="right" vertical="top" wrapText="1" readingOrder="1"/>
      <protection locked="0"/>
    </xf>
    <xf numFmtId="0" fontId="3" fillId="0" borderId="29" xfId="1238" applyBorder="1" applyAlignment="1">
      <alignment vertical="top" wrapText="1"/>
    </xf>
    <xf numFmtId="0" fontId="70" fillId="0" borderId="0" xfId="1238" applyFont="1" applyAlignment="1" applyProtection="1">
      <alignment horizontal="right" vertical="top" wrapText="1" readingOrder="1"/>
      <protection locked="0"/>
    </xf>
    <xf numFmtId="0" fontId="73" fillId="0" borderId="47" xfId="1238" applyFont="1" applyBorder="1" applyAlignment="1" applyProtection="1">
      <alignment horizontal="center" wrapText="1" readingOrder="2"/>
      <protection locked="0"/>
    </xf>
    <xf numFmtId="0" fontId="3" fillId="0" borderId="47" xfId="1238" applyBorder="1" applyAlignment="1">
      <alignment wrapText="1"/>
    </xf>
    <xf numFmtId="0" fontId="57" fillId="0" borderId="0" xfId="1238" applyFont="1" applyAlignment="1" applyProtection="1">
      <alignment horizontal="left" vertical="top" wrapText="1" readingOrder="1"/>
      <protection locked="0"/>
    </xf>
    <xf numFmtId="0" fontId="57" fillId="0" borderId="0" xfId="1238" applyFont="1" applyAlignment="1" applyProtection="1">
      <alignment horizontal="right" vertical="top" wrapText="1" readingOrder="1"/>
      <protection locked="0"/>
    </xf>
    <xf numFmtId="0" fontId="73" fillId="0" borderId="31" xfId="1238" applyFont="1" applyBorder="1" applyAlignment="1" applyProtection="1">
      <alignment horizontal="right" vertical="top" wrapText="1" readingOrder="1"/>
      <protection locked="0"/>
    </xf>
    <xf numFmtId="0" fontId="3" fillId="0" borderId="31" xfId="1238" applyBorder="1" applyAlignment="1">
      <alignment vertical="top" wrapText="1"/>
    </xf>
    <xf numFmtId="0" fontId="57" fillId="0" borderId="0" xfId="1238" applyFont="1" applyBorder="1" applyAlignment="1" applyProtection="1">
      <alignment horizontal="right" vertical="top" wrapText="1" readingOrder="1"/>
      <protection locked="0"/>
    </xf>
    <xf numFmtId="0" fontId="3" fillId="0" borderId="0" xfId="1238" applyBorder="1" applyAlignment="1">
      <alignment wrapText="1"/>
    </xf>
    <xf numFmtId="0" fontId="25" fillId="0" borderId="19" xfId="0" applyFont="1" applyBorder="1" applyAlignment="1">
      <alignment vertical="center" wrapText="1"/>
    </xf>
    <xf numFmtId="0" fontId="3" fillId="0" borderId="0" xfId="1238" applyBorder="1" applyAlignment="1">
      <alignment vertical="top" wrapText="1"/>
    </xf>
    <xf numFmtId="0" fontId="73" fillId="0" borderId="0" xfId="1238" applyFont="1" applyBorder="1" applyAlignment="1" applyProtection="1">
      <alignment horizontal="right" wrapText="1" readingOrder="1"/>
      <protection locked="0"/>
    </xf>
    <xf numFmtId="0" fontId="25" fillId="58" borderId="19" xfId="0" applyFont="1" applyFill="1" applyBorder="1" applyAlignment="1">
      <alignment horizontal="left"/>
    </xf>
    <xf numFmtId="0" fontId="49" fillId="0" borderId="19" xfId="0" applyFont="1" applyBorder="1" applyAlignment="1">
      <alignment horizontal="left" vertical="center" wrapText="1"/>
    </xf>
    <xf numFmtId="0" fontId="25" fillId="0" borderId="19" xfId="0" applyFont="1" applyBorder="1" applyAlignment="1" applyProtection="1">
      <alignment vertical="center"/>
    </xf>
    <xf numFmtId="0" fontId="25" fillId="0" borderId="19" xfId="1882" applyFont="1" applyBorder="1" applyAlignment="1" applyProtection="1">
      <alignment horizontal="left" vertical="center" wrapText="1"/>
    </xf>
    <xf numFmtId="0" fontId="3" fillId="0" borderId="19" xfId="0" applyFont="1" applyBorder="1" applyAlignment="1">
      <alignment horizontal="center" vertical="center" wrapText="1"/>
    </xf>
    <xf numFmtId="0" fontId="3" fillId="0" borderId="19" xfId="0" applyFont="1" applyFill="1" applyBorder="1" applyAlignment="1">
      <alignment vertical="center"/>
    </xf>
    <xf numFmtId="187" fontId="3" fillId="0" borderId="19" xfId="1152"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106" fillId="0" borderId="0" xfId="0" applyFont="1" applyBorder="1" applyAlignment="1">
      <alignment horizontal="left" wrapText="1"/>
    </xf>
    <xf numFmtId="0" fontId="62" fillId="0" borderId="37" xfId="0" applyFont="1" applyBorder="1" applyAlignment="1">
      <alignment horizontal="left" vertical="center"/>
    </xf>
    <xf numFmtId="0" fontId="106" fillId="0" borderId="20" xfId="0" applyFont="1" applyBorder="1" applyAlignment="1">
      <alignment horizontal="left" vertical="center"/>
    </xf>
    <xf numFmtId="0" fontId="106" fillId="0" borderId="41" xfId="0" applyFont="1" applyBorder="1" applyAlignment="1">
      <alignment horizontal="left" vertical="center"/>
    </xf>
    <xf numFmtId="0" fontId="25" fillId="0" borderId="19" xfId="0" applyFont="1" applyBorder="1" applyAlignment="1" applyProtection="1">
      <alignment horizontal="left" vertical="center"/>
    </xf>
    <xf numFmtId="0" fontId="30" fillId="5" borderId="0" xfId="0" applyFont="1" applyFill="1" applyBorder="1" applyAlignment="1" applyProtection="1">
      <alignment horizontal="center" vertical="top"/>
    </xf>
    <xf numFmtId="0" fontId="30" fillId="0" borderId="19" xfId="0" applyFont="1" applyFill="1" applyBorder="1" applyAlignment="1" applyProtection="1">
      <alignment horizontal="center" vertical="center" wrapText="1"/>
    </xf>
    <xf numFmtId="0" fontId="26" fillId="0" borderId="0" xfId="0" applyFont="1" applyFill="1" applyAlignment="1">
      <alignment wrapText="1"/>
    </xf>
    <xf numFmtId="0" fontId="91" fillId="0" borderId="0" xfId="0" applyFont="1" applyFill="1" applyAlignment="1">
      <alignment wrapText="1"/>
    </xf>
    <xf numFmtId="0" fontId="25" fillId="0" borderId="33" xfId="0" applyFont="1" applyBorder="1" applyAlignment="1">
      <alignment horizontal="left" vertical="center" wrapText="1"/>
    </xf>
    <xf numFmtId="0" fontId="30" fillId="0" borderId="0" xfId="0" applyFont="1" applyFill="1" applyBorder="1" applyAlignment="1">
      <alignment horizontal="center" wrapText="1"/>
    </xf>
    <xf numFmtId="2" fontId="25" fillId="0" borderId="19" xfId="0" applyNumberFormat="1" applyFont="1" applyBorder="1" applyAlignment="1">
      <alignment horizontal="left" vertical="top" wrapText="1"/>
    </xf>
    <xf numFmtId="14" fontId="25" fillId="0" borderId="19" xfId="0" applyNumberFormat="1" applyFont="1" applyBorder="1" applyAlignment="1">
      <alignment horizontal="left" vertical="center"/>
    </xf>
    <xf numFmtId="0" fontId="129" fillId="0" borderId="0" xfId="0" applyFont="1" applyFill="1" applyBorder="1" applyAlignment="1">
      <alignment horizontal="center"/>
    </xf>
    <xf numFmtId="0" fontId="63"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Border="1" applyAlignment="1">
      <alignment horizontal="center" vertical="center" wrapText="1"/>
    </xf>
    <xf numFmtId="170" fontId="95" fillId="0" borderId="21" xfId="0" applyNumberFormat="1" applyFont="1" applyBorder="1" applyAlignment="1">
      <alignment horizontal="center" vertical="center"/>
    </xf>
    <xf numFmtId="0" fontId="117" fillId="53" borderId="19" xfId="0" applyFont="1" applyFill="1" applyBorder="1" applyAlignment="1">
      <alignment horizontal="center" vertical="center" wrapText="1"/>
    </xf>
    <xf numFmtId="1" fontId="3" fillId="53" borderId="19" xfId="0" applyNumberFormat="1" applyFont="1" applyFill="1" applyBorder="1" applyAlignment="1">
      <alignment horizontal="center" vertical="center"/>
    </xf>
    <xf numFmtId="49" fontId="3" fillId="53" borderId="19" xfId="0" applyNumberFormat="1" applyFont="1" applyFill="1" applyBorder="1" applyAlignment="1">
      <alignment horizontal="center" vertical="center"/>
    </xf>
    <xf numFmtId="0" fontId="86" fillId="0" borderId="19" xfId="0" applyFont="1" applyFill="1" applyBorder="1" applyAlignment="1">
      <alignment horizontal="center" vertical="center"/>
    </xf>
    <xf numFmtId="49" fontId="49" fillId="0" borderId="19" xfId="0" quotePrefix="1"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95" fillId="0" borderId="19" xfId="0" applyNumberFormat="1" applyFont="1" applyBorder="1" applyAlignment="1">
      <alignment horizontal="center" vertical="center"/>
    </xf>
    <xf numFmtId="170" fontId="187" fillId="59" borderId="19" xfId="0" applyNumberFormat="1" applyFont="1" applyFill="1" applyBorder="1"/>
  </cellXfs>
  <cellStyles count="198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FF9933"/>
      <color rgb="FF199791"/>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'4'!$B$6:$B$11</c:f>
              <c:numCache>
                <c:formatCode>mmm\-yy</c:formatCode>
                <c:ptCount val="6"/>
                <c:pt idx="0">
                  <c:v>43586</c:v>
                </c:pt>
                <c:pt idx="1">
                  <c:v>43617</c:v>
                </c:pt>
                <c:pt idx="2">
                  <c:v>43647</c:v>
                </c:pt>
                <c:pt idx="3">
                  <c:v>43678</c:v>
                </c:pt>
                <c:pt idx="4">
                  <c:v>43709</c:v>
                </c:pt>
                <c:pt idx="5">
                  <c:v>43739</c:v>
                </c:pt>
              </c:numCache>
            </c:numRef>
          </c:cat>
          <c:val>
            <c:numRef>
              <c:f>'4'!$D$6:$D$11</c:f>
              <c:numCache>
                <c:formatCode>#,##0</c:formatCode>
                <c:ptCount val="6"/>
                <c:pt idx="0">
                  <c:v>777.49</c:v>
                </c:pt>
                <c:pt idx="1">
                  <c:v>780.83</c:v>
                </c:pt>
                <c:pt idx="2">
                  <c:v>771.46</c:v>
                </c:pt>
                <c:pt idx="3">
                  <c:v>768.07</c:v>
                </c:pt>
                <c:pt idx="4">
                  <c:v>765.53</c:v>
                </c:pt>
                <c:pt idx="5">
                  <c:v>765.23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'4'!$B$6:$B$11</c:f>
              <c:numCache>
                <c:formatCode>mmm\-yy</c:formatCode>
                <c:ptCount val="6"/>
                <c:pt idx="0">
                  <c:v>43586</c:v>
                </c:pt>
                <c:pt idx="1">
                  <c:v>43617</c:v>
                </c:pt>
                <c:pt idx="2">
                  <c:v>43647</c:v>
                </c:pt>
                <c:pt idx="3">
                  <c:v>43678</c:v>
                </c:pt>
                <c:pt idx="4">
                  <c:v>43709</c:v>
                </c:pt>
                <c:pt idx="5">
                  <c:v>43739</c:v>
                </c:pt>
              </c:numCache>
            </c:numRef>
          </c:cat>
          <c:val>
            <c:numRef>
              <c:f>'4'!$E$6:$E$17</c:f>
              <c:numCache>
                <c:formatCode>#,##0</c:formatCode>
                <c:ptCount val="12"/>
                <c:pt idx="0">
                  <c:v>759.46</c:v>
                </c:pt>
                <c:pt idx="1">
                  <c:v>763.06</c:v>
                </c:pt>
                <c:pt idx="2">
                  <c:v>760.15</c:v>
                </c:pt>
                <c:pt idx="3">
                  <c:v>758.16</c:v>
                </c:pt>
                <c:pt idx="4">
                  <c:v>756.26</c:v>
                </c:pt>
                <c:pt idx="5">
                  <c:v>755.11</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'20'!$B$6:$B$25</c:f>
              <c:numCache>
                <c:formatCode>mmm\-yy</c:formatCode>
                <c:ptCount val="20"/>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'20'!$G$6:$G$25</c:f>
              <c:numCache>
                <c:formatCode>0</c:formatCode>
                <c:ptCount val="20"/>
                <c:pt idx="0">
                  <c:v>151.69976190476189</c:v>
                </c:pt>
                <c:pt idx="1">
                  <c:v>141.51612903225808</c:v>
                </c:pt>
                <c:pt idx="2">
                  <c:v>146.28333333333333</c:v>
                </c:pt>
                <c:pt idx="3">
                  <c:v>157</c:v>
                </c:pt>
                <c:pt idx="4">
                  <c:v>165.69565217391303</c:v>
                </c:pt>
                <c:pt idx="5">
                  <c:v>167</c:v>
                </c:pt>
                <c:pt idx="6">
                  <c:v>173.70967741935485</c:v>
                </c:pt>
                <c:pt idx="7">
                  <c:v>179.55</c:v>
                </c:pt>
                <c:pt idx="8">
                  <c:v>175</c:v>
                </c:pt>
                <c:pt idx="9">
                  <c:v>176.75</c:v>
                </c:pt>
                <c:pt idx="10">
                  <c:v>185.43548387096772</c:v>
                </c:pt>
                <c:pt idx="11">
                  <c:v>187.32407407407408</c:v>
                </c:pt>
                <c:pt idx="12">
                  <c:v>184.92884615384617</c:v>
                </c:pt>
                <c:pt idx="13">
                  <c:v>184.79838709677421</c:v>
                </c:pt>
                <c:pt idx="14">
                  <c:v>185</c:v>
                </c:pt>
                <c:pt idx="15">
                  <c:v>185</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'20'!$B$6:$B$25</c:f>
              <c:numCache>
                <c:formatCode>mmm\-yy</c:formatCode>
                <c:ptCount val="20"/>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'20'!$F$6:$F$25</c:f>
              <c:numCache>
                <c:formatCode>0</c:formatCode>
                <c:ptCount val="20"/>
                <c:pt idx="0">
                  <c:v>140.33821428571429</c:v>
                </c:pt>
                <c:pt idx="1">
                  <c:v>155.83935483870968</c:v>
                </c:pt>
                <c:pt idx="2">
                  <c:v>166.15233333333333</c:v>
                </c:pt>
                <c:pt idx="3">
                  <c:v>194.36129032258066</c:v>
                </c:pt>
                <c:pt idx="4">
                  <c:v>200.15533333333332</c:v>
                </c:pt>
                <c:pt idx="5">
                  <c:v>190.3</c:v>
                </c:pt>
                <c:pt idx="6">
                  <c:v>188.81096774193549</c:v>
                </c:pt>
                <c:pt idx="7">
                  <c:v>190.08478260869563</c:v>
                </c:pt>
                <c:pt idx="8">
                  <c:v>188.76870967741937</c:v>
                </c:pt>
                <c:pt idx="9">
                  <c:v>182.00266666666667</c:v>
                </c:pt>
                <c:pt idx="10">
                  <c:v>187.52225806451614</c:v>
                </c:pt>
                <c:pt idx="11">
                  <c:v>191.34296296296296</c:v>
                </c:pt>
                <c:pt idx="12">
                  <c:v>193.52071428571426</c:v>
                </c:pt>
                <c:pt idx="13">
                  <c:v>186.08387096774194</c:v>
                </c:pt>
                <c:pt idx="14">
                  <c:v>178.56900000000002</c:v>
                </c:pt>
                <c:pt idx="15">
                  <c:v>179.64</c:v>
                </c:pt>
                <c:pt idx="16">
                  <c:v>200.16299999999998</c:v>
                </c:pt>
                <c:pt idx="17">
                  <c:v>199.15677419354836</c:v>
                </c:pt>
                <c:pt idx="18">
                  <c:v>202.01709677419356</c:v>
                </c:pt>
                <c:pt idx="19">
                  <c:v>196.28310344827588</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'20'!$B$6:$B$25</c:f>
              <c:numCache>
                <c:formatCode>mmm\-yy</c:formatCode>
                <c:ptCount val="20"/>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'20'!$H$6:$H$25</c:f>
              <c:numCache>
                <c:formatCode>0</c:formatCode>
                <c:ptCount val="20"/>
                <c:pt idx="0">
                  <c:v>123.58286800853594</c:v>
                </c:pt>
                <c:pt idx="1">
                  <c:v>125.1048193992839</c:v>
                </c:pt>
                <c:pt idx="2">
                  <c:v>126.83310766497112</c:v>
                </c:pt>
                <c:pt idx="3">
                  <c:v>137.2415737054634</c:v>
                </c:pt>
                <c:pt idx="4">
                  <c:v>140.20755495222161</c:v>
                </c:pt>
                <c:pt idx="5">
                  <c:v>154.30000000000001</c:v>
                </c:pt>
                <c:pt idx="6">
                  <c:v>178.49999999999997</c:v>
                </c:pt>
                <c:pt idx="7">
                  <c:v>182.95760315568393</c:v>
                </c:pt>
                <c:pt idx="8">
                  <c:v>178.25003789752421</c:v>
                </c:pt>
                <c:pt idx="9">
                  <c:v>182.89531336517589</c:v>
                </c:pt>
                <c:pt idx="10">
                  <c:v>174.95892290883702</c:v>
                </c:pt>
                <c:pt idx="11">
                  <c:v>166.85648771019902</c:v>
                </c:pt>
                <c:pt idx="12">
                  <c:v>163.01295756642645</c:v>
                </c:pt>
                <c:pt idx="13">
                  <c:v>167.39144725350198</c:v>
                </c:pt>
                <c:pt idx="14">
                  <c:v>169.69257301329134</c:v>
                </c:pt>
                <c:pt idx="15">
                  <c:v>175.93265098289484</c:v>
                </c:pt>
                <c:pt idx="16">
                  <c:v>175.84353897655271</c:v>
                </c:pt>
                <c:pt idx="17">
                  <c:v>169.56435378899377</c:v>
                </c:pt>
                <c:pt idx="18">
                  <c:v>179.17951596192964</c:v>
                </c:pt>
                <c:pt idx="19">
                  <c:v>178.17627809535787</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244184704"/>
        <c:crosses val="autoZero"/>
        <c:auto val="0"/>
        <c:lblAlgn val="ctr"/>
        <c:lblOffset val="100"/>
        <c:noMultiLvlLbl val="1"/>
      </c:catAx>
      <c:valAx>
        <c:axId val="244184704"/>
        <c:scaling>
          <c:orientation val="minMax"/>
          <c:max val="210"/>
          <c:min val="100"/>
        </c:scaling>
        <c:delete val="0"/>
        <c:axPos val="l"/>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819456"/>
        <c:crosses val="autoZero"/>
        <c:crossBetween val="between"/>
      </c:valAx>
      <c:spPr>
        <a:solidFill>
          <a:srgbClr val="FFFFFF"/>
        </a:solidFill>
        <a:ln w="12700">
          <a:solidFill>
            <a:srgbClr val="808080"/>
          </a:solidFill>
          <a:prstDash val="solid"/>
        </a:ln>
      </c:spPr>
    </c:plotArea>
    <c:legend>
      <c:legendPos val="r"/>
      <c:layout>
        <c:manualLayout>
          <c:xMode val="edge"/>
          <c:yMode val="edge"/>
          <c:x val="5.3227502510739211E-2"/>
          <c:y val="0.70293950605571898"/>
          <c:w val="0.88551197981281282"/>
          <c:h val="0.201597571387913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Nº 11. Evolución de los precios del trigo HRW en el mercado de futuros de Kansas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desde el 7 de enero de 2019 hasta el 7 de octubre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diarios en USD / tonelada)</a:t>
            </a:r>
          </a:p>
        </c:rich>
      </c:tx>
      <c:layout>
        <c:manualLayout>
          <c:xMode val="edge"/>
          <c:yMode val="edge"/>
          <c:x val="0.10898345695317679"/>
          <c:y val="3.3033033033033031E-2"/>
        </c:manualLayout>
      </c:layout>
      <c:overlay val="0"/>
      <c:spPr>
        <a:noFill/>
        <a:ln w="25400">
          <a:noFill/>
        </a:ln>
      </c:spPr>
    </c:title>
    <c:autoTitleDeleted val="0"/>
    <c:plotArea>
      <c:layout>
        <c:manualLayout>
          <c:layoutTarget val="inner"/>
          <c:xMode val="edge"/>
          <c:yMode val="edge"/>
          <c:x val="0.11081248870096218"/>
          <c:y val="0.11168823854099784"/>
          <c:w val="0.78082314745997627"/>
          <c:h val="0.63325808522861671"/>
        </c:manualLayout>
      </c:layout>
      <c:lineChart>
        <c:grouping val="standard"/>
        <c:varyColors val="0"/>
        <c:ser>
          <c:idx val="1"/>
          <c:order val="0"/>
          <c:tx>
            <c:strRef>
              <c:f>'21'!$V$1</c:f>
              <c:strCache>
                <c:ptCount val="1"/>
                <c:pt idx="0">
                  <c:v>jul-20</c:v>
                </c:pt>
              </c:strCache>
            </c:strRef>
          </c:tx>
          <c:marker>
            <c:symbol val="none"/>
          </c:marker>
          <c:cat>
            <c:numRef>
              <c:f>'21'!$N$2:$N$40</c:f>
              <c:numCache>
                <c:formatCode>dd/mm/yyyy;@</c:formatCode>
                <c:ptCount val="39"/>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pt idx="22">
                  <c:v>43633</c:v>
                </c:pt>
                <c:pt idx="23">
                  <c:v>43640</c:v>
                </c:pt>
                <c:pt idx="24">
                  <c:v>43647</c:v>
                </c:pt>
                <c:pt idx="25">
                  <c:v>43654</c:v>
                </c:pt>
                <c:pt idx="26">
                  <c:v>43661</c:v>
                </c:pt>
                <c:pt idx="27">
                  <c:v>43668</c:v>
                </c:pt>
                <c:pt idx="28">
                  <c:v>43675</c:v>
                </c:pt>
                <c:pt idx="29">
                  <c:v>43682</c:v>
                </c:pt>
                <c:pt idx="30">
                  <c:v>43689</c:v>
                </c:pt>
                <c:pt idx="31">
                  <c:v>43696</c:v>
                </c:pt>
                <c:pt idx="32">
                  <c:v>43703</c:v>
                </c:pt>
                <c:pt idx="33">
                  <c:v>43711</c:v>
                </c:pt>
                <c:pt idx="34">
                  <c:v>43717</c:v>
                </c:pt>
                <c:pt idx="35">
                  <c:v>43724</c:v>
                </c:pt>
                <c:pt idx="36">
                  <c:v>43731</c:v>
                </c:pt>
                <c:pt idx="37">
                  <c:v>43738</c:v>
                </c:pt>
                <c:pt idx="38">
                  <c:v>43745</c:v>
                </c:pt>
              </c:numCache>
            </c:numRef>
          </c:cat>
          <c:val>
            <c:numRef>
              <c:f>'21'!$V$2:$V$40</c:f>
              <c:numCache>
                <c:formatCode>0</c:formatCode>
                <c:ptCount val="39"/>
                <c:pt idx="0">
                  <c:v>208.88963999999999</c:v>
                </c:pt>
                <c:pt idx="1">
                  <c:v>207.87917999999999</c:v>
                </c:pt>
                <c:pt idx="2">
                  <c:v>207.69546</c:v>
                </c:pt>
                <c:pt idx="3">
                  <c:v>206.13383999999999</c:v>
                </c:pt>
                <c:pt idx="4">
                  <c:v>203.01059999999998</c:v>
                </c:pt>
                <c:pt idx="5">
                  <c:v>195.75366</c:v>
                </c:pt>
                <c:pt idx="6">
                  <c:v>190.88507999999999</c:v>
                </c:pt>
                <c:pt idx="7">
                  <c:v>185.37348</c:v>
                </c:pt>
                <c:pt idx="8">
                  <c:v>182.61768000000001</c:v>
                </c:pt>
                <c:pt idx="9">
                  <c:v>188.40485999999999</c:v>
                </c:pt>
                <c:pt idx="10">
                  <c:v>191.16066000000001</c:v>
                </c:pt>
                <c:pt idx="11">
                  <c:v>186.56765999999999</c:v>
                </c:pt>
                <c:pt idx="12">
                  <c:v>186.65951999999999</c:v>
                </c:pt>
                <c:pt idx="13">
                  <c:v>179.21886000000001</c:v>
                </c:pt>
                <c:pt idx="14">
                  <c:v>172.88051999999999</c:v>
                </c:pt>
                <c:pt idx="15">
                  <c:v>166.7259</c:v>
                </c:pt>
                <c:pt idx="16">
                  <c:v>168.47123999999999</c:v>
                </c:pt>
                <c:pt idx="17">
                  <c:v>174.16656</c:v>
                </c:pt>
                <c:pt idx="18">
                  <c:v>185.92463999999998</c:v>
                </c:pt>
                <c:pt idx="19">
                  <c:v>194.37575999999999</c:v>
                </c:pt>
                <c:pt idx="20">
                  <c:v>199.06062</c:v>
                </c:pt>
                <c:pt idx="21">
                  <c:v>196.39668</c:v>
                </c:pt>
                <c:pt idx="22">
                  <c:v>199.88736</c:v>
                </c:pt>
                <c:pt idx="23">
                  <c:v>197.04</c:v>
                </c:pt>
                <c:pt idx="24">
                  <c:v>186.38394</c:v>
                </c:pt>
                <c:pt idx="25">
                  <c:v>184.82231999999999</c:v>
                </c:pt>
                <c:pt idx="26">
                  <c:v>185.56</c:v>
                </c:pt>
                <c:pt idx="27">
                  <c:v>178.48398</c:v>
                </c:pt>
                <c:pt idx="28">
                  <c:v>178.85141999999999</c:v>
                </c:pt>
                <c:pt idx="29">
                  <c:v>175.26888</c:v>
                </c:pt>
                <c:pt idx="30">
                  <c:v>163.9701</c:v>
                </c:pt>
                <c:pt idx="31">
                  <c:v>162.77591999999999</c:v>
                </c:pt>
                <c:pt idx="32">
                  <c:v>161.03057999999999</c:v>
                </c:pt>
                <c:pt idx="33">
                  <c:v>154.14107999999999</c:v>
                </c:pt>
                <c:pt idx="34">
                  <c:v>158.64222000000001</c:v>
                </c:pt>
                <c:pt idx="35">
                  <c:v>162.59219999999999</c:v>
                </c:pt>
                <c:pt idx="36">
                  <c:v>160.93871999999999</c:v>
                </c:pt>
                <c:pt idx="37">
                  <c:v>164.06196</c:v>
                </c:pt>
                <c:pt idx="38">
                  <c:v>164.06196</c:v>
                </c:pt>
              </c:numCache>
            </c:numRef>
          </c:val>
          <c:smooth val="0"/>
          <c:extLst>
            <c:ext xmlns:c16="http://schemas.microsoft.com/office/drawing/2014/chart" uri="{C3380CC4-5D6E-409C-BE32-E72D297353CC}">
              <c16:uniqueId val="{00000000-02F5-45E2-9238-A3E578F033AC}"/>
            </c:ext>
          </c:extLst>
        </c:ser>
        <c:ser>
          <c:idx val="2"/>
          <c:order val="1"/>
          <c:tx>
            <c:strRef>
              <c:f>'21'!$T$1</c:f>
              <c:strCache>
                <c:ptCount val="1"/>
                <c:pt idx="0">
                  <c:v>mar-20</c:v>
                </c:pt>
              </c:strCache>
            </c:strRef>
          </c:tx>
          <c:marker>
            <c:symbol val="none"/>
          </c:marker>
          <c:val>
            <c:numRef>
              <c:f>'21'!$T$2:$T$40</c:f>
              <c:numCache>
                <c:formatCode>General</c:formatCode>
                <c:ptCount val="39"/>
                <c:pt idx="9" formatCode="0">
                  <c:v>182.34209999999999</c:v>
                </c:pt>
                <c:pt idx="10" formatCode="0">
                  <c:v>185.83277999999999</c:v>
                </c:pt>
                <c:pt idx="11" formatCode="0">
                  <c:v>180.32118</c:v>
                </c:pt>
                <c:pt idx="12" formatCode="0">
                  <c:v>180.04560000000001</c:v>
                </c:pt>
                <c:pt idx="13" formatCode="0">
                  <c:v>163.14336</c:v>
                </c:pt>
                <c:pt idx="14" formatCode="0">
                  <c:v>157.0806</c:v>
                </c:pt>
                <c:pt idx="15" formatCode="0">
                  <c:v>150.00737999999998</c:v>
                </c:pt>
                <c:pt idx="16" formatCode="0">
                  <c:v>152.12016</c:v>
                </c:pt>
                <c:pt idx="17" formatCode="0">
                  <c:v>164.61311999999998</c:v>
                </c:pt>
                <c:pt idx="18" formatCode="0">
                  <c:v>178.30026000000001</c:v>
                </c:pt>
                <c:pt idx="19" formatCode="0">
                  <c:v>188.03742</c:v>
                </c:pt>
                <c:pt idx="20" formatCode="0">
                  <c:v>192.35484</c:v>
                </c:pt>
                <c:pt idx="21" formatCode="0">
                  <c:v>187.94556</c:v>
                </c:pt>
                <c:pt idx="22" formatCode="0">
                  <c:v>194.55948000000001</c:v>
                </c:pt>
                <c:pt idx="23" formatCode="0">
                  <c:v>190.7</c:v>
                </c:pt>
                <c:pt idx="24" formatCode="0">
                  <c:v>179.40258</c:v>
                </c:pt>
                <c:pt idx="25" formatCode="0">
                  <c:v>177.65724</c:v>
                </c:pt>
                <c:pt idx="26" formatCode="0">
                  <c:v>179.59</c:v>
                </c:pt>
                <c:pt idx="27" formatCode="0">
                  <c:v>171.87006</c:v>
                </c:pt>
                <c:pt idx="28" formatCode="0">
                  <c:v>172.97237999999999</c:v>
                </c:pt>
                <c:pt idx="29" formatCode="0">
                  <c:v>168.93054000000001</c:v>
                </c:pt>
                <c:pt idx="30" formatCode="0">
                  <c:v>156.25386</c:v>
                </c:pt>
                <c:pt idx="31" formatCode="0">
                  <c:v>155.24340000000001</c:v>
                </c:pt>
                <c:pt idx="32" formatCode="0">
                  <c:v>153.40619999999998</c:v>
                </c:pt>
                <c:pt idx="33" formatCode="0">
                  <c:v>146.42483999999999</c:v>
                </c:pt>
                <c:pt idx="34" formatCode="0">
                  <c:v>151.38527999999999</c:v>
                </c:pt>
                <c:pt idx="35" formatCode="0">
                  <c:v>155.33526000000001</c:v>
                </c:pt>
                <c:pt idx="36" formatCode="0">
                  <c:v>154.23293999999999</c:v>
                </c:pt>
                <c:pt idx="37" formatCode="0">
                  <c:v>157.35617999999999</c:v>
                </c:pt>
                <c:pt idx="38" formatCode="0">
                  <c:v>153.22247999999999</c:v>
                </c:pt>
              </c:numCache>
            </c:numRef>
          </c:val>
          <c:smooth val="0"/>
          <c:extLst>
            <c:ext xmlns:c16="http://schemas.microsoft.com/office/drawing/2014/chart" uri="{C3380CC4-5D6E-409C-BE32-E72D297353CC}">
              <c16:uniqueId val="{00000000-E14A-4CAB-A8D4-2ABA9753A607}"/>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sz="900" b="0" i="0" u="none" strike="noStrike" baseline="0">
                <a:solidFill>
                  <a:srgbClr val="000000"/>
                </a:solidFill>
                <a:latin typeface="Arial"/>
                <a:ea typeface="Arial"/>
                <a:cs typeface="Arial"/>
              </a:defRPr>
            </a:pPr>
            <a:endParaRPr lang="es-CL"/>
          </a:p>
        </c:txPr>
        <c:crossAx val="979681280"/>
        <c:crosses val="autoZero"/>
        <c:auto val="0"/>
        <c:lblOffset val="100"/>
        <c:baseTimeUnit val="days"/>
        <c:majorUnit val="20"/>
        <c:majorTimeUnit val="days"/>
        <c:minorUnit val="1"/>
        <c:minorTimeUnit val="days"/>
      </c:dateAx>
      <c:valAx>
        <c:axId val="979681280"/>
        <c:scaling>
          <c:orientation val="minMax"/>
          <c:min val="135"/>
        </c:scaling>
        <c:delete val="0"/>
        <c:axPos val="l"/>
        <c:majorGridlines>
          <c:spPr>
            <a:ln w="9525" cap="flat" cmpd="sng" algn="ctr">
              <a:noFill/>
              <a:round/>
            </a:ln>
            <a:effectLst/>
          </c:spPr>
        </c:majorGridlines>
        <c:title>
          <c:tx>
            <c:rich>
              <a:bodyPr/>
              <a:lstStyle/>
              <a:p>
                <a:pPr>
                  <a:defRPr sz="900" b="0" i="0" u="none" strike="noStrike" baseline="0">
                    <a:solidFill>
                      <a:srgbClr val="595959"/>
                    </a:solidFill>
                    <a:latin typeface="Arial"/>
                    <a:ea typeface="Arial"/>
                    <a:cs typeface="Arial"/>
                  </a:defRPr>
                </a:pPr>
                <a:r>
                  <a:rPr lang="es-CL"/>
                  <a:t>USD/ton</a:t>
                </a:r>
              </a:p>
            </c:rich>
          </c:tx>
          <c:overlay val="0"/>
          <c:spPr>
            <a:noFill/>
            <a:ln w="25400">
              <a:noFill/>
            </a:ln>
          </c:spPr>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2690048"/>
        <c:crosses val="autoZero"/>
        <c:crossBetween val="midCat"/>
      </c:valAx>
      <c:spPr>
        <a:noFill/>
        <a:ln w="25400">
          <a:noFill/>
        </a:ln>
      </c:spPr>
    </c:plotArea>
    <c:legend>
      <c:legendPos val="r"/>
      <c:layout>
        <c:manualLayout>
          <c:xMode val="edge"/>
          <c:yMode val="edge"/>
          <c:x val="0.73191793006648853"/>
          <c:y val="0.86444704547066753"/>
          <c:w val="0.21425062897977221"/>
          <c:h val="9.3510912487290446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2019/20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'28'!$E$6:$E$11</c:f>
              <c:numCache>
                <c:formatCode>#,##0</c:formatCode>
                <c:ptCount val="6"/>
                <c:pt idx="0">
                  <c:v>1133.78</c:v>
                </c:pt>
                <c:pt idx="1">
                  <c:v>1099.19</c:v>
                </c:pt>
                <c:pt idx="2">
                  <c:v>1105.1400000000001</c:v>
                </c:pt>
                <c:pt idx="3">
                  <c:v>1108.24</c:v>
                </c:pt>
                <c:pt idx="4">
                  <c:v>1104.9000000000001</c:v>
                </c:pt>
                <c:pt idx="5">
                  <c:v>1104</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'28'!$F$6:$F$11</c:f>
              <c:numCache>
                <c:formatCode>#,##0</c:formatCode>
                <c:ptCount val="6"/>
                <c:pt idx="0">
                  <c:v>1145.01</c:v>
                </c:pt>
                <c:pt idx="1">
                  <c:v>1134.05</c:v>
                </c:pt>
                <c:pt idx="2">
                  <c:v>1134.97</c:v>
                </c:pt>
                <c:pt idx="3">
                  <c:v>1129.0899999999999</c:v>
                </c:pt>
                <c:pt idx="4">
                  <c:v>1128.2</c:v>
                </c:pt>
                <c:pt idx="5">
                  <c:v>1125.5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octubre 2019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'29'!$D$6:$D$15</c:f>
              <c:numCache>
                <c:formatCode>#,##0</c:formatCode>
                <c:ptCount val="10"/>
                <c:pt idx="0">
                  <c:v>835.38</c:v>
                </c:pt>
                <c:pt idx="1">
                  <c:v>888.16300000000001</c:v>
                </c:pt>
                <c:pt idx="2">
                  <c:v>867.96600000000001</c:v>
                </c:pt>
                <c:pt idx="3">
                  <c:v>990.47</c:v>
                </c:pt>
                <c:pt idx="4">
                  <c:v>1015.57</c:v>
                </c:pt>
                <c:pt idx="5">
                  <c:v>972.21</c:v>
                </c:pt>
                <c:pt idx="6">
                  <c:v>1123.4100000000001</c:v>
                </c:pt>
                <c:pt idx="7">
                  <c:v>1077.98</c:v>
                </c:pt>
                <c:pt idx="8">
                  <c:v>1123.2</c:v>
                </c:pt>
                <c:pt idx="9">
                  <c:v>1104</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4.8245614035087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'29'!$E$6:$E$15</c:f>
              <c:numCache>
                <c:formatCode>#,##0</c:formatCode>
                <c:ptCount val="10"/>
                <c:pt idx="0">
                  <c:v>851.95</c:v>
                </c:pt>
                <c:pt idx="1">
                  <c:v>883.69299999999998</c:v>
                </c:pt>
                <c:pt idx="2">
                  <c:v>864.69399999999996</c:v>
                </c:pt>
                <c:pt idx="3">
                  <c:v>948.85</c:v>
                </c:pt>
                <c:pt idx="4">
                  <c:v>980.58</c:v>
                </c:pt>
                <c:pt idx="5">
                  <c:v>968.01</c:v>
                </c:pt>
                <c:pt idx="6">
                  <c:v>1084.1400000000001</c:v>
                </c:pt>
                <c:pt idx="7">
                  <c:v>1089.96</c:v>
                </c:pt>
                <c:pt idx="8">
                  <c:v>1145.5</c:v>
                </c:pt>
                <c:pt idx="9">
                  <c:v>1125.5</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0.15266154117025646</c:v>
                </c:pt>
                <c:pt idx="1">
                  <c:v>0.15223386402291292</c:v>
                </c:pt>
                <c:pt idx="2">
                  <c:v>0.1593627341001557</c:v>
                </c:pt>
                <c:pt idx="3">
                  <c:v>0.18446540549085735</c:v>
                </c:pt>
                <c:pt idx="4">
                  <c:v>0.21392441208264495</c:v>
                </c:pt>
                <c:pt idx="5">
                  <c:v>0.22099978306009235</c:v>
                </c:pt>
                <c:pt idx="6">
                  <c:v>0.32326083347169182</c:v>
                </c:pt>
                <c:pt idx="7">
                  <c:v>0.31136004991008842</c:v>
                </c:pt>
                <c:pt idx="8">
                  <c:v>0.28284591881274551</c:v>
                </c:pt>
                <c:pt idx="9">
                  <c:v>0.2688582852065749</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'31'!$D$6:$D$14</c:f>
              <c:numCache>
                <c:formatCode>#,##0.0</c:formatCode>
                <c:ptCount val="9"/>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'31'!$C$6:$C$14</c:f>
              <c:numCache>
                <c:formatCode>0.0</c:formatCode>
                <c:ptCount val="9"/>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'31'!$E$6:$E$14</c:f>
              <c:numCache>
                <c:formatCode>0.0</c:formatCode>
                <c:ptCount val="9"/>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'35'!$C$7:$C$17</c:f>
              <c:numCache>
                <c:formatCode>#,##0_);\(#,##0\)</c:formatCode>
                <c:ptCount val="11"/>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pt idx="10">
                  <c:v>1087909.8671827174</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'35'!$E$7:$E$17</c:f>
              <c:numCache>
                <c:formatCode>#,##0_);\(#,##0\)</c:formatCode>
                <c:ptCount val="11"/>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1590526.189</c:v>
                </c:pt>
                <c:pt idx="10">
                  <c:v>1918486.1880699999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'35'!$G$7:$G$17</c:f>
              <c:numCache>
                <c:formatCode>#,##0_);\(#,##0\)</c:formatCode>
                <c:ptCount val="11"/>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2630202.1890000002</c:v>
                </c:pt>
                <c:pt idx="10">
                  <c:v>3006396.0552527173</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2015 - 2019</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2015</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2016</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2018</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2019</c:v>
                </c:pt>
              </c:strCache>
            </c:strRef>
          </c:tx>
          <c:invertIfNegative val="0"/>
          <c:val>
            <c:numRef>
              <c:f>'36'!$G$7:$G$18</c:f>
              <c:numCache>
                <c:formatCode>#,##0</c:formatCode>
                <c:ptCount val="12"/>
                <c:pt idx="0">
                  <c:v>210065</c:v>
                </c:pt>
                <c:pt idx="1">
                  <c:v>298256.8</c:v>
                </c:pt>
                <c:pt idx="2">
                  <c:v>120993</c:v>
                </c:pt>
                <c:pt idx="3" formatCode="_-* #,##0_-;\-* #,##0_-;_-* \-??_-;_-@_-">
                  <c:v>35949</c:v>
                </c:pt>
                <c:pt idx="4">
                  <c:v>156074</c:v>
                </c:pt>
                <c:pt idx="5">
                  <c:v>132890.9</c:v>
                </c:pt>
                <c:pt idx="6">
                  <c:v>260760</c:v>
                </c:pt>
                <c:pt idx="7">
                  <c:v>211372</c:v>
                </c:pt>
                <c:pt idx="8">
                  <c:v>225844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t>
            </a:r>
          </a:p>
        </c:rich>
      </c:tx>
      <c:layout>
        <c:manualLayout>
          <c:xMode val="edge"/>
          <c:yMode val="edge"/>
          <c:x val="0.20733236470441194"/>
          <c:y val="5.213148356455443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1.5586332958380203E-2"/>
          <c:y val="0.27520926550847813"/>
          <c:w val="0.95953757225433522"/>
          <c:h val="0.60799668082726765"/>
        </c:manualLayout>
      </c:layout>
      <c:pie3DChart>
        <c:varyColors val="1"/>
        <c:ser>
          <c:idx val="0"/>
          <c:order val="0"/>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1"/>
              <c:layout>
                <c:manualLayout>
                  <c:x val="-6.5178447521646074E-2"/>
                  <c:y val="3.665521191294387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1.1646044244469441E-2"/>
                  <c:y val="-7.095413073365833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0.82407838898698293</c:v>
                </c:pt>
                <c:pt idx="1">
                  <c:v>4.8066741701039278E-3</c:v>
                </c:pt>
                <c:pt idx="2">
                  <c:v>0.14979977392764401</c:v>
                </c:pt>
                <c:pt idx="3">
                  <c:v>2.1315162915269109E-2</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0"/>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octubre 2019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'5'!$C$6:$C$15</c:f>
              <c:numCache>
                <c:formatCode>#,##0</c:formatCode>
                <c:ptCount val="10"/>
                <c:pt idx="0">
                  <c:v>649.70899999999995</c:v>
                </c:pt>
                <c:pt idx="1">
                  <c:v>695.95</c:v>
                </c:pt>
                <c:pt idx="2">
                  <c:v>658.649</c:v>
                </c:pt>
                <c:pt idx="3">
                  <c:v>715.36</c:v>
                </c:pt>
                <c:pt idx="4">
                  <c:v>728.26</c:v>
                </c:pt>
                <c:pt idx="5">
                  <c:v>735.21</c:v>
                </c:pt>
                <c:pt idx="6">
                  <c:v>756.4</c:v>
                </c:pt>
                <c:pt idx="7">
                  <c:v>762.31</c:v>
                </c:pt>
                <c:pt idx="8">
                  <c:v>730.5</c:v>
                </c:pt>
                <c:pt idx="9">
                  <c:v>765.23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'5'!$D$6:$D$15</c:f>
              <c:numCache>
                <c:formatCode>#,##0</c:formatCode>
                <c:ptCount val="10"/>
                <c:pt idx="0">
                  <c:v>653.76199999999994</c:v>
                </c:pt>
                <c:pt idx="1">
                  <c:v>697.43299999999999</c:v>
                </c:pt>
                <c:pt idx="2">
                  <c:v>679.38300000000004</c:v>
                </c:pt>
                <c:pt idx="3">
                  <c:v>698.33</c:v>
                </c:pt>
                <c:pt idx="4">
                  <c:v>705.74</c:v>
                </c:pt>
                <c:pt idx="5">
                  <c:v>711.16</c:v>
                </c:pt>
                <c:pt idx="6">
                  <c:v>739.09</c:v>
                </c:pt>
                <c:pt idx="7">
                  <c:v>741.78</c:v>
                </c:pt>
                <c:pt idx="8">
                  <c:v>736.41</c:v>
                </c:pt>
                <c:pt idx="9">
                  <c:v>755.11</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'5'!$G$6:$G$15</c:f>
              <c:numCache>
                <c:formatCode>0%</c:formatCode>
                <c:ptCount val="10"/>
                <c:pt idx="0">
                  <c:v>0.30458637852918957</c:v>
                </c:pt>
                <c:pt idx="1">
                  <c:v>0.28338779495664818</c:v>
                </c:pt>
                <c:pt idx="2">
                  <c:v>0.26039803763120356</c:v>
                </c:pt>
                <c:pt idx="3">
                  <c:v>0.27793450088067245</c:v>
                </c:pt>
                <c:pt idx="4">
                  <c:v>0.30776206534984551</c:v>
                </c:pt>
                <c:pt idx="5">
                  <c:v>0.34132965858597225</c:v>
                </c:pt>
                <c:pt idx="6">
                  <c:v>0.34132965858597225</c:v>
                </c:pt>
                <c:pt idx="7">
                  <c:v>0.38232359998921517</c:v>
                </c:pt>
                <c:pt idx="8">
                  <c:v>0.37707255469100098</c:v>
                </c:pt>
                <c:pt idx="9">
                  <c:v>0.38113652315556673</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2014 - 2019</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'38'!$B$8</c:f>
              <c:strCache>
                <c:ptCount val="1"/>
                <c:pt idx="0">
                  <c:v>2014</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34672.550000000003</c:v>
                </c:pt>
                <c:pt idx="1">
                  <c:v>182636.91200000001</c:v>
                </c:pt>
                <c:pt idx="2">
                  <c:v>353619.85899999988</c:v>
                </c:pt>
              </c:numCache>
            </c:numRef>
          </c:val>
          <c:extLst>
            <c:ext xmlns:c16="http://schemas.microsoft.com/office/drawing/2014/chart" uri="{C3380CC4-5D6E-409C-BE32-E72D297353CC}">
              <c16:uniqueId val="{00000000-F3A3-416E-AE85-D0BC37D0BBCB}"/>
            </c:ext>
          </c:extLst>
        </c:ser>
        <c:ser>
          <c:idx val="3"/>
          <c:order val="1"/>
          <c:tx>
            <c:strRef>
              <c:f>'38'!$B$9</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2"/>
          <c:tx>
            <c:strRef>
              <c:f>'38'!$B$10</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3"/>
          <c:tx>
            <c:strRef>
              <c:f>'38'!$B$11</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4"/>
          <c:tx>
            <c:strRef>
              <c:f>'38'!$B$12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5"/>
          <c:tx>
            <c:strRef>
              <c:f>'38'!$B$13</c:f>
              <c:strCache>
                <c:ptCount val="1"/>
                <c:pt idx="0">
                  <c:v>2019 (a septiembre)</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6170.2209999999995</c:v>
                </c:pt>
                <c:pt idx="1">
                  <c:v>29619.7</c:v>
                </c:pt>
                <c:pt idx="2">
                  <c:v>32889.094089999999</c:v>
                </c:pt>
              </c:numCache>
            </c:numRef>
          </c:val>
          <c:extLst>
            <c:ext xmlns:c16="http://schemas.microsoft.com/office/drawing/2014/chart" uri="{C3380CC4-5D6E-409C-BE32-E72D297353CC}">
              <c16:uniqueId val="{00000005-F3A3-416E-AE85-D0BC37D0BBCB}"/>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0.15060336845649391"/>
          <c:h val="0.3793784711080394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1"/>
          <c:order val="0"/>
          <c:tx>
            <c:strRef>
              <c:f>'39'!$E$7</c:f>
              <c:strCache>
                <c:ptCount val="1"/>
                <c:pt idx="0">
                  <c:v>Maíz partido</c:v>
                </c:pt>
              </c:strCache>
            </c:strRef>
          </c:tx>
          <c:spPr>
            <a:ln w="38100">
              <a:noFill/>
              <a:prstDash val="solid"/>
            </a:ln>
          </c:spPr>
          <c:invertIfNegative val="0"/>
          <c:cat>
            <c:strRef>
              <c:f>'39'!$C$8:$C$13</c:f>
              <c:strCache>
                <c:ptCount val="6"/>
                <c:pt idx="0">
                  <c:v>2014</c:v>
                </c:pt>
                <c:pt idx="1">
                  <c:v>2015</c:v>
                </c:pt>
                <c:pt idx="2">
                  <c:v>2016</c:v>
                </c:pt>
                <c:pt idx="3">
                  <c:v>2017</c:v>
                </c:pt>
                <c:pt idx="4">
                  <c:v>2018</c:v>
                </c:pt>
                <c:pt idx="5">
                  <c:v>septiembre - 2019</c:v>
                </c:pt>
              </c:strCache>
            </c:strRef>
          </c:cat>
          <c:val>
            <c:numRef>
              <c:f>'39'!$E$8:$E$13</c:f>
              <c:numCache>
                <c:formatCode>#,##0</c:formatCode>
                <c:ptCount val="6"/>
                <c:pt idx="0">
                  <c:v>219.4995176299407</c:v>
                </c:pt>
                <c:pt idx="1">
                  <c:v>190.27359341016816</c:v>
                </c:pt>
                <c:pt idx="2">
                  <c:v>207</c:v>
                </c:pt>
                <c:pt idx="3">
                  <c:v>287</c:v>
                </c:pt>
                <c:pt idx="4">
                  <c:v>342.94811407654373</c:v>
                </c:pt>
                <c:pt idx="5" formatCode="0">
                  <c:v>340.98059026621559</c:v>
                </c:pt>
              </c:numCache>
            </c:numRef>
          </c:val>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spPr>
            <a:ln>
              <a:noFill/>
            </a:ln>
          </c:spPr>
          <c:invertIfNegative val="0"/>
          <c:cat>
            <c:strRef>
              <c:f>'39'!$C$8:$C$13</c:f>
              <c:strCache>
                <c:ptCount val="6"/>
                <c:pt idx="0">
                  <c:v>2014</c:v>
                </c:pt>
                <c:pt idx="1">
                  <c:v>2015</c:v>
                </c:pt>
                <c:pt idx="2">
                  <c:v>2016</c:v>
                </c:pt>
                <c:pt idx="3">
                  <c:v>2017</c:v>
                </c:pt>
                <c:pt idx="4">
                  <c:v>2018</c:v>
                </c:pt>
                <c:pt idx="5">
                  <c:v>septiembre - 2019</c:v>
                </c:pt>
              </c:strCache>
            </c:strRef>
          </c:cat>
          <c:val>
            <c:numRef>
              <c:f>'39'!$F$8:$F$13</c:f>
              <c:numCache>
                <c:formatCode>#,##0</c:formatCode>
                <c:ptCount val="6"/>
                <c:pt idx="0">
                  <c:v>183.38222341385179</c:v>
                </c:pt>
                <c:pt idx="1">
                  <c:v>157.55825875454391</c:v>
                </c:pt>
                <c:pt idx="2">
                  <c:v>186</c:v>
                </c:pt>
                <c:pt idx="3">
                  <c:v>178</c:v>
                </c:pt>
                <c:pt idx="4">
                  <c:v>169.25566820801745</c:v>
                </c:pt>
              </c:numCache>
            </c:numRef>
          </c:val>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invertIfNegative val="0"/>
          <c:cat>
            <c:strRef>
              <c:f>'39'!$C$8:$C$13</c:f>
              <c:strCache>
                <c:ptCount val="6"/>
                <c:pt idx="0">
                  <c:v>2014</c:v>
                </c:pt>
                <c:pt idx="1">
                  <c:v>2015</c:v>
                </c:pt>
                <c:pt idx="2">
                  <c:v>2016</c:v>
                </c:pt>
                <c:pt idx="3">
                  <c:v>2017</c:v>
                </c:pt>
                <c:pt idx="4">
                  <c:v>2018</c:v>
                </c:pt>
                <c:pt idx="5">
                  <c:v>septiembre - 2019</c:v>
                </c:pt>
              </c:strCache>
            </c:strRef>
          </c:cat>
          <c:val>
            <c:numRef>
              <c:f>'39'!$G$8:$G$13</c:f>
              <c:numCache>
                <c:formatCode>#,##0</c:formatCode>
                <c:ptCount val="6"/>
                <c:pt idx="0">
                  <c:v>465.57422556972477</c:v>
                </c:pt>
                <c:pt idx="1">
                  <c:v>349.71610196013978</c:v>
                </c:pt>
                <c:pt idx="2">
                  <c:v>356</c:v>
                </c:pt>
                <c:pt idx="3">
                  <c:v>351</c:v>
                </c:pt>
                <c:pt idx="4">
                  <c:v>399.55360741689088</c:v>
                </c:pt>
                <c:pt idx="5" formatCode="0">
                  <c:v>340.4830096437322</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'39'!$C$8:$C$13</c15:sqref>
                        </c15:formulaRef>
                      </c:ext>
                    </c:extLst>
                    <c:strCache>
                      <c:ptCount val="6"/>
                      <c:pt idx="0">
                        <c:v>2014</c:v>
                      </c:pt>
                      <c:pt idx="1">
                        <c:v>2015</c:v>
                      </c:pt>
                      <c:pt idx="2">
                        <c:v>2016</c:v>
                      </c:pt>
                      <c:pt idx="3">
                        <c:v>2017</c:v>
                      </c:pt>
                      <c:pt idx="4">
                        <c:v>2018</c:v>
                      </c:pt>
                      <c:pt idx="5">
                        <c:v>septiembre - 2019</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35722763181"/>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'40'!$E$6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'40'!$F$6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'40'!$F$7:$F$18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'40'!$G$6</c:f>
              <c:strCache>
                <c:ptCount val="1"/>
                <c:pt idx="0">
                  <c:v>2019</c:v>
                </c:pt>
              </c:strCache>
            </c:strRef>
          </c:tx>
          <c:val>
            <c:numRef>
              <c:f>'40'!$G$7:$G$18</c:f>
              <c:numCache>
                <c:formatCode>#,##0_ ;\-#,##0\ </c:formatCode>
                <c:ptCount val="12"/>
                <c:pt idx="0">
                  <c:v>16500</c:v>
                </c:pt>
                <c:pt idx="2">
                  <c:v>13062</c:v>
                </c:pt>
                <c:pt idx="3">
                  <c:v>12797</c:v>
                </c:pt>
                <c:pt idx="4">
                  <c:v>12679.577464788732</c:v>
                </c:pt>
                <c:pt idx="5">
                  <c:v>13021</c:v>
                </c:pt>
                <c:pt idx="6">
                  <c:v>14413</c:v>
                </c:pt>
                <c:pt idx="7">
                  <c:v>14592</c:v>
                </c:pt>
                <c:pt idx="8">
                  <c:v>15067</c:v>
                </c:pt>
              </c:numCache>
            </c:numRef>
          </c:val>
          <c:smooth val="0"/>
          <c:extLst>
            <c:ext xmlns:c16="http://schemas.microsoft.com/office/drawing/2014/chart" uri="{C3380CC4-5D6E-409C-BE32-E72D297353CC}">
              <c16:uniqueId val="{00000002-8C46-4ACD-8E92-028C8AB7B2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32103489494931442"/>
          <c:y val="0.87313499164877117"/>
          <c:w val="0.3792687502392833"/>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'42'!$B$6:$B$21</c:f>
              <c:numCache>
                <c:formatCode>mmm/yyyy;@</c:formatCode>
                <c:ptCount val="16"/>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numCache>
            </c:numRef>
          </c:cat>
          <c:val>
            <c:numRef>
              <c:f>'42'!$C$6:$C$21</c:f>
              <c:numCache>
                <c:formatCode>_-* #,##0_-;\-* #,##0_-;_-* \-_-;_-@_-</c:formatCode>
                <c:ptCount val="16"/>
                <c:pt idx="0">
                  <c:v>108349.06799999998</c:v>
                </c:pt>
                <c:pt idx="1">
                  <c:v>107367.11369999999</c:v>
                </c:pt>
                <c:pt idx="2">
                  <c:v>110099.0625</c:v>
                </c:pt>
                <c:pt idx="3">
                  <c:v>108673.23599999999</c:v>
                </c:pt>
                <c:pt idx="4">
                  <c:v>109648.08</c:v>
                </c:pt>
                <c:pt idx="5">
                  <c:v>109264.6125</c:v>
                </c:pt>
                <c:pt idx="6">
                  <c:v>116579.37059999999</c:v>
                </c:pt>
                <c:pt idx="7">
                  <c:v>117408.97459999999</c:v>
                </c:pt>
                <c:pt idx="8">
                  <c:v>111735.075</c:v>
                </c:pt>
                <c:pt idx="9">
                  <c:v>108584.79839999999</c:v>
                </c:pt>
                <c:pt idx="10">
                  <c:v>103867.462</c:v>
                </c:pt>
                <c:pt idx="11">
                  <c:v>114277.8812</c:v>
                </c:pt>
                <c:pt idx="12">
                  <c:v>125824.74519999999</c:v>
                </c:pt>
                <c:pt idx="13">
                  <c:v>120259</c:v>
                </c:pt>
                <c:pt idx="14">
                  <c:v>108853.52400000002</c:v>
                </c:pt>
                <c:pt idx="15">
                  <c:v>104964.084</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'42'!$B$6:$B$21</c:f>
              <c:numCache>
                <c:formatCode>mmm/yyyy;@</c:formatCode>
                <c:ptCount val="16"/>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numCache>
            </c:numRef>
          </c:cat>
          <c:val>
            <c:numRef>
              <c:f>'42'!$D$6:$D$21</c:f>
              <c:numCache>
                <c:formatCode>_-* #,##0_-;\-* #,##0_-;_-* \-_-;_-@_-</c:formatCode>
                <c:ptCount val="16"/>
                <c:pt idx="0">
                  <c:v>109945.8045</c:v>
                </c:pt>
                <c:pt idx="1">
                  <c:v>107053.95689999999</c:v>
                </c:pt>
                <c:pt idx="2">
                  <c:v>111805.3125</c:v>
                </c:pt>
                <c:pt idx="3">
                  <c:v>110566.16579999999</c:v>
                </c:pt>
                <c:pt idx="4">
                  <c:v>113275.94240000001</c:v>
                </c:pt>
                <c:pt idx="5">
                  <c:v>112090.24619999999</c:v>
                </c:pt>
                <c:pt idx="6">
                  <c:v>117124.96260000001</c:v>
                </c:pt>
                <c:pt idx="7">
                  <c:v>116752.22639999999</c:v>
                </c:pt>
                <c:pt idx="8">
                  <c:v>116499.81299999998</c:v>
                </c:pt>
                <c:pt idx="9">
                  <c:v>118105.91519999999</c:v>
                </c:pt>
                <c:pt idx="10">
                  <c:v>112129.874</c:v>
                </c:pt>
                <c:pt idx="11">
                  <c:v>123321.90359999999</c:v>
                </c:pt>
                <c:pt idx="12">
                  <c:v>138461.22769999999</c:v>
                </c:pt>
                <c:pt idx="13">
                  <c:v>135894.7648</c:v>
                </c:pt>
                <c:pt idx="14">
                  <c:v>123848.361</c:v>
                </c:pt>
                <c:pt idx="15">
                  <c:v>116617.1808</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'42'!$B$6:$B$21</c:f>
              <c:numCache>
                <c:formatCode>mmm/yyyy;@</c:formatCode>
                <c:ptCount val="16"/>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numCache>
            </c:numRef>
          </c:cat>
          <c:val>
            <c:numRef>
              <c:f>'42'!$E$6:$E$21</c:f>
              <c:numCache>
                <c:formatCode>_-* #,##0_-;\-* #,##0_-;_-* \-_-;_-@_-</c:formatCode>
                <c:ptCount val="16"/>
                <c:pt idx="0">
                  <c:v>133592.59259259258</c:v>
                </c:pt>
                <c:pt idx="1">
                  <c:v>132518.51851851854</c:v>
                </c:pt>
                <c:pt idx="2">
                  <c:v>134888.88888888888</c:v>
                </c:pt>
                <c:pt idx="3">
                  <c:v>136538.46153846156</c:v>
                </c:pt>
                <c:pt idx="4">
                  <c:v>137600</c:v>
                </c:pt>
                <c:pt idx="5">
                  <c:v>143400</c:v>
                </c:pt>
                <c:pt idx="6">
                  <c:v>152600</c:v>
                </c:pt>
                <c:pt idx="7">
                  <c:v>165000</c:v>
                </c:pt>
                <c:pt idx="9">
                  <c:v>130619.04761904762</c:v>
                </c:pt>
                <c:pt idx="10">
                  <c:v>127973.33333333334</c:v>
                </c:pt>
                <c:pt idx="11">
                  <c:v>126795.77464788732</c:v>
                </c:pt>
                <c:pt idx="12">
                  <c:v>130213.33333333334</c:v>
                </c:pt>
                <c:pt idx="13">
                  <c:v>144127.6595744681</c:v>
                </c:pt>
                <c:pt idx="14">
                  <c:v>145923.07692307691</c:v>
                </c:pt>
                <c:pt idx="15">
                  <c:v>150666.66666666666</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'42'!$B$6:$B$21</c:f>
              <c:numCache>
                <c:formatCode>mmm/yyyy;@</c:formatCode>
                <c:ptCount val="16"/>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numCache>
            </c:numRef>
          </c:cat>
          <c:val>
            <c:numRef>
              <c:f>'42'!$F$6:$F$21</c:f>
              <c:numCache>
                <c:formatCode>_-* #,##0_-;\-* #,##0_-;_-* \-_-;_-@_-</c:formatCode>
                <c:ptCount val="16"/>
                <c:pt idx="0">
                  <c:v>134260.82368999999</c:v>
                </c:pt>
                <c:pt idx="1">
                  <c:v>133395</c:v>
                </c:pt>
                <c:pt idx="2">
                  <c:v>136407.1325064516</c:v>
                </c:pt>
                <c:pt idx="3">
                  <c:v>135159.0177</c:v>
                </c:pt>
                <c:pt idx="4">
                  <c:v>136100.59043225806</c:v>
                </c:pt>
                <c:pt idx="5">
                  <c:v>136853.80340333332</c:v>
                </c:pt>
                <c:pt idx="6">
                  <c:v>143615.80730000001</c:v>
                </c:pt>
                <c:pt idx="7">
                  <c:v>143956.54495806451</c:v>
                </c:pt>
                <c:pt idx="8">
                  <c:v>140872.89900357145</c:v>
                </c:pt>
                <c:pt idx="9">
                  <c:v>135298.46635483872</c:v>
                </c:pt>
                <c:pt idx="10">
                  <c:v>128776.34919666668</c:v>
                </c:pt>
                <c:pt idx="11">
                  <c:v>140029.46216129031</c:v>
                </c:pt>
                <c:pt idx="12">
                  <c:v>153878.29916666666</c:v>
                </c:pt>
                <c:pt idx="13">
                  <c:v>147617.45807741937</c:v>
                </c:pt>
                <c:pt idx="14">
                  <c:v>136382.62455483869</c:v>
                </c:pt>
                <c:pt idx="15">
                  <c:v>133523.61677000002</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'42'!$B$6:$B$21</c:f>
              <c:numCache>
                <c:formatCode>mmm/yyyy;@</c:formatCode>
                <c:ptCount val="16"/>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numCache>
            </c:numRef>
          </c:cat>
          <c:val>
            <c:numRef>
              <c:f>'42'!$G$6:$G$21</c:f>
              <c:numCache>
                <c:formatCode>_-* #,##0_-;\-* #,##0_-;_-* \-_-;_-@_-</c:formatCode>
                <c:ptCount val="16"/>
                <c:pt idx="0">
                  <c:v>137775.52356666667</c:v>
                </c:pt>
                <c:pt idx="1">
                  <c:v>137179</c:v>
                </c:pt>
                <c:pt idx="2">
                  <c:v>141358.82413225807</c:v>
                </c:pt>
                <c:pt idx="3">
                  <c:v>143149.86416956523</c:v>
                </c:pt>
                <c:pt idx="4">
                  <c:v>143606.46731290323</c:v>
                </c:pt>
                <c:pt idx="5">
                  <c:v>141942.69013333332</c:v>
                </c:pt>
                <c:pt idx="6">
                  <c:v>149533.0120766667</c:v>
                </c:pt>
                <c:pt idx="7">
                  <c:v>149599.12639677417</c:v>
                </c:pt>
                <c:pt idx="8">
                  <c:v>148280.39950714284</c:v>
                </c:pt>
                <c:pt idx="9">
                  <c:v>149082.96145161291</c:v>
                </c:pt>
                <c:pt idx="10">
                  <c:v>143252.09130999999</c:v>
                </c:pt>
                <c:pt idx="11">
                  <c:v>153294.13332580647</c:v>
                </c:pt>
                <c:pt idx="12">
                  <c:v>171559.66114000001</c:v>
                </c:pt>
                <c:pt idx="13">
                  <c:v>170511.90740000003</c:v>
                </c:pt>
                <c:pt idx="14">
                  <c:v>157716.50760967738</c:v>
                </c:pt>
                <c:pt idx="15">
                  <c:v>145833.49593666664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8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4 de febrero al 7 de octubre de 2019</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strRef>
              <c:f>'43'!$K$1</c:f>
              <c:strCache>
                <c:ptCount val="1"/>
                <c:pt idx="0">
                  <c:v>dic-19</c:v>
                </c:pt>
              </c:strCache>
            </c:strRef>
          </c:tx>
          <c:spPr>
            <a:ln w="28575" cap="rnd">
              <a:solidFill>
                <a:schemeClr val="accent2"/>
              </a:solidFill>
              <a:round/>
            </a:ln>
            <a:effectLst/>
          </c:spPr>
          <c:marker>
            <c:symbol val="none"/>
          </c:marker>
          <c:cat>
            <c:numRef>
              <c:f>'43'!$G$2:$G$37</c:f>
              <c:numCache>
                <c:formatCode>m/d/yyyy</c:formatCode>
                <c:ptCount val="36"/>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pt idx="19">
                  <c:v>43633</c:v>
                </c:pt>
                <c:pt idx="20">
                  <c:v>43640</c:v>
                </c:pt>
                <c:pt idx="21">
                  <c:v>43647</c:v>
                </c:pt>
                <c:pt idx="22">
                  <c:v>43654</c:v>
                </c:pt>
                <c:pt idx="23">
                  <c:v>43661</c:v>
                </c:pt>
                <c:pt idx="24">
                  <c:v>43668</c:v>
                </c:pt>
                <c:pt idx="25">
                  <c:v>43675</c:v>
                </c:pt>
                <c:pt idx="26">
                  <c:v>43682</c:v>
                </c:pt>
                <c:pt idx="27">
                  <c:v>43689</c:v>
                </c:pt>
                <c:pt idx="28">
                  <c:v>43696</c:v>
                </c:pt>
                <c:pt idx="29">
                  <c:v>43703</c:v>
                </c:pt>
                <c:pt idx="30">
                  <c:v>43711</c:v>
                </c:pt>
                <c:pt idx="31">
                  <c:v>43717</c:v>
                </c:pt>
                <c:pt idx="32">
                  <c:v>43724</c:v>
                </c:pt>
                <c:pt idx="33">
                  <c:v>43731</c:v>
                </c:pt>
                <c:pt idx="34">
                  <c:v>43738</c:v>
                </c:pt>
                <c:pt idx="35">
                  <c:v>43745</c:v>
                </c:pt>
              </c:numCache>
            </c:numRef>
          </c:cat>
          <c:val>
            <c:numRef>
              <c:f>'43'!$K$2:$K$37</c:f>
              <c:numCache>
                <c:formatCode>0</c:formatCode>
                <c:ptCount val="36"/>
                <c:pt idx="0">
                  <c:v>202.91873999999999</c:v>
                </c:pt>
                <c:pt idx="1">
                  <c:v>199.7955</c:v>
                </c:pt>
                <c:pt idx="2">
                  <c:v>191.34438</c:v>
                </c:pt>
                <c:pt idx="3">
                  <c:v>184.27115999999998</c:v>
                </c:pt>
                <c:pt idx="4">
                  <c:v>178.20839999999998</c:v>
                </c:pt>
                <c:pt idx="5">
                  <c:v>169.38983999999999</c:v>
                </c:pt>
                <c:pt idx="6">
                  <c:v>178.85141999999999</c:v>
                </c:pt>
                <c:pt idx="7">
                  <c:v>183.16883999999999</c:v>
                </c:pt>
                <c:pt idx="8">
                  <c:v>180.04560000000001</c:v>
                </c:pt>
                <c:pt idx="9">
                  <c:v>180.96420000000001</c:v>
                </c:pt>
                <c:pt idx="10">
                  <c:v>179.40258</c:v>
                </c:pt>
                <c:pt idx="11">
                  <c:v>170.95146</c:v>
                </c:pt>
                <c:pt idx="12">
                  <c:v>169.29798</c:v>
                </c:pt>
                <c:pt idx="13">
                  <c:v>169.57355999999999</c:v>
                </c:pt>
                <c:pt idx="14">
                  <c:v>168.93054000000001</c:v>
                </c:pt>
                <c:pt idx="15">
                  <c:v>182.89326</c:v>
                </c:pt>
                <c:pt idx="16">
                  <c:v>192.44669999999999</c:v>
                </c:pt>
                <c:pt idx="17">
                  <c:v>197.96</c:v>
                </c:pt>
                <c:pt idx="18">
                  <c:v>192.72227999999998</c:v>
                </c:pt>
                <c:pt idx="19">
                  <c:v>203.56175999999999</c:v>
                </c:pt>
                <c:pt idx="20">
                  <c:v>203.01</c:v>
                </c:pt>
                <c:pt idx="21">
                  <c:v>192.63041999999999</c:v>
                </c:pt>
                <c:pt idx="22">
                  <c:v>192.07926</c:v>
                </c:pt>
                <c:pt idx="23">
                  <c:v>191.07</c:v>
                </c:pt>
                <c:pt idx="24">
                  <c:v>183.35255999999998</c:v>
                </c:pt>
                <c:pt idx="25">
                  <c:v>186.84323999999998</c:v>
                </c:pt>
                <c:pt idx="26">
                  <c:v>181.79094000000001</c:v>
                </c:pt>
                <c:pt idx="27">
                  <c:v>154.61781999999999</c:v>
                </c:pt>
                <c:pt idx="28">
                  <c:v>147.43315999999999</c:v>
                </c:pt>
                <c:pt idx="29">
                  <c:v>144.97265999999999</c:v>
                </c:pt>
                <c:pt idx="30">
                  <c:v>142.11847999999998</c:v>
                </c:pt>
                <c:pt idx="31">
                  <c:v>139.46114</c:v>
                </c:pt>
                <c:pt idx="32">
                  <c:v>147.23631999999998</c:v>
                </c:pt>
                <c:pt idx="33">
                  <c:v>146.94105999999999</c:v>
                </c:pt>
                <c:pt idx="34">
                  <c:v>152.74784</c:v>
                </c:pt>
                <c:pt idx="35">
                  <c:v>152.35415999999998</c:v>
                </c:pt>
              </c:numCache>
            </c:numRef>
          </c:val>
          <c:smooth val="0"/>
          <c:extLst>
            <c:ext xmlns:c16="http://schemas.microsoft.com/office/drawing/2014/chart" uri="{C3380CC4-5D6E-409C-BE32-E72D297353CC}">
              <c16:uniqueId val="{00000003-8913-4B16-8FFF-97AD8E669B92}"/>
            </c:ext>
          </c:extLst>
        </c:ser>
        <c:ser>
          <c:idx val="2"/>
          <c:order val="1"/>
          <c:tx>
            <c:strRef>
              <c:f>'43'!$N$1</c:f>
              <c:strCache>
                <c:ptCount val="1"/>
                <c:pt idx="0">
                  <c:v>jul-20</c:v>
                </c:pt>
              </c:strCache>
            </c:strRef>
          </c:tx>
          <c:spPr>
            <a:ln w="28575" cap="rnd">
              <a:solidFill>
                <a:schemeClr val="accent3"/>
              </a:solidFill>
              <a:round/>
            </a:ln>
            <a:effectLst/>
          </c:spPr>
          <c:marker>
            <c:symbol val="none"/>
          </c:marker>
          <c:cat>
            <c:numRef>
              <c:f>'43'!$G$2:$G$37</c:f>
              <c:numCache>
                <c:formatCode>m/d/yyyy</c:formatCode>
                <c:ptCount val="36"/>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pt idx="19">
                  <c:v>43633</c:v>
                </c:pt>
                <c:pt idx="20">
                  <c:v>43640</c:v>
                </c:pt>
                <c:pt idx="21">
                  <c:v>43647</c:v>
                </c:pt>
                <c:pt idx="22">
                  <c:v>43654</c:v>
                </c:pt>
                <c:pt idx="23">
                  <c:v>43661</c:v>
                </c:pt>
                <c:pt idx="24">
                  <c:v>43668</c:v>
                </c:pt>
                <c:pt idx="25">
                  <c:v>43675</c:v>
                </c:pt>
                <c:pt idx="26">
                  <c:v>43682</c:v>
                </c:pt>
                <c:pt idx="27">
                  <c:v>43689</c:v>
                </c:pt>
                <c:pt idx="28">
                  <c:v>43696</c:v>
                </c:pt>
                <c:pt idx="29">
                  <c:v>43703</c:v>
                </c:pt>
                <c:pt idx="30">
                  <c:v>43711</c:v>
                </c:pt>
                <c:pt idx="31">
                  <c:v>43717</c:v>
                </c:pt>
                <c:pt idx="32">
                  <c:v>43724</c:v>
                </c:pt>
                <c:pt idx="33">
                  <c:v>43731</c:v>
                </c:pt>
                <c:pt idx="34">
                  <c:v>43738</c:v>
                </c:pt>
                <c:pt idx="35">
                  <c:v>43745</c:v>
                </c:pt>
              </c:numCache>
            </c:numRef>
          </c:cat>
          <c:val>
            <c:numRef>
              <c:f>'43'!$N$2:$N$37</c:f>
              <c:numCache>
                <c:formatCode>0</c:formatCode>
                <c:ptCount val="36"/>
                <c:pt idx="0">
                  <c:v>205.67454000000001</c:v>
                </c:pt>
                <c:pt idx="1">
                  <c:v>202.27572000000001</c:v>
                </c:pt>
                <c:pt idx="2">
                  <c:v>196.02923999999999</c:v>
                </c:pt>
                <c:pt idx="3">
                  <c:v>190.42578</c:v>
                </c:pt>
                <c:pt idx="4">
                  <c:v>185.55719999999999</c:v>
                </c:pt>
                <c:pt idx="5">
                  <c:v>177.19793999999999</c:v>
                </c:pt>
                <c:pt idx="6">
                  <c:v>186.65951999999999</c:v>
                </c:pt>
                <c:pt idx="7">
                  <c:v>190.97693999999998</c:v>
                </c:pt>
                <c:pt idx="8">
                  <c:v>188.12927999999999</c:v>
                </c:pt>
                <c:pt idx="9">
                  <c:v>189.04787999999999</c:v>
                </c:pt>
                <c:pt idx="10">
                  <c:v>189.13973999999999</c:v>
                </c:pt>
                <c:pt idx="11">
                  <c:v>182.25023999999999</c:v>
                </c:pt>
                <c:pt idx="12">
                  <c:v>180.68861999999999</c:v>
                </c:pt>
                <c:pt idx="13">
                  <c:v>179.86187999999999</c:v>
                </c:pt>
                <c:pt idx="14">
                  <c:v>177.7491</c:v>
                </c:pt>
                <c:pt idx="15">
                  <c:v>189.23159999999999</c:v>
                </c:pt>
                <c:pt idx="16">
                  <c:v>197.59085999999999</c:v>
                </c:pt>
                <c:pt idx="17">
                  <c:v>203.93</c:v>
                </c:pt>
                <c:pt idx="18">
                  <c:v>200.62224000000001</c:v>
                </c:pt>
                <c:pt idx="19">
                  <c:v>207.32801999999998</c:v>
                </c:pt>
                <c:pt idx="20">
                  <c:v>205.31</c:v>
                </c:pt>
                <c:pt idx="21">
                  <c:v>199.97922</c:v>
                </c:pt>
                <c:pt idx="22">
                  <c:v>198.60131999999999</c:v>
                </c:pt>
                <c:pt idx="23">
                  <c:v>198.33</c:v>
                </c:pt>
                <c:pt idx="24">
                  <c:v>191.25252</c:v>
                </c:pt>
                <c:pt idx="25">
                  <c:v>192.81413999999998</c:v>
                </c:pt>
                <c:pt idx="26">
                  <c:v>188.7723</c:v>
                </c:pt>
                <c:pt idx="27">
                  <c:v>181.8828</c:v>
                </c:pt>
                <c:pt idx="28">
                  <c:v>179.95373999999998</c:v>
                </c:pt>
                <c:pt idx="29">
                  <c:v>182.25023999999999</c:v>
                </c:pt>
                <c:pt idx="30">
                  <c:v>175.72817999999998</c:v>
                </c:pt>
                <c:pt idx="31">
                  <c:v>180.59675999999999</c:v>
                </c:pt>
                <c:pt idx="32">
                  <c:v>187.48625999999999</c:v>
                </c:pt>
                <c:pt idx="33">
                  <c:v>185.92463999999998</c:v>
                </c:pt>
                <c:pt idx="34">
                  <c:v>190.33392000000001</c:v>
                </c:pt>
                <c:pt idx="35">
                  <c:v>189.13973999999999</c:v>
                </c:pt>
              </c:numCache>
            </c:numRef>
          </c:val>
          <c:smooth val="0"/>
          <c:extLst>
            <c:ext xmlns:c16="http://schemas.microsoft.com/office/drawing/2014/chart" uri="{C3380CC4-5D6E-409C-BE32-E72D297353CC}">
              <c16:uniqueId val="{00000004-8913-4B16-8FFF-97AD8E669B92}"/>
            </c:ext>
          </c:extLst>
        </c:ser>
        <c:ser>
          <c:idx val="0"/>
          <c:order val="2"/>
          <c:tx>
            <c:strRef>
              <c:f>'43'!$M$1</c:f>
              <c:strCache>
                <c:ptCount val="1"/>
                <c:pt idx="0">
                  <c:v>may-20</c:v>
                </c:pt>
              </c:strCache>
            </c:strRef>
          </c:tx>
          <c:spPr>
            <a:ln w="28575" cap="rnd">
              <a:solidFill>
                <a:schemeClr val="accent1"/>
              </a:solidFill>
              <a:round/>
            </a:ln>
            <a:effectLst/>
          </c:spPr>
          <c:marker>
            <c:symbol val="none"/>
          </c:marker>
          <c:val>
            <c:numRef>
              <c:f>'43'!$M$2:$M$37</c:f>
              <c:numCache>
                <c:formatCode>0</c:formatCode>
                <c:ptCount val="36"/>
                <c:pt idx="0">
                  <c:v>207.23615999999998</c:v>
                </c:pt>
                <c:pt idx="1">
                  <c:v>204.57221999999999</c:v>
                </c:pt>
                <c:pt idx="2">
                  <c:v>197.31528</c:v>
                </c:pt>
                <c:pt idx="3">
                  <c:v>190.51764</c:v>
                </c:pt>
                <c:pt idx="4">
                  <c:v>185.74091999999999</c:v>
                </c:pt>
                <c:pt idx="5">
                  <c:v>176.92236</c:v>
                </c:pt>
                <c:pt idx="6">
                  <c:v>186.01650000000001</c:v>
                </c:pt>
                <c:pt idx="7">
                  <c:v>190.42578</c:v>
                </c:pt>
                <c:pt idx="8">
                  <c:v>187.57811999999998</c:v>
                </c:pt>
                <c:pt idx="9">
                  <c:v>188.31299999999999</c:v>
                </c:pt>
                <c:pt idx="10">
                  <c:v>188.49671999999998</c:v>
                </c:pt>
                <c:pt idx="11">
                  <c:v>181.05606</c:v>
                </c:pt>
                <c:pt idx="12">
                  <c:v>179.12699999999998</c:v>
                </c:pt>
                <c:pt idx="13">
                  <c:v>179.03513999999998</c:v>
                </c:pt>
                <c:pt idx="14">
                  <c:v>177.10607999999999</c:v>
                </c:pt>
                <c:pt idx="15">
                  <c:v>189.78276</c:v>
                </c:pt>
                <c:pt idx="16">
                  <c:v>198.32574</c:v>
                </c:pt>
                <c:pt idx="17">
                  <c:v>204.39</c:v>
                </c:pt>
                <c:pt idx="18">
                  <c:v>199.33619999999999</c:v>
                </c:pt>
                <c:pt idx="19">
                  <c:v>208.5222</c:v>
                </c:pt>
                <c:pt idx="20">
                  <c:v>207.33</c:v>
                </c:pt>
                <c:pt idx="21">
                  <c:v>199.06062</c:v>
                </c:pt>
                <c:pt idx="22">
                  <c:v>198.78503999999998</c:v>
                </c:pt>
                <c:pt idx="23">
                  <c:v>198.05</c:v>
                </c:pt>
                <c:pt idx="24">
                  <c:v>190.33392000000001</c:v>
                </c:pt>
                <c:pt idx="25">
                  <c:v>192.26298</c:v>
                </c:pt>
                <c:pt idx="26">
                  <c:v>187.21068</c:v>
                </c:pt>
                <c:pt idx="27">
                  <c:v>179.95373999999998</c:v>
                </c:pt>
                <c:pt idx="28">
                  <c:v>178.20839999999998</c:v>
                </c:pt>
                <c:pt idx="29">
                  <c:v>179.49444</c:v>
                </c:pt>
                <c:pt idx="30">
                  <c:v>172.51308</c:v>
                </c:pt>
                <c:pt idx="31">
                  <c:v>177.84096</c:v>
                </c:pt>
                <c:pt idx="32">
                  <c:v>184.82231999999999</c:v>
                </c:pt>
                <c:pt idx="33">
                  <c:v>183.07697999999999</c:v>
                </c:pt>
                <c:pt idx="34">
                  <c:v>187.66997999999998</c:v>
                </c:pt>
                <c:pt idx="35">
                  <c:v>186.01650000000001</c:v>
                </c:pt>
              </c:numCache>
            </c:numRef>
          </c:val>
          <c:smooth val="0"/>
          <c:extLst>
            <c:ext xmlns:c16="http://schemas.microsoft.com/office/drawing/2014/chart" uri="{C3380CC4-5D6E-409C-BE32-E72D297353CC}">
              <c16:uniqueId val="{00000000-6D2D-46C4-9EB5-BA8BD1150582}"/>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21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'44'!$B$6:$B$11</c:f>
              <c:numCache>
                <c:formatCode>mmm\-yy</c:formatCode>
                <c:ptCount val="6"/>
                <c:pt idx="0">
                  <c:v>43586</c:v>
                </c:pt>
                <c:pt idx="1">
                  <c:v>43617</c:v>
                </c:pt>
                <c:pt idx="2">
                  <c:v>43647</c:v>
                </c:pt>
                <c:pt idx="3">
                  <c:v>43678</c:v>
                </c:pt>
                <c:pt idx="4">
                  <c:v>43709</c:v>
                </c:pt>
                <c:pt idx="5">
                  <c:v>43739</c:v>
                </c:pt>
              </c:numCache>
            </c:numRef>
          </c:cat>
          <c:val>
            <c:numRef>
              <c:f>'44'!$D$6:$D$11</c:f>
              <c:numCache>
                <c:formatCode>#,##0</c:formatCode>
                <c:ptCount val="6"/>
                <c:pt idx="0">
                  <c:v>498.42</c:v>
                </c:pt>
                <c:pt idx="1">
                  <c:v>497.62</c:v>
                </c:pt>
                <c:pt idx="2">
                  <c:v>497.82</c:v>
                </c:pt>
                <c:pt idx="3">
                  <c:v>497.86</c:v>
                </c:pt>
                <c:pt idx="4">
                  <c:v>494.22</c:v>
                </c:pt>
                <c:pt idx="5">
                  <c:v>497.77</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'44'!$B$6:$B$11</c:f>
              <c:numCache>
                <c:formatCode>mmm\-yy</c:formatCode>
                <c:ptCount val="6"/>
                <c:pt idx="0">
                  <c:v>43586</c:v>
                </c:pt>
                <c:pt idx="1">
                  <c:v>43617</c:v>
                </c:pt>
                <c:pt idx="2">
                  <c:v>43647</c:v>
                </c:pt>
                <c:pt idx="3">
                  <c:v>43678</c:v>
                </c:pt>
                <c:pt idx="4">
                  <c:v>43709</c:v>
                </c:pt>
                <c:pt idx="5">
                  <c:v>43739</c:v>
                </c:pt>
              </c:numCache>
            </c:numRef>
          </c:cat>
          <c:val>
            <c:numRef>
              <c:f>'44'!$E$6:$E$11</c:f>
              <c:numCache>
                <c:formatCode>#,##0</c:formatCode>
                <c:ptCount val="6"/>
                <c:pt idx="0">
                  <c:v>496.13</c:v>
                </c:pt>
                <c:pt idx="1">
                  <c:v>495.95</c:v>
                </c:pt>
                <c:pt idx="2">
                  <c:v>496.08</c:v>
                </c:pt>
                <c:pt idx="3">
                  <c:v>494.5</c:v>
                </c:pt>
                <c:pt idx="4">
                  <c:v>493.29</c:v>
                </c:pt>
                <c:pt idx="5">
                  <c:v>494.54</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octubre 2019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'45'!$D$6:$D$14</c:f>
              <c:numCache>
                <c:formatCode>0</c:formatCode>
                <c:ptCount val="9"/>
                <c:pt idx="0">
                  <c:v>466.97399999999999</c:v>
                </c:pt>
                <c:pt idx="1">
                  <c:v>471.97</c:v>
                </c:pt>
                <c:pt idx="2">
                  <c:v>478.42</c:v>
                </c:pt>
                <c:pt idx="3">
                  <c:v>478.7</c:v>
                </c:pt>
                <c:pt idx="4">
                  <c:v>472.94</c:v>
                </c:pt>
                <c:pt idx="5">
                  <c:v>490.95</c:v>
                </c:pt>
                <c:pt idx="6">
                  <c:v>494.86</c:v>
                </c:pt>
                <c:pt idx="7">
                  <c:v>498.95</c:v>
                </c:pt>
                <c:pt idx="8">
                  <c:v>497.77</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'45'!$E$6:$E$14</c:f>
              <c:numCache>
                <c:formatCode>0</c:formatCode>
                <c:ptCount val="9"/>
                <c:pt idx="0">
                  <c:v>459.7</c:v>
                </c:pt>
                <c:pt idx="1">
                  <c:v>468.72</c:v>
                </c:pt>
                <c:pt idx="2">
                  <c:v>481.56</c:v>
                </c:pt>
                <c:pt idx="3">
                  <c:v>478.09</c:v>
                </c:pt>
                <c:pt idx="4">
                  <c:v>468.09</c:v>
                </c:pt>
                <c:pt idx="5">
                  <c:v>483.69</c:v>
                </c:pt>
                <c:pt idx="6">
                  <c:v>482.24</c:v>
                </c:pt>
                <c:pt idx="7">
                  <c:v>489.4</c:v>
                </c:pt>
                <c:pt idx="8">
                  <c:v>494.54</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'45'!$G$6:$G$14</c:f>
              <c:numCache>
                <c:formatCode>0%</c:formatCode>
                <c:ptCount val="9"/>
                <c:pt idx="0">
                  <c:v>0.22806177942136177</c:v>
                </c:pt>
                <c:pt idx="1">
                  <c:v>0.23470302099334356</c:v>
                </c:pt>
                <c:pt idx="2">
                  <c:v>0.22319129495805301</c:v>
                </c:pt>
                <c:pt idx="3">
                  <c:v>0.23922274048819261</c:v>
                </c:pt>
                <c:pt idx="4">
                  <c:v>0.28357794441239936</c:v>
                </c:pt>
                <c:pt idx="5">
                  <c:v>0.30988856498997291</c:v>
                </c:pt>
                <c:pt idx="6">
                  <c:v>0.33663735899137359</c:v>
                </c:pt>
                <c:pt idx="7">
                  <c:v>0.35114425827543932</c:v>
                </c:pt>
                <c:pt idx="8">
                  <c:v>0.3540461843329154</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360000000000000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26.242000000000001</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'50'!$B$11:$B$18</c:f>
              <c:numCache>
                <c:formatCode>General</c:formatCode>
                <c:ptCount val="8"/>
                <c:pt idx="0">
                  <c:v>2011</c:v>
                </c:pt>
                <c:pt idx="1">
                  <c:v>2012</c:v>
                </c:pt>
                <c:pt idx="2">
                  <c:v>2013</c:v>
                </c:pt>
                <c:pt idx="3">
                  <c:v>2014</c:v>
                </c:pt>
                <c:pt idx="4">
                  <c:v>2015</c:v>
                </c:pt>
                <c:pt idx="5">
                  <c:v>2016</c:v>
                </c:pt>
                <c:pt idx="6">
                  <c:v>2017</c:v>
                </c:pt>
                <c:pt idx="7">
                  <c:v>2018</c:v>
                </c:pt>
              </c:numCache>
            </c:numRef>
          </c:cat>
          <c:val>
            <c:numRef>
              <c:f>'50'!$C$11:$C$18</c:f>
              <c:numCache>
                <c:formatCode>#,##0_);\(#,##0\)</c:formatCode>
                <c:ptCount val="8"/>
                <c:pt idx="0">
                  <c:v>70402.445999999996</c:v>
                </c:pt>
                <c:pt idx="1">
                  <c:v>80885.466</c:v>
                </c:pt>
                <c:pt idx="2">
                  <c:v>70365.941999999995</c:v>
                </c:pt>
                <c:pt idx="3">
                  <c:v>72837.521999999997</c:v>
                </c:pt>
                <c:pt idx="4">
                  <c:v>88322.4</c:v>
                </c:pt>
                <c:pt idx="5">
                  <c:v>93964</c:v>
                </c:pt>
                <c:pt idx="6">
                  <c:v>71604.954400000017</c:v>
                </c:pt>
                <c:pt idx="7">
                  <c:v>107972.48000000001</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'50'!$B$11:$B$18</c:f>
              <c:numCache>
                <c:formatCode>General</c:formatCode>
                <c:ptCount val="8"/>
                <c:pt idx="0">
                  <c:v>2011</c:v>
                </c:pt>
                <c:pt idx="1">
                  <c:v>2012</c:v>
                </c:pt>
                <c:pt idx="2">
                  <c:v>2013</c:v>
                </c:pt>
                <c:pt idx="3">
                  <c:v>2014</c:v>
                </c:pt>
                <c:pt idx="4">
                  <c:v>2015</c:v>
                </c:pt>
                <c:pt idx="5">
                  <c:v>2016</c:v>
                </c:pt>
                <c:pt idx="6">
                  <c:v>2017</c:v>
                </c:pt>
                <c:pt idx="7">
                  <c:v>2018</c:v>
                </c:pt>
              </c:numCache>
            </c:numRef>
          </c:cat>
          <c:val>
            <c:numRef>
              <c:f>'50'!$D$11:$D$18</c:f>
              <c:numCache>
                <c:formatCode>#,##0_);\(#,##0\)</c:formatCode>
                <c:ptCount val="8"/>
                <c:pt idx="0">
                  <c:v>83594.012600000002</c:v>
                </c:pt>
                <c:pt idx="1">
                  <c:v>93846.020999999993</c:v>
                </c:pt>
                <c:pt idx="2">
                  <c:v>90685.751000000004</c:v>
                </c:pt>
                <c:pt idx="3">
                  <c:v>90177</c:v>
                </c:pt>
                <c:pt idx="4">
                  <c:v>118644</c:v>
                </c:pt>
                <c:pt idx="5">
                  <c:v>103903.446</c:v>
                </c:pt>
                <c:pt idx="6">
                  <c:v>131211.84099999999</c:v>
                </c:pt>
                <c:pt idx="7">
                  <c:v>133366.25400000002</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'50'!$B$11:$B$17</c:f>
              <c:numCache>
                <c:formatCode>General</c:formatCode>
                <c:ptCount val="7"/>
                <c:pt idx="0">
                  <c:v>2011</c:v>
                </c:pt>
                <c:pt idx="1">
                  <c:v>2012</c:v>
                </c:pt>
                <c:pt idx="2">
                  <c:v>2013</c:v>
                </c:pt>
                <c:pt idx="3">
                  <c:v>2014</c:v>
                </c:pt>
                <c:pt idx="4">
                  <c:v>2015</c:v>
                </c:pt>
                <c:pt idx="5">
                  <c:v>2016</c:v>
                </c:pt>
                <c:pt idx="6">
                  <c:v>2017</c:v>
                </c:pt>
              </c:numCache>
            </c:numRef>
          </c:cat>
          <c:val>
            <c:numRef>
              <c:f>'50'!$F$11:$F$18</c:f>
              <c:numCache>
                <c:formatCode>#,##0_);\(#,##0\)</c:formatCode>
                <c:ptCount val="8"/>
                <c:pt idx="0">
                  <c:v>153650.35860000001</c:v>
                </c:pt>
                <c:pt idx="1">
                  <c:v>174669.18700000001</c:v>
                </c:pt>
                <c:pt idx="2">
                  <c:v>161049.693</c:v>
                </c:pt>
                <c:pt idx="3">
                  <c:v>155797.42199999999</c:v>
                </c:pt>
                <c:pt idx="4">
                  <c:v>203947.4</c:v>
                </c:pt>
                <c:pt idx="5">
                  <c:v>196648.734</c:v>
                </c:pt>
                <c:pt idx="6">
                  <c:v>201333.7954</c:v>
                </c:pt>
                <c:pt idx="7">
                  <c:v>236953.14700000003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034642073850358"/>
          <c:y val="2.6460686979344976E-3"/>
        </c:manualLayout>
      </c:layout>
      <c:overlay val="0"/>
      <c:spPr>
        <a:noFill/>
        <a:ln w="25400">
          <a:noFill/>
        </a:ln>
      </c:spPr>
    </c:title>
    <c:autoTitleDeleted val="0"/>
    <c:plotArea>
      <c:layout>
        <c:manualLayout>
          <c:layoutTarget val="inner"/>
          <c:xMode val="edge"/>
          <c:yMode val="edge"/>
          <c:x val="0.11020667192720311"/>
          <c:y val="0.2451452416762511"/>
          <c:w val="0.87082007960925412"/>
          <c:h val="0.50254003361939303"/>
        </c:manualLayout>
      </c:layout>
      <c:barChart>
        <c:barDir val="col"/>
        <c:grouping val="clustered"/>
        <c:varyColors val="0"/>
        <c:ser>
          <c:idx val="2"/>
          <c:order val="0"/>
          <c:tx>
            <c:strRef>
              <c:f>'51'!$E$5</c:f>
              <c:strCache>
                <c:ptCount val="1"/>
                <c:pt idx="0">
                  <c:v>2017</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232.76499999999999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 (%)</a:t>
            </a:r>
          </a:p>
        </c:rich>
      </c:tx>
      <c:layout>
        <c:manualLayout>
          <c:xMode val="edge"/>
          <c:yMode val="edge"/>
          <c:x val="0.14504810674889415"/>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#,##0.00</c:formatCode>
                <c:ptCount val="5"/>
                <c:pt idx="0">
                  <c:v>0.75128031985669619</c:v>
                </c:pt>
                <c:pt idx="1">
                  <c:v>4.0531330206273655E-2</c:v>
                </c:pt>
                <c:pt idx="2">
                  <c:v>2.8239147204687447E-2</c:v>
                </c:pt>
                <c:pt idx="3" formatCode="#,##0">
                  <c:v>0.12766156105672163</c:v>
                </c:pt>
                <c:pt idx="4">
                  <c:v>5.2287641675621055E-2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2017</c:v>
                </c:pt>
                <c:pt idx="1">
                  <c:v>2018</c:v>
                </c:pt>
                <c:pt idx="2">
                  <c:v>a sept. 2019</c:v>
                </c:pt>
              </c:strCache>
            </c:strRef>
          </c:cat>
          <c:val>
            <c:numRef>
              <c:f>'53'!$E$13:$E$15</c:f>
              <c:numCache>
                <c:formatCode>#,##0</c:formatCode>
                <c:ptCount val="3"/>
                <c:pt idx="0">
                  <c:v>51251.331999999995</c:v>
                </c:pt>
                <c:pt idx="1">
                  <c:v>34146.11952</c:v>
                </c:pt>
                <c:pt idx="2">
                  <c:v>26806.879359999999</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2017</c:v>
                </c:pt>
                <c:pt idx="1">
                  <c:v>2018</c:v>
                </c:pt>
                <c:pt idx="2">
                  <c:v>a sept. 2019</c:v>
                </c:pt>
              </c:strCache>
            </c:strRef>
          </c:cat>
          <c:val>
            <c:numRef>
              <c:f>'53'!$F$13:$F$15</c:f>
              <c:numCache>
                <c:formatCode>#,##0</c:formatCode>
                <c:ptCount val="3"/>
                <c:pt idx="0">
                  <c:v>71736.990999999995</c:v>
                </c:pt>
                <c:pt idx="1">
                  <c:v>88590.467260000005</c:v>
                </c:pt>
                <c:pt idx="2">
                  <c:v>63472.083590000002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2017</c:v>
                </c:pt>
                <c:pt idx="1">
                  <c:v>2018</c:v>
                </c:pt>
                <c:pt idx="2">
                  <c:v>a sept. 2019</c:v>
                </c:pt>
              </c:strCache>
            </c:strRef>
          </c:cat>
          <c:val>
            <c:numRef>
              <c:f>'53'!$G$13:$G$15</c:f>
              <c:numCache>
                <c:formatCode>#,##0</c:formatCode>
                <c:ptCount val="3"/>
                <c:pt idx="0">
                  <c:v>8223.1779999999999</c:v>
                </c:pt>
                <c:pt idx="1">
                  <c:v>10628.6798</c:v>
                </c:pt>
                <c:pt idx="2">
                  <c:v>3969.6338899999996</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2017</c:v>
                </c:pt>
                <c:pt idx="1">
                  <c:v>2018</c:v>
                </c:pt>
                <c:pt idx="2">
                  <c:v>a sept. 2019</c:v>
                </c:pt>
              </c:strCache>
            </c:strRef>
          </c:cat>
          <c:val>
            <c:numRef>
              <c:f>'53'!$H$13:$H$15</c:f>
              <c:numCache>
                <c:formatCode>#,##0</c:formatCode>
                <c:ptCount val="3"/>
                <c:pt idx="0">
                  <c:v>131211.50099999999</c:v>
                </c:pt>
                <c:pt idx="1">
                  <c:v>133365</c:v>
                </c:pt>
                <c:pt idx="2">
                  <c:v>94248.596839999998</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2017</c:v>
                </c:pt>
                <c:pt idx="1">
                  <c:v>2018</c:v>
                </c:pt>
                <c:pt idx="2">
                  <c:v>a sept. 2019</c:v>
                </c:pt>
              </c:strCache>
            </c:strRef>
          </c:cat>
          <c:val>
            <c:numRef>
              <c:f>'53'!$I$13:$I$15</c:f>
              <c:numCache>
                <c:formatCode>#,##0</c:formatCode>
                <c:ptCount val="3"/>
                <c:pt idx="0">
                  <c:v>23480.124</c:v>
                </c:pt>
                <c:pt idx="1">
                  <c:v>30688.84042</c:v>
                </c:pt>
                <c:pt idx="2">
                  <c:v>20429.29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7.9625155158854238E-2"/>
          <c:y val="0.16670239891079772"/>
          <c:w val="0.6224006853915045"/>
          <c:h val="0.65483452215531879"/>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2015</c:v>
                </c:pt>
                <c:pt idx="1">
                  <c:v>2016</c:v>
                </c:pt>
                <c:pt idx="2">
                  <c:v>2017</c:v>
                </c:pt>
                <c:pt idx="3">
                  <c:v>2018</c:v>
                </c:pt>
                <c:pt idx="4">
                  <c:v>2019*</c:v>
                </c:pt>
              </c:strCache>
            </c:strRef>
          </c:cat>
          <c:val>
            <c:numRef>
              <c:f>'54'!$C$12:$C$16</c:f>
              <c:numCache>
                <c:formatCode>#,##0</c:formatCode>
                <c:ptCount val="5"/>
                <c:pt idx="0">
                  <c:v>531.85660859980794</c:v>
                </c:pt>
                <c:pt idx="1">
                  <c:v>511.09590872581498</c:v>
                </c:pt>
                <c:pt idx="2">
                  <c:v>549</c:v>
                </c:pt>
                <c:pt idx="3">
                  <c:v>561.86706563489452</c:v>
                </c:pt>
                <c:pt idx="4">
                  <c:v>505.55336816813303</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2015</c:v>
                </c:pt>
                <c:pt idx="1">
                  <c:v>2016</c:v>
                </c:pt>
                <c:pt idx="2">
                  <c:v>2017</c:v>
                </c:pt>
                <c:pt idx="3">
                  <c:v>2018</c:v>
                </c:pt>
                <c:pt idx="4">
                  <c:v>2019*</c:v>
                </c:pt>
              </c:strCache>
            </c:strRef>
          </c:cat>
          <c:val>
            <c:numRef>
              <c:f>'54'!$D$12:$D$16</c:f>
              <c:numCache>
                <c:formatCode>#,##0</c:formatCode>
                <c:ptCount val="5"/>
                <c:pt idx="0">
                  <c:v>516.63461789193218</c:v>
                </c:pt>
                <c:pt idx="1">
                  <c:v>447.0824981726056</c:v>
                </c:pt>
                <c:pt idx="2">
                  <c:v>473</c:v>
                </c:pt>
                <c:pt idx="3">
                  <c:v>525.40018750570482</c:v>
                </c:pt>
                <c:pt idx="4">
                  <c:v>422.0094313156784</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2015</c:v>
                </c:pt>
                <c:pt idx="1">
                  <c:v>2016</c:v>
                </c:pt>
                <c:pt idx="2">
                  <c:v>2017</c:v>
                </c:pt>
                <c:pt idx="3">
                  <c:v>2018</c:v>
                </c:pt>
                <c:pt idx="4">
                  <c:v>2019*</c:v>
                </c:pt>
              </c:strCache>
            </c:strRef>
          </c:cat>
          <c:val>
            <c:numRef>
              <c:f>'54'!$F$12:$F$16</c:f>
              <c:numCache>
                <c:formatCode>#,##0</c:formatCode>
                <c:ptCount val="5"/>
                <c:pt idx="0">
                  <c:v>523.061346988266</c:v>
                </c:pt>
                <c:pt idx="1">
                  <c:v>475.21552846283851</c:v>
                </c:pt>
                <c:pt idx="2">
                  <c:v>507</c:v>
                </c:pt>
                <c:pt idx="3">
                  <c:v>542.23417819012082</c:v>
                </c:pt>
                <c:pt idx="4">
                  <c:v>450.8601828996575</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2015</c:v>
                </c:pt>
                <c:pt idx="1">
                  <c:v>2016</c:v>
                </c:pt>
                <c:pt idx="2">
                  <c:v>2017</c:v>
                </c:pt>
                <c:pt idx="3">
                  <c:v>2018</c:v>
                </c:pt>
                <c:pt idx="4">
                  <c:v>2019*</c:v>
                </c:pt>
              </c:strCache>
            </c:strRef>
          </c:cat>
          <c:val>
            <c:numRef>
              <c:f>'54'!$G$12:$G$16</c:f>
              <c:numCache>
                <c:formatCode>#,##0</c:formatCode>
                <c:ptCount val="5"/>
                <c:pt idx="0">
                  <c:v>408.69529400318663</c:v>
                </c:pt>
                <c:pt idx="1">
                  <c:v>381.70725995316155</c:v>
                </c:pt>
                <c:pt idx="2">
                  <c:v>386</c:v>
                </c:pt>
                <c:pt idx="3">
                  <c:v>400.26090266333568</c:v>
                </c:pt>
                <c:pt idx="4">
                  <c:v>354.41500910136671</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0.72754656705256238"/>
          <c:y val="0.23012036436621891"/>
          <c:w val="0.24482082893165324"/>
          <c:h val="0.592647460243940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4"/>
          <c:order val="0"/>
          <c:tx>
            <c:strRef>
              <c:f>'55'!$E$6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'55'!$B$9:$B$15</c:f>
              <c:strCache>
                <c:ptCount val="7"/>
                <c:pt idx="0">
                  <c:v>Marzo</c:v>
                </c:pt>
                <c:pt idx="1">
                  <c:v>Abril</c:v>
                </c:pt>
                <c:pt idx="2">
                  <c:v>Mayo</c:v>
                </c:pt>
                <c:pt idx="3">
                  <c:v>Junio</c:v>
                </c:pt>
                <c:pt idx="4">
                  <c:v>Julio</c:v>
                </c:pt>
                <c:pt idx="5">
                  <c:v>Agosto</c:v>
                </c:pt>
                <c:pt idx="6">
                  <c:v>Septiembre</c:v>
                </c:pt>
              </c:strCache>
            </c:strRef>
          </c:cat>
          <c:val>
            <c:numRef>
              <c:f>'55'!$E$9:$E$15</c:f>
              <c:numCache>
                <c:formatCode>#,##0</c:formatCode>
                <c:ptCount val="7"/>
                <c:pt idx="1">
                  <c:v>175615.38461538462</c:v>
                </c:pt>
                <c:pt idx="2">
                  <c:v>183100</c:v>
                </c:pt>
                <c:pt idx="3">
                  <c:v>188500</c:v>
                </c:pt>
                <c:pt idx="4">
                  <c:v>193333.33333333331</c:v>
                </c:pt>
              </c:numCache>
            </c:numRef>
          </c:val>
          <c:smooth val="0"/>
          <c:extLst>
            <c:ext xmlns:c16="http://schemas.microsoft.com/office/drawing/2014/chart" uri="{C3380CC4-5D6E-409C-BE32-E72D297353CC}">
              <c16:uniqueId val="{00000000-E7D9-4A0B-8D41-9B4083B305DE}"/>
            </c:ext>
          </c:extLst>
        </c:ser>
        <c:ser>
          <c:idx val="5"/>
          <c:order val="1"/>
          <c:tx>
            <c:strRef>
              <c:f>'55'!$F$6</c:f>
              <c:strCache>
                <c:ptCount val="1"/>
                <c:pt idx="0">
                  <c:v>2017</c:v>
                </c:pt>
              </c:strCache>
            </c:strRef>
          </c:tx>
          <c:spPr>
            <a:ln>
              <a:solidFill>
                <a:srgbClr val="FF0000"/>
              </a:solidFill>
            </a:ln>
          </c:spPr>
          <c:marker>
            <c:spPr>
              <a:solidFill>
                <a:srgbClr val="FFFF00"/>
              </a:solidFill>
            </c:spPr>
          </c:marker>
          <c:cat>
            <c:strRef>
              <c:f>'55'!$B$9:$B$15</c:f>
              <c:strCache>
                <c:ptCount val="7"/>
                <c:pt idx="0">
                  <c:v>Marzo</c:v>
                </c:pt>
                <c:pt idx="1">
                  <c:v>Abril</c:v>
                </c:pt>
                <c:pt idx="2">
                  <c:v>Mayo</c:v>
                </c:pt>
                <c:pt idx="3">
                  <c:v>Junio</c:v>
                </c:pt>
                <c:pt idx="4">
                  <c:v>Julio</c:v>
                </c:pt>
                <c:pt idx="5">
                  <c:v>Agosto</c:v>
                </c:pt>
                <c:pt idx="6">
                  <c:v>Septiembre</c:v>
                </c:pt>
              </c:strCache>
            </c:strRef>
          </c:cat>
          <c:val>
            <c:numRef>
              <c:f>'55'!$F$9:$F$15</c:f>
              <c:numCache>
                <c:formatCode>#,##0</c:formatCode>
                <c:ptCount val="7"/>
                <c:pt idx="0">
                  <c:v>190868.42105263201</c:v>
                </c:pt>
                <c:pt idx="1">
                  <c:v>204799.444444444</c:v>
                </c:pt>
                <c:pt idx="2">
                  <c:v>203591.11111111101</c:v>
                </c:pt>
                <c:pt idx="3">
                  <c:v>191201.61290322599</c:v>
                </c:pt>
                <c:pt idx="4">
                  <c:v>194322.58064516101</c:v>
                </c:pt>
                <c:pt idx="5">
                  <c:v>190612.90322580643</c:v>
                </c:pt>
                <c:pt idx="6">
                  <c:v>189000</c:v>
                </c:pt>
              </c:numCache>
            </c:numRef>
          </c:val>
          <c:smooth val="0"/>
          <c:extLst>
            <c:ext xmlns:c16="http://schemas.microsoft.com/office/drawing/2014/chart" uri="{C3380CC4-5D6E-409C-BE32-E72D297353CC}">
              <c16:uniqueId val="{00000001-E7D9-4A0B-8D41-9B4083B305DE}"/>
            </c:ext>
          </c:extLst>
        </c:ser>
        <c:ser>
          <c:idx val="0"/>
          <c:order val="2"/>
          <c:tx>
            <c:strRef>
              <c:f>'55'!$G$6</c:f>
              <c:strCache>
                <c:ptCount val="1"/>
                <c:pt idx="0">
                  <c:v>2018</c:v>
                </c:pt>
              </c:strCache>
            </c:strRef>
          </c:tx>
          <c:cat>
            <c:strRef>
              <c:f>'55'!$B$9:$B$15</c:f>
              <c:strCache>
                <c:ptCount val="7"/>
                <c:pt idx="0">
                  <c:v>Marzo</c:v>
                </c:pt>
                <c:pt idx="1">
                  <c:v>Abril</c:v>
                </c:pt>
                <c:pt idx="2">
                  <c:v>Mayo</c:v>
                </c:pt>
                <c:pt idx="3">
                  <c:v>Junio</c:v>
                </c:pt>
                <c:pt idx="4">
                  <c:v>Julio</c:v>
                </c:pt>
                <c:pt idx="5">
                  <c:v>Agosto</c:v>
                </c:pt>
                <c:pt idx="6">
                  <c:v>Septiembre</c:v>
                </c:pt>
              </c:strCache>
            </c:strRef>
          </c:cat>
          <c:val>
            <c:numRef>
              <c:f>'55'!$G$9:$G$15</c:f>
              <c:numCache>
                <c:formatCode>#,##0</c:formatCode>
                <c:ptCount val="7"/>
                <c:pt idx="0">
                  <c:v>170000</c:v>
                </c:pt>
                <c:pt idx="1">
                  <c:v>167700</c:v>
                </c:pt>
                <c:pt idx="2">
                  <c:v>173854.83870967742</c:v>
                </c:pt>
                <c:pt idx="3">
                  <c:v>171466.66666666669</c:v>
                </c:pt>
                <c:pt idx="4">
                  <c:v>175793</c:v>
                </c:pt>
                <c:pt idx="5">
                  <c:v>178167</c:v>
                </c:pt>
                <c:pt idx="6">
                  <c:v>177000</c:v>
                </c:pt>
              </c:numCache>
            </c:numRef>
          </c:val>
          <c:smooth val="0"/>
          <c:extLst>
            <c:ext xmlns:c16="http://schemas.microsoft.com/office/drawing/2014/chart" uri="{C3380CC4-5D6E-409C-BE32-E72D297353CC}">
              <c16:uniqueId val="{00000002-E7D9-4A0B-8D41-9B4083B305DE}"/>
            </c:ext>
          </c:extLst>
        </c:ser>
        <c:ser>
          <c:idx val="1"/>
          <c:order val="3"/>
          <c:tx>
            <c:strRef>
              <c:f>'55'!$H$6</c:f>
              <c:strCache>
                <c:ptCount val="1"/>
                <c:pt idx="0">
                  <c:v>2019</c:v>
                </c:pt>
              </c:strCache>
            </c:strRef>
          </c:tx>
          <c:cat>
            <c:strRef>
              <c:f>'55'!$B$9:$B$15</c:f>
              <c:strCache>
                <c:ptCount val="7"/>
                <c:pt idx="0">
                  <c:v>Marzo</c:v>
                </c:pt>
                <c:pt idx="1">
                  <c:v>Abril</c:v>
                </c:pt>
                <c:pt idx="2">
                  <c:v>Mayo</c:v>
                </c:pt>
                <c:pt idx="3">
                  <c:v>Junio</c:v>
                </c:pt>
                <c:pt idx="4">
                  <c:v>Julio</c:v>
                </c:pt>
                <c:pt idx="5">
                  <c:v>Agosto</c:v>
                </c:pt>
                <c:pt idx="6">
                  <c:v>Septiembre</c:v>
                </c:pt>
              </c:strCache>
            </c:strRef>
          </c:cat>
          <c:val>
            <c:numRef>
              <c:f>'55'!$H$9:$H$15</c:f>
              <c:numCache>
                <c:formatCode>#,##0</c:formatCode>
                <c:ptCount val="7"/>
                <c:pt idx="0">
                  <c:v>170500</c:v>
                </c:pt>
                <c:pt idx="1">
                  <c:v>173000</c:v>
                </c:pt>
                <c:pt idx="2">
                  <c:v>176666.66666666669</c:v>
                </c:pt>
                <c:pt idx="3">
                  <c:v>179000</c:v>
                </c:pt>
                <c:pt idx="4">
                  <c:v>173548.38709677421</c:v>
                </c:pt>
                <c:pt idx="5">
                  <c:v>177742</c:v>
                </c:pt>
                <c:pt idx="6">
                  <c:v>185400</c:v>
                </c:pt>
              </c:numCache>
            </c:numRef>
          </c:val>
          <c:smooth val="0"/>
          <c:extLst>
            <c:ext xmlns:c16="http://schemas.microsoft.com/office/drawing/2014/chart" uri="{C3380CC4-5D6E-409C-BE32-E72D297353CC}">
              <c16:uniqueId val="{00000003-E7D9-4A0B-8D41-9B4083B305DE}"/>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6163433274544392"/>
          <c:h val="8.184809796947700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90456768444"/>
          <c:y val="4.8371474226878666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'57'!$B$6:$B$18</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'57'!$H$6:$H$18</c:f>
              <c:numCache>
                <c:formatCode>#,##0_ ;\-#,##0\ </c:formatCode>
                <c:ptCount val="13"/>
                <c:pt idx="0">
                  <c:v>309.71935568076805</c:v>
                </c:pt>
                <c:pt idx="1">
                  <c:v>276.44826198290087</c:v>
                </c:pt>
                <c:pt idx="2">
                  <c:v>272.8876486933417</c:v>
                </c:pt>
                <c:pt idx="3">
                  <c:v>280.98568914278712</c:v>
                </c:pt>
                <c:pt idx="4">
                  <c:v>272.44568363883013</c:v>
                </c:pt>
                <c:pt idx="5">
                  <c:v>269.9884042947869</c:v>
                </c:pt>
                <c:pt idx="6">
                  <c:v>264.1676231608127</c:v>
                </c:pt>
                <c:pt idx="7">
                  <c:v>264.46261084519756</c:v>
                </c:pt>
                <c:pt idx="8">
                  <c:v>267.69417348684317</c:v>
                </c:pt>
                <c:pt idx="9">
                  <c:v>268.70646479956571</c:v>
                </c:pt>
                <c:pt idx="10">
                  <c:v>268.67675806413507</c:v>
                </c:pt>
                <c:pt idx="11">
                  <c:v>258.55214188423167</c:v>
                </c:pt>
                <c:pt idx="12">
                  <c:v>254.72326717494767</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'57'!$B$6:$B$18</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'57'!$I$6:$I$18</c:f>
              <c:numCache>
                <c:formatCode>#,##0_ ;\-#,##0\ </c:formatCode>
                <c:ptCount val="13"/>
                <c:pt idx="0">
                  <c:v>269.84476656239445</c:v>
                </c:pt>
                <c:pt idx="1">
                  <c:v>271.5</c:v>
                </c:pt>
                <c:pt idx="2">
                  <c:v>268.80807106895861</c:v>
                </c:pt>
                <c:pt idx="3">
                  <c:v>264.78583310984129</c:v>
                </c:pt>
                <c:pt idx="4">
                  <c:v>257.27076172788804</c:v>
                </c:pt>
                <c:pt idx="5">
                  <c:v>255.99083607235372</c:v>
                </c:pt>
                <c:pt idx="6">
                  <c:v>254.78498488748716</c:v>
                </c:pt>
                <c:pt idx="7">
                  <c:v>255.94845669763262</c:v>
                </c:pt>
                <c:pt idx="8">
                  <c:v>254.58143491550842</c:v>
                </c:pt>
                <c:pt idx="9">
                  <c:v>258.21406392166489</c:v>
                </c:pt>
                <c:pt idx="10">
                  <c:v>253.55442437556013</c:v>
                </c:pt>
                <c:pt idx="11">
                  <c:v>249.40058848255572</c:v>
                </c:pt>
                <c:pt idx="12">
                  <c:v>248.11372917182626</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'57'!$B$6:$B$18</c:f>
              <c:numCache>
                <c:formatCode>mmm\-yy</c:formatCode>
                <c:ptCount val="13"/>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numCache>
            </c:numRef>
          </c:cat>
          <c:val>
            <c:numRef>
              <c:f>'57'!$F$6:$F$18</c:f>
              <c:numCache>
                <c:formatCode>#,##0_ ;\-#,##0\ </c:formatCode>
                <c:ptCount val="13"/>
                <c:pt idx="0">
                  <c:v>259.94624840287264</c:v>
                </c:pt>
                <c:pt idx="6">
                  <c:v>255.36184998801821</c:v>
                </c:pt>
                <c:pt idx="7">
                  <c:v>259.21486364998503</c:v>
                </c:pt>
                <c:pt idx="8">
                  <c:v>254.72441701751353</c:v>
                </c:pt>
                <c:pt idx="9">
                  <c:v>258.51735243569567</c:v>
                </c:pt>
                <c:pt idx="10">
                  <c:v>252.96386190241992</c:v>
                </c:pt>
                <c:pt idx="11">
                  <c:v>249.29241978422306</c:v>
                </c:pt>
                <c:pt idx="12">
                  <c:v>258.05912811090695</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2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04 de febrero de 2019 hasta el 7 de octubre de 2019</a:t>
            </a:r>
          </a:p>
          <a:p>
            <a:pPr>
              <a:defRPr sz="900" b="1"/>
            </a:pPr>
            <a:r>
              <a:rPr lang="es-CL" sz="900" b="1"/>
              <a:t>(precios en USD/tonelada)</a:t>
            </a:r>
          </a:p>
        </c:rich>
      </c:tx>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2"/>
          <c:order val="0"/>
          <c:tx>
            <c:strRef>
              <c:f>'58'!$L$1</c:f>
              <c:strCache>
                <c:ptCount val="1"/>
                <c:pt idx="0">
                  <c:v>ene-20</c:v>
                </c:pt>
              </c:strCache>
            </c:strRef>
          </c:tx>
          <c:marker>
            <c:symbol val="none"/>
          </c:marker>
          <c:cat>
            <c:numRef>
              <c:f>'58'!$H$2:$H$37</c:f>
              <c:numCache>
                <c:formatCode>m/d/yyyy</c:formatCode>
                <c:ptCount val="36"/>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pt idx="19">
                  <c:v>43633</c:v>
                </c:pt>
                <c:pt idx="20">
                  <c:v>43640</c:v>
                </c:pt>
                <c:pt idx="21">
                  <c:v>43647</c:v>
                </c:pt>
                <c:pt idx="22">
                  <c:v>43654</c:v>
                </c:pt>
                <c:pt idx="23">
                  <c:v>43661</c:v>
                </c:pt>
                <c:pt idx="24">
                  <c:v>43668</c:v>
                </c:pt>
                <c:pt idx="25">
                  <c:v>43675</c:v>
                </c:pt>
                <c:pt idx="26">
                  <c:v>43682</c:v>
                </c:pt>
                <c:pt idx="27">
                  <c:v>43689</c:v>
                </c:pt>
                <c:pt idx="28">
                  <c:v>43696</c:v>
                </c:pt>
                <c:pt idx="29">
                  <c:v>43703</c:v>
                </c:pt>
                <c:pt idx="30">
                  <c:v>43711</c:v>
                </c:pt>
                <c:pt idx="31">
                  <c:v>43717</c:v>
                </c:pt>
                <c:pt idx="32">
                  <c:v>43724</c:v>
                </c:pt>
                <c:pt idx="33">
                  <c:v>43731</c:v>
                </c:pt>
                <c:pt idx="34">
                  <c:v>43738</c:v>
                </c:pt>
                <c:pt idx="35">
                  <c:v>43745</c:v>
                </c:pt>
              </c:numCache>
            </c:numRef>
          </c:cat>
          <c:val>
            <c:numRef>
              <c:f>'58'!$L$2:$L$37</c:f>
              <c:numCache>
                <c:formatCode>0</c:formatCode>
                <c:ptCount val="36"/>
                <c:pt idx="0">
                  <c:v>243.72122965131658</c:v>
                </c:pt>
                <c:pt idx="1">
                  <c:v>234.57203830755392</c:v>
                </c:pt>
                <c:pt idx="2">
                  <c:v>228.28885871003015</c:v>
                </c:pt>
                <c:pt idx="3">
                  <c:v>235.01296319159067</c:v>
                </c:pt>
                <c:pt idx="4">
                  <c:v>242.06776133617876</c:v>
                </c:pt>
                <c:pt idx="5">
                  <c:v>241.73706767315119</c:v>
                </c:pt>
                <c:pt idx="6">
                  <c:v>242.28822377819714</c:v>
                </c:pt>
                <c:pt idx="7">
                  <c:v>248.24070971269333</c:v>
                </c:pt>
                <c:pt idx="8">
                  <c:v>245.70539162948197</c:v>
                </c:pt>
                <c:pt idx="9">
                  <c:v>240.85521790507769</c:v>
                </c:pt>
                <c:pt idx="10">
                  <c:v>242.72914866223388</c:v>
                </c:pt>
                <c:pt idx="11">
                  <c:v>241.51660523113281</c:v>
                </c:pt>
                <c:pt idx="12">
                  <c:v>241.40637401012364</c:v>
                </c:pt>
                <c:pt idx="13">
                  <c:v>245.48492918746359</c:v>
                </c:pt>
                <c:pt idx="14">
                  <c:v>248.4611721547117</c:v>
                </c:pt>
                <c:pt idx="15">
                  <c:v>254.30342686819873</c:v>
                </c:pt>
                <c:pt idx="16">
                  <c:v>262.90146210691546</c:v>
                </c:pt>
                <c:pt idx="17">
                  <c:v>264.2242367590257</c:v>
                </c:pt>
                <c:pt idx="18">
                  <c:v>266.64932362122789</c:v>
                </c:pt>
                <c:pt idx="19">
                  <c:v>266.86978606324624</c:v>
                </c:pt>
                <c:pt idx="20">
                  <c:v>261.79914989682356</c:v>
                </c:pt>
                <c:pt idx="21">
                  <c:v>256.39782006737335</c:v>
                </c:pt>
                <c:pt idx="22">
                  <c:v>266.42886117920949</c:v>
                </c:pt>
                <c:pt idx="23">
                  <c:v>269.51533536746678</c:v>
                </c:pt>
                <c:pt idx="24">
                  <c:v>270.28695391453113</c:v>
                </c:pt>
                <c:pt idx="25">
                  <c:v>278.66452671122948</c:v>
                </c:pt>
                <c:pt idx="26">
                  <c:v>261.02753134975922</c:v>
                </c:pt>
                <c:pt idx="27">
                  <c:v>265.10608652709925</c:v>
                </c:pt>
                <c:pt idx="28">
                  <c:v>254.30342686819873</c:v>
                </c:pt>
                <c:pt idx="29">
                  <c:v>258.82290692957548</c:v>
                </c:pt>
                <c:pt idx="30">
                  <c:v>267.86186705232893</c:v>
                </c:pt>
                <c:pt idx="31">
                  <c:v>267.20047972627384</c:v>
                </c:pt>
                <c:pt idx="32">
                  <c:v>272.60180955572406</c:v>
                </c:pt>
                <c:pt idx="33">
                  <c:v>270.28695391453113</c:v>
                </c:pt>
                <c:pt idx="34">
                  <c:v>269.95626025150358</c:v>
                </c:pt>
                <c:pt idx="35">
                  <c:v>263.01169332792466</c:v>
                </c:pt>
              </c:numCache>
            </c:numRef>
          </c:val>
          <c:smooth val="0"/>
          <c:extLst>
            <c:ext xmlns:c16="http://schemas.microsoft.com/office/drawing/2014/chart" uri="{C3380CC4-5D6E-409C-BE32-E72D297353CC}">
              <c16:uniqueId val="{00000000-19A1-467D-9A4C-E87312D10014}"/>
            </c:ext>
          </c:extLst>
        </c:ser>
        <c:ser>
          <c:idx val="0"/>
          <c:order val="1"/>
          <c:tx>
            <c:strRef>
              <c:f>'58'!$M$1</c:f>
              <c:strCache>
                <c:ptCount val="1"/>
                <c:pt idx="0">
                  <c:v>mar-20</c:v>
                </c:pt>
              </c:strCache>
            </c:strRef>
          </c:tx>
          <c:marker>
            <c:symbol val="none"/>
          </c:marker>
          <c:val>
            <c:numRef>
              <c:f>'58'!$M$2:$M$37</c:f>
              <c:numCache>
                <c:formatCode>0</c:formatCode>
                <c:ptCount val="36"/>
                <c:pt idx="24">
                  <c:v>270.39718513554033</c:v>
                </c:pt>
                <c:pt idx="25">
                  <c:v>278.77475793223863</c:v>
                </c:pt>
                <c:pt idx="26">
                  <c:v>263.12192454893386</c:v>
                </c:pt>
                <c:pt idx="27">
                  <c:v>267.86186705232893</c:v>
                </c:pt>
                <c:pt idx="28">
                  <c:v>258.05128838251113</c:v>
                </c:pt>
                <c:pt idx="29">
                  <c:v>262.57076844388791</c:v>
                </c:pt>
                <c:pt idx="30">
                  <c:v>270.06649147251272</c:v>
                </c:pt>
                <c:pt idx="31">
                  <c:v>269.73579780948518</c:v>
                </c:pt>
                <c:pt idx="32">
                  <c:v>275.3575900809538</c:v>
                </c:pt>
                <c:pt idx="33">
                  <c:v>273.59389054480675</c:v>
                </c:pt>
                <c:pt idx="34">
                  <c:v>272.82227199774246</c:v>
                </c:pt>
                <c:pt idx="35">
                  <c:v>267.42094216829219</c:v>
                </c:pt>
              </c:numCache>
            </c:numRef>
          </c:val>
          <c:smooth val="0"/>
          <c:extLst>
            <c:ext xmlns:c16="http://schemas.microsoft.com/office/drawing/2014/chart" uri="{C3380CC4-5D6E-409C-BE32-E72D297353CC}">
              <c16:uniqueId val="{00000000-3B4A-4B5E-9402-CBE40DDDC2BE}"/>
            </c:ext>
          </c:extLst>
        </c:ser>
        <c:dLbls>
          <c:showLegendKey val="0"/>
          <c:showVal val="0"/>
          <c:showCatName val="0"/>
          <c:showSerName val="0"/>
          <c:showPercent val="0"/>
          <c:showBubbleSize val="0"/>
        </c:dLbls>
        <c:smooth val="0"/>
        <c:axId val="955159552"/>
        <c:axId val="948932544"/>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25"/>
        <c:majorTimeUnit val="days"/>
        <c:minorUnit val="1"/>
        <c:minorTimeUnit val="days"/>
      </c:dateAx>
      <c:valAx>
        <c:axId val="948932544"/>
        <c:scaling>
          <c:orientation val="minMax"/>
          <c:min val="22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11836163119974191"/>
          <c:h val="0.12014710025653573"/>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2009 - 2018</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'11'!$C$8:$C$17</c:f>
              <c:numCache>
                <c:formatCode>#,##0_);\(#,##0\)</c:formatCode>
                <c:ptCount val="10"/>
                <c:pt idx="0">
                  <c:v>1145289.7</c:v>
                </c:pt>
                <c:pt idx="1">
                  <c:v>1523921.3</c:v>
                </c:pt>
                <c:pt idx="2">
                  <c:v>1575822</c:v>
                </c:pt>
                <c:pt idx="3">
                  <c:v>1213101</c:v>
                </c:pt>
                <c:pt idx="4">
                  <c:v>1474662.5</c:v>
                </c:pt>
                <c:pt idx="5">
                  <c:v>1358129</c:v>
                </c:pt>
                <c:pt idx="6">
                  <c:v>1482311</c:v>
                </c:pt>
                <c:pt idx="7">
                  <c:v>1731935</c:v>
                </c:pt>
                <c:pt idx="8">
                  <c:v>1349491.9</c:v>
                </c:pt>
                <c:pt idx="9">
                  <c:v>1469034</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#,##0_);\(#,##0\)</c:formatCode>
                <c:ptCount val="10"/>
                <c:pt idx="0">
                  <c:v>686003.93299999996</c:v>
                </c:pt>
                <c:pt idx="1">
                  <c:v>632530.88100000005</c:v>
                </c:pt>
                <c:pt idx="2">
                  <c:v>655527.429</c:v>
                </c:pt>
                <c:pt idx="3">
                  <c:v>896914.36</c:v>
                </c:pt>
                <c:pt idx="4">
                  <c:v>939403.54799999995</c:v>
                </c:pt>
                <c:pt idx="5">
                  <c:v>759593.10699999996</c:v>
                </c:pt>
                <c:pt idx="6">
                  <c:v>721118.16299999994</c:v>
                </c:pt>
                <c:pt idx="7">
                  <c:v>1007532.0789999999</c:v>
                </c:pt>
                <c:pt idx="8">
                  <c:v>1007532.0789999999</c:v>
                </c:pt>
                <c:pt idx="9" formatCode="#,##0">
                  <c:v>1069796.3156699999</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'11'!$H$8:$H$17</c:f>
              <c:numCache>
                <c:formatCode>#,##0_);\(#,##0\)</c:formatCode>
                <c:ptCount val="10"/>
                <c:pt idx="0">
                  <c:v>1831289.7899999998</c:v>
                </c:pt>
                <c:pt idx="1">
                  <c:v>2156449.6461</c:v>
                </c:pt>
                <c:pt idx="2">
                  <c:v>2231238.6787</c:v>
                </c:pt>
                <c:pt idx="3">
                  <c:v>2110011.36</c:v>
                </c:pt>
                <c:pt idx="4">
                  <c:v>2414060.628</c:v>
                </c:pt>
                <c:pt idx="5">
                  <c:v>2117721.04</c:v>
                </c:pt>
                <c:pt idx="6">
                  <c:v>2203429.1369999996</c:v>
                </c:pt>
                <c:pt idx="7">
                  <c:v>2739466.0069999998</c:v>
                </c:pt>
                <c:pt idx="8">
                  <c:v>2357023.574</c:v>
                </c:pt>
                <c:pt idx="9">
                  <c:v>2538830.3156699999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'59'!$C$7:$C$27</c:f>
              <c:numCache>
                <c:formatCode>_-* #,##0_-;\-* #,##0_-;_-* \-_-;_-@_-</c:formatCode>
                <c:ptCount val="21"/>
                <c:pt idx="0">
                  <c:v>749</c:v>
                </c:pt>
                <c:pt idx="1">
                  <c:v>589</c:v>
                </c:pt>
                <c:pt idx="2">
                  <c:v>749</c:v>
                </c:pt>
                <c:pt idx="3">
                  <c:v>840</c:v>
                </c:pt>
                <c:pt idx="4">
                  <c:v>750</c:v>
                </c:pt>
                <c:pt idx="5">
                  <c:v>860</c:v>
                </c:pt>
                <c:pt idx="6">
                  <c:v>650</c:v>
                </c:pt>
                <c:pt idx="7">
                  <c:v>820</c:v>
                </c:pt>
                <c:pt idx="8">
                  <c:v>630</c:v>
                </c:pt>
                <c:pt idx="9">
                  <c:v>499</c:v>
                </c:pt>
                <c:pt idx="10">
                  <c:v>780</c:v>
                </c:pt>
                <c:pt idx="11">
                  <c:v>772</c:v>
                </c:pt>
                <c:pt idx="12">
                  <c:v>772</c:v>
                </c:pt>
                <c:pt idx="13">
                  <c:v>779</c:v>
                </c:pt>
                <c:pt idx="14">
                  <c:v>820</c:v>
                </c:pt>
                <c:pt idx="15">
                  <c:v>820</c:v>
                </c:pt>
                <c:pt idx="16">
                  <c:v>769</c:v>
                </c:pt>
                <c:pt idx="17">
                  <c:v>790</c:v>
                </c:pt>
                <c:pt idx="18">
                  <c:v>750</c:v>
                </c:pt>
                <c:pt idx="19">
                  <c:v>845</c:v>
                </c:pt>
                <c:pt idx="20">
                  <c:v>699</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'59'!$D$7:$D$27</c:f>
              <c:numCache>
                <c:formatCode>_-* #,##0_-;\-* #,##0_-;_-* \-_-;_-@_-</c:formatCode>
                <c:ptCount val="21"/>
                <c:pt idx="0">
                  <c:v>589</c:v>
                </c:pt>
                <c:pt idx="1">
                  <c:v>559</c:v>
                </c:pt>
                <c:pt idx="2">
                  <c:v>550</c:v>
                </c:pt>
                <c:pt idx="3">
                  <c:v>549</c:v>
                </c:pt>
                <c:pt idx="4">
                  <c:v>549</c:v>
                </c:pt>
                <c:pt idx="5">
                  <c:v>500</c:v>
                </c:pt>
                <c:pt idx="6">
                  <c:v>500</c:v>
                </c:pt>
                <c:pt idx="7">
                  <c:v>535</c:v>
                </c:pt>
                <c:pt idx="8">
                  <c:v>550</c:v>
                </c:pt>
                <c:pt idx="9">
                  <c:v>500</c:v>
                </c:pt>
                <c:pt idx="10">
                  <c:v>500</c:v>
                </c:pt>
                <c:pt idx="11">
                  <c:v>649</c:v>
                </c:pt>
                <c:pt idx="12">
                  <c:v>500</c:v>
                </c:pt>
                <c:pt idx="13">
                  <c:v>500</c:v>
                </c:pt>
                <c:pt idx="14">
                  <c:v>699</c:v>
                </c:pt>
                <c:pt idx="15">
                  <c:v>500</c:v>
                </c:pt>
                <c:pt idx="16">
                  <c:v>500</c:v>
                </c:pt>
                <c:pt idx="17">
                  <c:v>529</c:v>
                </c:pt>
                <c:pt idx="18">
                  <c:v>545</c:v>
                </c:pt>
                <c:pt idx="19">
                  <c:v>699</c:v>
                </c:pt>
                <c:pt idx="20">
                  <c:v>540</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'59'!$E$7:$E$27</c:f>
              <c:numCache>
                <c:formatCode>_-* #,##0_-;\-* #,##0_-;_-* \-_-;_-@_-</c:formatCode>
                <c:ptCount val="21"/>
                <c:pt idx="0">
                  <c:v>1290</c:v>
                </c:pt>
                <c:pt idx="1">
                  <c:v>1299</c:v>
                </c:pt>
                <c:pt idx="2">
                  <c:v>1829</c:v>
                </c:pt>
                <c:pt idx="3">
                  <c:v>1299</c:v>
                </c:pt>
                <c:pt idx="4">
                  <c:v>1299</c:v>
                </c:pt>
                <c:pt idx="5">
                  <c:v>1829</c:v>
                </c:pt>
                <c:pt idx="6">
                  <c:v>1219</c:v>
                </c:pt>
                <c:pt idx="7">
                  <c:v>1219</c:v>
                </c:pt>
                <c:pt idx="8">
                  <c:v>1199</c:v>
                </c:pt>
                <c:pt idx="9">
                  <c:v>1290</c:v>
                </c:pt>
                <c:pt idx="10">
                  <c:v>1299</c:v>
                </c:pt>
                <c:pt idx="11">
                  <c:v>1299</c:v>
                </c:pt>
                <c:pt idx="12">
                  <c:v>1290</c:v>
                </c:pt>
                <c:pt idx="13">
                  <c:v>1290</c:v>
                </c:pt>
                <c:pt idx="14">
                  <c:v>1290</c:v>
                </c:pt>
                <c:pt idx="15">
                  <c:v>1290</c:v>
                </c:pt>
                <c:pt idx="16">
                  <c:v>1410</c:v>
                </c:pt>
                <c:pt idx="17">
                  <c:v>1290</c:v>
                </c:pt>
                <c:pt idx="18">
                  <c:v>1299</c:v>
                </c:pt>
                <c:pt idx="19">
                  <c:v>1290</c:v>
                </c:pt>
                <c:pt idx="20">
                  <c:v>1350</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'59'!$F$7:$F$27</c:f>
              <c:numCache>
                <c:formatCode>_-* #,##0_-;\-* #,##0_-;_-* \-_-;_-@_-</c:formatCode>
                <c:ptCount val="21"/>
                <c:pt idx="0">
                  <c:v>1290</c:v>
                </c:pt>
                <c:pt idx="1">
                  <c:v>1199</c:v>
                </c:pt>
                <c:pt idx="2">
                  <c:v>1319</c:v>
                </c:pt>
                <c:pt idx="3">
                  <c:v>1349</c:v>
                </c:pt>
                <c:pt idx="4">
                  <c:v>1219</c:v>
                </c:pt>
                <c:pt idx="5">
                  <c:v>1199</c:v>
                </c:pt>
                <c:pt idx="6">
                  <c:v>1199</c:v>
                </c:pt>
                <c:pt idx="7">
                  <c:v>1199</c:v>
                </c:pt>
                <c:pt idx="8">
                  <c:v>1299</c:v>
                </c:pt>
                <c:pt idx="9">
                  <c:v>1099</c:v>
                </c:pt>
                <c:pt idx="10">
                  <c:v>1029</c:v>
                </c:pt>
                <c:pt idx="11">
                  <c:v>1099</c:v>
                </c:pt>
                <c:pt idx="12">
                  <c:v>1100</c:v>
                </c:pt>
                <c:pt idx="13">
                  <c:v>1099</c:v>
                </c:pt>
                <c:pt idx="14">
                  <c:v>1089</c:v>
                </c:pt>
                <c:pt idx="15">
                  <c:v>1000</c:v>
                </c:pt>
                <c:pt idx="16">
                  <c:v>1089</c:v>
                </c:pt>
                <c:pt idx="17">
                  <c:v>999</c:v>
                </c:pt>
                <c:pt idx="18">
                  <c:v>999</c:v>
                </c:pt>
                <c:pt idx="19">
                  <c:v>1190</c:v>
                </c:pt>
                <c:pt idx="20">
                  <c:v>1090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'59'!$G$7:$G$27</c:f>
              <c:numCache>
                <c:formatCode>_-* #,##0_-;\-* #,##0_-;_-* \-_-;_-@_-</c:formatCode>
                <c:ptCount val="21"/>
                <c:pt idx="0">
                  <c:v>1075</c:v>
                </c:pt>
                <c:pt idx="1">
                  <c:v>1058</c:v>
                </c:pt>
                <c:pt idx="2">
                  <c:v>1055</c:v>
                </c:pt>
                <c:pt idx="3">
                  <c:v>1039</c:v>
                </c:pt>
                <c:pt idx="4">
                  <c:v>1043</c:v>
                </c:pt>
                <c:pt idx="5">
                  <c:v>1031</c:v>
                </c:pt>
                <c:pt idx="6">
                  <c:v>1056</c:v>
                </c:pt>
                <c:pt idx="7">
                  <c:v>1059</c:v>
                </c:pt>
                <c:pt idx="8">
                  <c:v>1022</c:v>
                </c:pt>
                <c:pt idx="9">
                  <c:v>1034</c:v>
                </c:pt>
                <c:pt idx="10">
                  <c:v>1048</c:v>
                </c:pt>
                <c:pt idx="11">
                  <c:v>1024</c:v>
                </c:pt>
                <c:pt idx="12">
                  <c:v>1030</c:v>
                </c:pt>
                <c:pt idx="13">
                  <c:v>1039</c:v>
                </c:pt>
                <c:pt idx="14">
                  <c:v>1029</c:v>
                </c:pt>
                <c:pt idx="15">
                  <c:v>1000</c:v>
                </c:pt>
                <c:pt idx="16">
                  <c:v>1003</c:v>
                </c:pt>
                <c:pt idx="17">
                  <c:v>997</c:v>
                </c:pt>
                <c:pt idx="18">
                  <c:v>1020</c:v>
                </c:pt>
                <c:pt idx="19">
                  <c:v>1019</c:v>
                </c:pt>
                <c:pt idx="20">
                  <c:v>1036</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'59'!$B$7:$B$27</c:f>
              <c:numCache>
                <c:formatCode>mmm\-yy</c:formatCode>
                <c:ptCount val="2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numCache>
            </c:numRef>
          </c:cat>
          <c:val>
            <c:numRef>
              <c:f>'59'!$H$7:$H$27</c:f>
              <c:numCache>
                <c:formatCode>_-* #,##0_-;\-* #,##0_-;_-* \-_-;_-@_-</c:formatCode>
                <c:ptCount val="21"/>
                <c:pt idx="0">
                  <c:v>848</c:v>
                </c:pt>
                <c:pt idx="1">
                  <c:v>841</c:v>
                </c:pt>
                <c:pt idx="2">
                  <c:v>869</c:v>
                </c:pt>
                <c:pt idx="3">
                  <c:v>857</c:v>
                </c:pt>
                <c:pt idx="4">
                  <c:v>855</c:v>
                </c:pt>
                <c:pt idx="5">
                  <c:v>858</c:v>
                </c:pt>
                <c:pt idx="6">
                  <c:v>849</c:v>
                </c:pt>
                <c:pt idx="7">
                  <c:v>849</c:v>
                </c:pt>
                <c:pt idx="8">
                  <c:v>855</c:v>
                </c:pt>
                <c:pt idx="9">
                  <c:v>838</c:v>
                </c:pt>
                <c:pt idx="10">
                  <c:v>848</c:v>
                </c:pt>
                <c:pt idx="11">
                  <c:v>860</c:v>
                </c:pt>
                <c:pt idx="12">
                  <c:v>870</c:v>
                </c:pt>
                <c:pt idx="13">
                  <c:v>852</c:v>
                </c:pt>
                <c:pt idx="14">
                  <c:v>860</c:v>
                </c:pt>
                <c:pt idx="15">
                  <c:v>852</c:v>
                </c:pt>
                <c:pt idx="16">
                  <c:v>852</c:v>
                </c:pt>
                <c:pt idx="17">
                  <c:v>854</c:v>
                </c:pt>
                <c:pt idx="18">
                  <c:v>858</c:v>
                </c:pt>
                <c:pt idx="19">
                  <c:v>850</c:v>
                </c:pt>
                <c:pt idx="20">
                  <c:v>860</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2"/>
        <c:majorTimeUnit val="months"/>
        <c:minorUnit val="2"/>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5.6837499116097021E-2"/>
          <c:y val="0.77941778024634889"/>
          <c:w val="0.91397947681262504"/>
          <c:h val="0.170789688633319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2016</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0-BF06-4A3D-95C4-F679E17186F0}"/>
            </c:ext>
          </c:extLst>
        </c:ser>
        <c:ser>
          <c:idx val="2"/>
          <c:order val="1"/>
          <c:tx>
            <c:strRef>
              <c:f>'12'!$D$6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2"/>
          <c:tx>
            <c:strRef>
              <c:f>'12'!$E$6</c:f>
              <c:strCache>
                <c:ptCount val="1"/>
                <c:pt idx="0">
                  <c:v>2018</c:v>
                </c:pt>
              </c:strCache>
            </c:strRef>
          </c:tx>
          <c:invertIfNegative val="0"/>
          <c:val>
            <c:numRef>
              <c:f>'12'!$E$7:$E$18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0"/>
          <c:order val="3"/>
          <c:tx>
            <c:strRef>
              <c:f>'12'!$F$6</c:f>
              <c:strCache>
                <c:ptCount val="1"/>
                <c:pt idx="0">
                  <c:v>2019</c:v>
                </c:pt>
              </c:strCache>
            </c:strRef>
          </c:tx>
          <c:invertIfNegative val="0"/>
          <c:val>
            <c:numRef>
              <c:f>'12'!$F$7:$F$18</c:f>
              <c:numCache>
                <c:formatCode>#,##0</c:formatCode>
                <c:ptCount val="12"/>
                <c:pt idx="0">
                  <c:v>110928</c:v>
                </c:pt>
                <c:pt idx="1">
                  <c:v>130575</c:v>
                </c:pt>
                <c:pt idx="2">
                  <c:v>58958</c:v>
                </c:pt>
                <c:pt idx="3">
                  <c:v>117092</c:v>
                </c:pt>
                <c:pt idx="4">
                  <c:v>90954</c:v>
                </c:pt>
                <c:pt idx="5">
                  <c:v>47586</c:v>
                </c:pt>
                <c:pt idx="6">
                  <c:v>112338</c:v>
                </c:pt>
                <c:pt idx="7">
                  <c:v>92229</c:v>
                </c:pt>
                <c:pt idx="8">
                  <c:v>139532</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1194374583774044"/>
          <c:y val="0.78620873048763651"/>
          <c:w val="0.8104731460806206"/>
          <c:h val="0.197374637380853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0.42486064151304082</c:v>
                </c:pt>
                <c:pt idx="1">
                  <c:v>0.25729000993980849</c:v>
                </c:pt>
                <c:pt idx="2">
                  <c:v>0.3178488319909088</c:v>
                </c:pt>
                <c:pt idx="3" formatCode="#,##0">
                  <c:v>5.1655624189184124E-7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515491546462675"/>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0.22683569114471627</c:v>
                </c:pt>
                <c:pt idx="1">
                  <c:v>0.51239740502712561</c:v>
                </c:pt>
                <c:pt idx="2">
                  <c:v>0.21955131597387431</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4323449743454552E-2"/>
          <c:y val="0.32091097308488614"/>
          <c:w val="0.85706808483000763"/>
          <c:h val="0.50800215190492493"/>
        </c:manualLayout>
      </c:layout>
      <c:lineChart>
        <c:grouping val="standard"/>
        <c:varyColors val="0"/>
        <c:ser>
          <c:idx val="1"/>
          <c:order val="0"/>
          <c:tx>
            <c:strRef>
              <c:f>'16'!$C$6:$D$6</c:f>
              <c:strCache>
                <c:ptCount val="1"/>
                <c:pt idx="0">
                  <c:v>Trigo Pan Argentino</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'16'!$D$8:$D$16</c:f>
              <c:numCache>
                <c:formatCode>0</c:formatCode>
                <c:ptCount val="9"/>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numCache>
            </c:numRef>
          </c:val>
          <c:smooth val="0"/>
          <c:extLst>
            <c:ext xmlns:c16="http://schemas.microsoft.com/office/drawing/2014/chart" uri="{C3380CC4-5D6E-409C-BE32-E72D297353CC}">
              <c16:uniqueId val="{00000000-6290-4F66-9647-6ADB87BBAA07}"/>
            </c:ext>
          </c:extLst>
        </c:ser>
        <c:ser>
          <c:idx val="2"/>
          <c:order val="1"/>
          <c:tx>
            <c:strRef>
              <c:f>'16'!$G$6:$H$6</c:f>
              <c:strCache>
                <c:ptCount val="1"/>
                <c:pt idx="0">
                  <c:v>Canadian WRS</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'16'!$H$8:$H$16</c:f>
              <c:numCache>
                <c:formatCode>0</c:formatCode>
                <c:ptCount val="9"/>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numCache>
            </c:numRef>
          </c:val>
          <c:smooth val="0"/>
          <c:extLst>
            <c:ext xmlns:c16="http://schemas.microsoft.com/office/drawing/2014/chart" uri="{C3380CC4-5D6E-409C-BE32-E72D297353CC}">
              <c16:uniqueId val="{00000001-6290-4F66-9647-6ADB87BBAA07}"/>
            </c:ext>
          </c:extLst>
        </c:ser>
        <c:ser>
          <c:idx val="0"/>
          <c:order val="2"/>
          <c:tx>
            <c:strRef>
              <c:f>'16'!$E$6:$F$6</c:f>
              <c:strCache>
                <c:ptCount val="1"/>
                <c:pt idx="0">
                  <c:v>Fuerte</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'16'!$F$8:$F$16</c:f>
              <c:numCache>
                <c:formatCode>0</c:formatCode>
                <c:ptCount val="9"/>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numCache>
            </c:numRef>
          </c:val>
          <c:smooth val="0"/>
          <c:extLst>
            <c:ext xmlns:c16="http://schemas.microsoft.com/office/drawing/2014/chart" uri="{C3380CC4-5D6E-409C-BE32-E72D297353CC}">
              <c16:uniqueId val="{00000002-6290-4F66-9647-6ADB87BBAA07}"/>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0"/>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63698105422411722"/>
          <c:y val="0.61729055607179539"/>
          <c:w val="0.21357692733823119"/>
          <c:h val="0.1981307771311194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2019</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2655956652761399"/>
          <c:y val="0.19610005521644089"/>
          <c:w val="0.83583382995000022"/>
          <c:h val="0.67027464506417966"/>
        </c:manualLayout>
      </c:layout>
      <c:lineChart>
        <c:grouping val="standard"/>
        <c:varyColors val="0"/>
        <c:ser>
          <c:idx val="5"/>
          <c:order val="0"/>
          <c:tx>
            <c:strRef>
              <c:f>'18'!$G$6</c:f>
              <c:strCache>
                <c:ptCount val="1"/>
                <c:pt idx="0">
                  <c:v>Fuerte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'18'!$H$8:$H$16</c:f>
              <c:numCache>
                <c:formatCode>0</c:formatCode>
                <c:ptCount val="9"/>
                <c:pt idx="0">
                  <c:v>178.20300643722803</c:v>
                </c:pt>
                <c:pt idx="1">
                  <c:v>177.2689014689015</c:v>
                </c:pt>
                <c:pt idx="2">
                  <c:v>168.81100082712987</c:v>
                </c:pt>
                <c:pt idx="3">
                  <c:v>167.33333333333331</c:v>
                </c:pt>
                <c:pt idx="4">
                  <c:v>170.91935483870967</c:v>
                </c:pt>
                <c:pt idx="5">
                  <c:v>173</c:v>
                </c:pt>
                <c:pt idx="6">
                  <c:v>173</c:v>
                </c:pt>
                <c:pt idx="7">
                  <c:v>175</c:v>
                </c:pt>
                <c:pt idx="8">
                  <c:v>174.39655172413794</c:v>
                </c:pt>
              </c:numCache>
            </c:numRef>
          </c:val>
          <c:smooth val="0"/>
          <c:extLst>
            <c:ext xmlns:c16="http://schemas.microsoft.com/office/drawing/2014/chart" uri="{C3380CC4-5D6E-409C-BE32-E72D297353CC}">
              <c16:uniqueId val="{00000000-04A0-4971-8DE5-8425A9B76861}"/>
            </c:ext>
          </c:extLst>
        </c:ser>
        <c:ser>
          <c:idx val="0"/>
          <c:order val="1"/>
          <c:tx>
            <c:strRef>
              <c:f>'18'!$E$6</c:f>
              <c:strCache>
                <c:ptCount val="1"/>
                <c:pt idx="0">
                  <c:v>Intermedio</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'18'!$F$8:$F$16</c:f>
              <c:numCache>
                <c:formatCode>0</c:formatCode>
                <c:ptCount val="9"/>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numCache>
            </c:numRef>
          </c:val>
          <c:smooth val="0"/>
          <c:extLst>
            <c:ext xmlns:c16="http://schemas.microsoft.com/office/drawing/2014/chart" uri="{C3380CC4-5D6E-409C-BE32-E72D297353CC}">
              <c16:uniqueId val="{00000001-04A0-4971-8DE5-8425A9B76861}"/>
            </c:ext>
          </c:extLst>
        </c:ser>
        <c:ser>
          <c:idx val="1"/>
          <c:order val="2"/>
          <c:tx>
            <c:strRef>
              <c:f>'18'!$C$6</c:f>
              <c:strCache>
                <c:ptCount val="1"/>
                <c:pt idx="0">
                  <c:v>Suave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'18'!$D$8:$D$16</c:f>
              <c:numCache>
                <c:formatCode>0</c:formatCode>
                <c:ptCount val="9"/>
                <c:pt idx="0">
                  <c:v>170.17189501676495</c:v>
                </c:pt>
                <c:pt idx="1">
                  <c:v>169.91566227706605</c:v>
                </c:pt>
                <c:pt idx="2">
                  <c:v>167.66961838498844</c:v>
                </c:pt>
                <c:pt idx="3">
                  <c:v>157.5</c:v>
                </c:pt>
                <c:pt idx="4">
                  <c:v>163</c:v>
                </c:pt>
                <c:pt idx="5">
                  <c:v>163</c:v>
                </c:pt>
                <c:pt idx="6">
                  <c:v>162.85483870967744</c:v>
                </c:pt>
                <c:pt idx="7">
                  <c:v>160.33333333333334</c:v>
                </c:pt>
                <c:pt idx="8">
                  <c:v>160</c:v>
                </c:pt>
              </c:numCache>
            </c:numRef>
          </c:val>
          <c:smooth val="0"/>
          <c:extLst>
            <c:ext xmlns:c16="http://schemas.microsoft.com/office/drawing/2014/chart" uri="{C3380CC4-5D6E-409C-BE32-E72D297353CC}">
              <c16:uniqueId val="{00000002-04A0-4971-8DE5-8425A9B76861}"/>
            </c:ext>
          </c:extLst>
        </c:ser>
        <c:dLbls>
          <c:showLegendKey val="0"/>
          <c:showVal val="0"/>
          <c:showCatName val="0"/>
          <c:showSerName val="0"/>
          <c:showPercent val="0"/>
          <c:showBubbleSize val="0"/>
        </c:dLbls>
        <c:smooth val="0"/>
        <c:axId val="244237312"/>
        <c:axId val="244178944"/>
      </c:lineChart>
      <c:catAx>
        <c:axId val="2442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1"/>
        <c:lblAlgn val="ctr"/>
        <c:lblOffset val="100"/>
        <c:noMultiLvlLbl val="0"/>
      </c:catAx>
      <c:valAx>
        <c:axId val="244178944"/>
        <c:scaling>
          <c:orientation val="minMax"/>
          <c:min val="15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76056838305839791"/>
          <c:y val="0.6348441459226819"/>
          <c:w val="0.15569570711873576"/>
          <c:h val="0.1838562254646123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1</xdr:col>
      <xdr:colOff>481012</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099" y="38100"/>
          <a:ext cx="2371725"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24</xdr:row>
      <xdr:rowOff>66675</xdr:rowOff>
    </xdr:from>
    <xdr:to>
      <xdr:col>10</xdr:col>
      <xdr:colOff>514350</xdr:colOff>
      <xdr:row>39</xdr:row>
      <xdr:rowOff>104775</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20</xdr:row>
      <xdr:rowOff>152400</xdr:rowOff>
    </xdr:from>
    <xdr:to>
      <xdr:col>11</xdr:col>
      <xdr:colOff>9525</xdr:colOff>
      <xdr:row>32</xdr:row>
      <xdr:rowOff>114300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495300</xdr:colOff>
      <xdr:row>27</xdr:row>
      <xdr:rowOff>552450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57150</xdr:colOff>
      <xdr:row>27</xdr:row>
      <xdr:rowOff>28575</xdr:rowOff>
    </xdr:from>
    <xdr:to>
      <xdr:col>7</xdr:col>
      <xdr:colOff>733425</xdr:colOff>
      <xdr:row>49</xdr:row>
      <xdr:rowOff>76200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66675</xdr:rowOff>
    </xdr:from>
    <xdr:to>
      <xdr:col>9</xdr:col>
      <xdr:colOff>638174</xdr:colOff>
      <xdr:row>20</xdr:row>
      <xdr:rowOff>152400</xdr:rowOff>
    </xdr:to>
    <xdr:graphicFrame macro="">
      <xdr:nvGraphicFramePr>
        <xdr:cNvPr id="2"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9525</xdr:colOff>
      <xdr:row>18</xdr:row>
      <xdr:rowOff>9525</xdr:rowOff>
    </xdr:from>
    <xdr:to>
      <xdr:col>6</xdr:col>
      <xdr:colOff>1085850</xdr:colOff>
      <xdr:row>33</xdr:row>
      <xdr:rowOff>142875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0</xdr:colOff>
      <xdr:row>34</xdr:row>
      <xdr:rowOff>85725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20</xdr:row>
      <xdr:rowOff>47625</xdr:rowOff>
    </xdr:from>
    <xdr:to>
      <xdr:col>6</xdr:col>
      <xdr:colOff>981075</xdr:colOff>
      <xdr:row>42</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23</xdr:row>
      <xdr:rowOff>28575</xdr:rowOff>
    </xdr:from>
    <xdr:to>
      <xdr:col>7</xdr:col>
      <xdr:colOff>0</xdr:colOff>
      <xdr:row>40</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80961</xdr:colOff>
      <xdr:row>0</xdr:row>
      <xdr:rowOff>14286</xdr:rowOff>
    </xdr:from>
    <xdr:to>
      <xdr:col>5</xdr:col>
      <xdr:colOff>838199</xdr:colOff>
      <xdr:row>23</xdr:row>
      <xdr:rowOff>28574</xdr:rowOff>
    </xdr:to>
    <xdr:graphicFrame macro="">
      <xdr:nvGraphicFramePr>
        <xdr:cNvPr id="3"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0</xdr:colOff>
      <xdr:row>15</xdr:row>
      <xdr:rowOff>114300</xdr:rowOff>
    </xdr:from>
    <xdr:to>
      <xdr:col>6</xdr:col>
      <xdr:colOff>1000125</xdr:colOff>
      <xdr:row>34</xdr:row>
      <xdr:rowOff>133350</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0</xdr:colOff>
      <xdr:row>22</xdr:row>
      <xdr:rowOff>133350</xdr:rowOff>
    </xdr:from>
    <xdr:to>
      <xdr:col>13</xdr:col>
      <xdr:colOff>38100</xdr:colOff>
      <xdr:row>39</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16</xdr:row>
      <xdr:rowOff>485775</xdr:rowOff>
    </xdr:from>
    <xdr:to>
      <xdr:col>6</xdr:col>
      <xdr:colOff>933450</xdr:colOff>
      <xdr:row>35</xdr:row>
      <xdr:rowOff>152400</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30</xdr:row>
      <xdr:rowOff>647700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0.90782</cdr:y>
    </cdr:from>
    <cdr:to>
      <cdr:x>0.817</cdr:x>
      <cdr:y>0.99576</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0</xdr:colOff>
      <xdr:row>17</xdr:row>
      <xdr:rowOff>76200</xdr:rowOff>
    </xdr:from>
    <xdr:to>
      <xdr:col>7</xdr:col>
      <xdr:colOff>28575</xdr:colOff>
      <xdr:row>34</xdr:row>
      <xdr:rowOff>123825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0.00138</cdr:x>
      <cdr:y>0.9077</cdr:y>
    </cdr:from>
    <cdr:to>
      <cdr:x>0.8119</cdr:x>
      <cdr:y>0.98342</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9525" y="3674493"/>
          <a:ext cx="5581707" cy="306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*Costo promedio de las importaciones efectuadas en septiembre de 2019.</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7</xdr:col>
      <xdr:colOff>866775</xdr:colOff>
      <xdr:row>32</xdr:row>
      <xdr:rowOff>95250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20</xdr:row>
      <xdr:rowOff>104775</xdr:rowOff>
    </xdr:from>
    <xdr:to>
      <xdr:col>8</xdr:col>
      <xdr:colOff>895350</xdr:colOff>
      <xdr:row>40</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4</xdr:col>
      <xdr:colOff>2171700</xdr:colOff>
      <xdr:row>22</xdr:row>
      <xdr:rowOff>19050</xdr:rowOff>
    </xdr:to>
    <xdr:graphicFrame macro="">
      <xdr:nvGraphicFramePr>
        <xdr:cNvPr id="21038536"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19</xdr:row>
      <xdr:rowOff>95249</xdr:rowOff>
    </xdr:from>
    <xdr:to>
      <xdr:col>3</xdr:col>
      <xdr:colOff>466725</xdr:colOff>
      <xdr:row>21</xdr:row>
      <xdr:rowOff>60394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342900" y="3171824"/>
          <a:ext cx="3248025" cy="288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21</xdr:row>
      <xdr:rowOff>47625</xdr:rowOff>
    </xdr:from>
    <xdr:to>
      <xdr:col>4</xdr:col>
      <xdr:colOff>1619250</xdr:colOff>
      <xdr:row>38</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showFormulas="1" tabSelected="1" topLeftCell="A24" zoomScaleNormal="100" workbookViewId="0">
      <selection activeCell="E38" sqref="E38"/>
    </sheetView>
  </sheetViews>
  <sheetFormatPr baseColWidth="10" defaultRowHeight="18"/>
  <cols>
    <col min="1" max="4" width="6.90625" customWidth="1"/>
    <col min="5" max="5" width="6.7265625" customWidth="1"/>
  </cols>
  <sheetData>
    <row r="1" spans="1:5">
      <c r="A1" s="506"/>
      <c r="B1" s="507"/>
      <c r="C1" s="507"/>
      <c r="D1" s="507"/>
      <c r="E1" s="507"/>
    </row>
    <row r="2" spans="1:5">
      <c r="A2" s="507"/>
      <c r="B2" s="507"/>
      <c r="C2" s="507"/>
      <c r="D2" s="507"/>
      <c r="E2" s="507"/>
    </row>
    <row r="3" spans="1:5">
      <c r="B3" s="507"/>
      <c r="C3" s="507"/>
      <c r="D3" s="507"/>
      <c r="E3" s="507"/>
    </row>
    <row r="4" spans="1:5">
      <c r="A4" s="507"/>
      <c r="B4" s="507"/>
      <c r="C4" s="507"/>
      <c r="D4" s="508"/>
      <c r="E4" s="507"/>
    </row>
    <row r="5" spans="1:5">
      <c r="A5" s="506"/>
      <c r="C5" s="507"/>
      <c r="D5" s="509"/>
      <c r="E5" s="507"/>
    </row>
    <row r="6" spans="1:5">
      <c r="A6" s="506"/>
      <c r="B6" s="507"/>
      <c r="C6" s="507"/>
      <c r="D6" s="507"/>
      <c r="E6" s="507"/>
    </row>
    <row r="7" spans="1:5">
      <c r="A7" s="506"/>
      <c r="B7" s="507"/>
      <c r="C7" s="507"/>
      <c r="D7" s="507"/>
      <c r="E7" s="507"/>
    </row>
    <row r="8" spans="1:5">
      <c r="A8" s="507"/>
      <c r="B8" s="507"/>
      <c r="C8" s="507"/>
      <c r="D8" s="508"/>
      <c r="E8" s="507"/>
    </row>
    <row r="9" spans="1:5">
      <c r="A9" s="510"/>
      <c r="B9" s="507"/>
      <c r="C9" s="507"/>
      <c r="D9" s="507"/>
      <c r="E9" s="507"/>
    </row>
    <row r="10" spans="1:5">
      <c r="A10" s="506"/>
      <c r="B10" s="507"/>
      <c r="C10" s="507"/>
      <c r="D10" s="507"/>
      <c r="E10" s="507"/>
    </row>
    <row r="11" spans="1:5">
      <c r="A11" s="506"/>
      <c r="B11" s="507"/>
      <c r="C11" s="507"/>
      <c r="D11" s="507"/>
      <c r="E11" s="507"/>
    </row>
    <row r="12" spans="1:5">
      <c r="A12" s="506"/>
      <c r="B12" s="507"/>
      <c r="C12" s="507"/>
      <c r="D12" s="507"/>
      <c r="E12" s="507"/>
    </row>
    <row r="13" spans="1:5">
      <c r="A13" s="506"/>
      <c r="B13" s="507"/>
      <c r="C13" s="507"/>
      <c r="D13" s="507"/>
      <c r="E13" s="507"/>
    </row>
    <row r="14" spans="1:5">
      <c r="A14" s="506"/>
      <c r="B14" s="507"/>
      <c r="C14" s="507"/>
      <c r="D14" s="507"/>
      <c r="E14" s="507"/>
    </row>
    <row r="15" spans="1:5">
      <c r="A15" s="506"/>
      <c r="B15" s="507"/>
      <c r="C15" s="507"/>
      <c r="D15" s="507"/>
      <c r="E15" s="507"/>
    </row>
    <row r="16" spans="1:5">
      <c r="A16" s="506"/>
      <c r="B16" s="507"/>
      <c r="C16" s="507"/>
      <c r="D16" s="507"/>
      <c r="E16" s="507"/>
    </row>
    <row r="17" spans="1:5">
      <c r="A17" s="506"/>
      <c r="B17" s="507"/>
      <c r="C17" s="507"/>
      <c r="D17" s="507"/>
      <c r="E17" s="507"/>
    </row>
    <row r="18" spans="1:5" ht="19.350000000000001" customHeight="1">
      <c r="A18" s="978" t="s">
        <v>374</v>
      </c>
      <c r="B18" s="978"/>
      <c r="C18" s="978"/>
      <c r="D18" s="978"/>
      <c r="E18" s="978"/>
    </row>
    <row r="19" spans="1:5" ht="19.5">
      <c r="A19" s="507"/>
      <c r="B19" s="507"/>
      <c r="C19" s="979"/>
      <c r="D19" s="979"/>
      <c r="E19" s="979"/>
    </row>
    <row r="20" spans="1:5">
      <c r="A20" s="507"/>
      <c r="B20" s="507"/>
      <c r="C20" s="507"/>
      <c r="D20" s="507"/>
      <c r="E20" s="507"/>
    </row>
    <row r="21" spans="1:5">
      <c r="A21" s="507"/>
      <c r="B21" s="507"/>
      <c r="C21" s="507"/>
      <c r="D21" s="511"/>
      <c r="E21" s="507"/>
    </row>
    <row r="22" spans="1:5">
      <c r="A22" s="980"/>
      <c r="B22" s="980"/>
      <c r="C22" s="980"/>
      <c r="D22" s="980"/>
      <c r="E22" s="980"/>
    </row>
    <row r="23" spans="1:5">
      <c r="A23" s="507"/>
      <c r="B23" s="507"/>
      <c r="C23" s="507"/>
      <c r="D23" s="507"/>
      <c r="E23" s="507"/>
    </row>
    <row r="24" spans="1:5">
      <c r="A24" s="506"/>
      <c r="B24" s="507"/>
      <c r="C24" s="507"/>
      <c r="D24" s="507"/>
      <c r="E24" s="507"/>
    </row>
    <row r="25" spans="1:5">
      <c r="A25" s="506"/>
      <c r="B25" s="507"/>
      <c r="C25" s="507"/>
      <c r="D25" s="508"/>
      <c r="E25" s="507"/>
    </row>
    <row r="26" spans="1:5">
      <c r="A26" s="512"/>
      <c r="B26" s="513"/>
      <c r="C26" s="513"/>
      <c r="D26" s="511"/>
      <c r="E26" s="513"/>
    </row>
    <row r="27" spans="1:5">
      <c r="B27" s="513"/>
      <c r="C27" s="513"/>
      <c r="D27" s="513"/>
      <c r="E27" s="513"/>
    </row>
    <row r="28" spans="1:5">
      <c r="A28" s="506"/>
      <c r="B28" s="507"/>
      <c r="C28" s="507"/>
      <c r="D28" s="507"/>
      <c r="E28" s="507"/>
    </row>
    <row r="29" spans="1:5">
      <c r="A29" s="506"/>
      <c r="B29" s="507"/>
      <c r="C29" s="507"/>
      <c r="D29" s="507"/>
      <c r="E29" s="507"/>
    </row>
    <row r="30" spans="1:5">
      <c r="A30" s="506"/>
      <c r="B30" s="507"/>
      <c r="C30" s="507"/>
      <c r="D30" s="508"/>
      <c r="E30" s="507"/>
    </row>
    <row r="31" spans="1:5">
      <c r="A31" s="506"/>
      <c r="B31" s="507"/>
      <c r="C31" s="507"/>
      <c r="D31" s="507"/>
      <c r="E31" s="507"/>
    </row>
    <row r="32" spans="1:5">
      <c r="A32" s="506"/>
      <c r="B32" s="507"/>
      <c r="C32" s="507"/>
      <c r="D32" s="507"/>
      <c r="E32" s="507"/>
    </row>
    <row r="33" spans="1:5">
      <c r="A33" s="506"/>
      <c r="B33" s="507"/>
      <c r="C33" s="507"/>
      <c r="D33" s="507"/>
      <c r="E33" s="507"/>
    </row>
    <row r="34" spans="1:5">
      <c r="A34" s="506"/>
      <c r="B34" s="507"/>
      <c r="C34" s="507"/>
      <c r="D34" s="507"/>
      <c r="E34" s="507"/>
    </row>
    <row r="35" spans="1:5">
      <c r="A35" s="514"/>
      <c r="B35" s="514"/>
      <c r="C35" s="514"/>
      <c r="D35" s="514"/>
      <c r="E35" s="514"/>
    </row>
    <row r="36" spans="1:5">
      <c r="A36" s="514"/>
      <c r="B36" s="514"/>
      <c r="C36" s="514"/>
      <c r="D36" s="514"/>
      <c r="E36" s="514"/>
    </row>
    <row r="37" spans="1:5">
      <c r="A37" s="506"/>
      <c r="B37" s="507"/>
      <c r="C37" s="507"/>
      <c r="D37" s="507"/>
      <c r="E37" s="507"/>
    </row>
    <row r="38" spans="1:5">
      <c r="A38" s="506"/>
      <c r="B38" s="507"/>
      <c r="C38" s="507"/>
      <c r="D38" s="507"/>
      <c r="E38" s="507"/>
    </row>
    <row r="39" spans="1:5">
      <c r="A39" s="506"/>
      <c r="B39" s="507"/>
      <c r="C39" s="507"/>
      <c r="D39" s="507"/>
      <c r="E39" s="507"/>
    </row>
    <row r="40" spans="1:5">
      <c r="A40" s="515"/>
      <c r="B40" s="507"/>
      <c r="C40" s="515"/>
      <c r="D40" s="516"/>
      <c r="E40" s="507"/>
    </row>
    <row r="41" spans="1:5">
      <c r="A41" s="506"/>
      <c r="B41" s="982" t="s">
        <v>647</v>
      </c>
      <c r="C41" s="982"/>
      <c r="D41" s="982"/>
      <c r="E41" s="819"/>
    </row>
    <row r="42" spans="1:5">
      <c r="A42" s="514"/>
      <c r="B42" s="514"/>
      <c r="E42" s="507"/>
    </row>
    <row r="43" spans="1:5">
      <c r="A43" s="514"/>
      <c r="B43" s="514"/>
      <c r="C43" s="514"/>
      <c r="D43" s="514"/>
      <c r="E43" s="514"/>
    </row>
    <row r="44" spans="1:5">
      <c r="A44" s="514"/>
      <c r="B44" s="514"/>
      <c r="C44" s="514"/>
      <c r="D44" s="514"/>
      <c r="E44" s="514"/>
    </row>
    <row r="45" spans="1:5">
      <c r="A45" s="514"/>
      <c r="B45" s="514"/>
      <c r="C45" s="514"/>
      <c r="D45" s="514"/>
      <c r="E45" s="514"/>
    </row>
    <row r="46" spans="1:5">
      <c r="A46" s="514"/>
      <c r="B46" s="514"/>
      <c r="C46" s="514"/>
      <c r="D46" s="514"/>
      <c r="E46" s="514"/>
    </row>
    <row r="47" spans="1:5">
      <c r="A47" s="514"/>
      <c r="B47" s="514"/>
      <c r="C47" s="514"/>
      <c r="D47" s="514"/>
      <c r="E47" s="514"/>
    </row>
    <row r="48" spans="1:5">
      <c r="A48" s="514"/>
      <c r="B48" s="514"/>
      <c r="C48" s="514"/>
      <c r="D48" s="514"/>
      <c r="E48" s="514"/>
    </row>
    <row r="49" spans="1:6">
      <c r="A49" s="514"/>
      <c r="B49" s="514"/>
      <c r="C49" s="514"/>
      <c r="D49" s="514"/>
      <c r="E49" s="514"/>
    </row>
    <row r="50" spans="1:6">
      <c r="A50" s="514"/>
      <c r="B50" s="514"/>
      <c r="C50" s="514"/>
      <c r="D50" s="514"/>
      <c r="E50" s="514"/>
    </row>
    <row r="51" spans="1:6">
      <c r="A51" s="981" t="s">
        <v>474</v>
      </c>
      <c r="B51" s="981"/>
      <c r="C51" s="981"/>
      <c r="D51" s="981"/>
      <c r="E51" s="981"/>
      <c r="F51" s="517"/>
    </row>
    <row r="52" spans="1:6" ht="48" customHeight="1">
      <c r="A52" s="973" t="s">
        <v>662</v>
      </c>
      <c r="B52" s="974"/>
      <c r="C52" s="974"/>
      <c r="D52" s="974"/>
      <c r="E52" s="974"/>
      <c r="F52" s="518"/>
    </row>
    <row r="53" spans="1:6">
      <c r="A53" s="975" t="s">
        <v>637</v>
      </c>
      <c r="B53" s="976"/>
      <c r="C53" s="976"/>
      <c r="D53" s="976"/>
      <c r="E53" s="976"/>
    </row>
    <row r="54" spans="1:6">
      <c r="A54" s="975" t="s">
        <v>638</v>
      </c>
      <c r="B54" s="976"/>
      <c r="C54" s="976"/>
      <c r="D54" s="976"/>
      <c r="E54" s="976"/>
    </row>
    <row r="55" spans="1:6">
      <c r="A55" s="975" t="s">
        <v>639</v>
      </c>
      <c r="B55" s="976"/>
      <c r="C55" s="976"/>
      <c r="D55" s="976"/>
      <c r="E55" s="976"/>
    </row>
    <row r="57" spans="1:6">
      <c r="A57" s="976"/>
      <c r="B57" s="976"/>
      <c r="C57" s="976"/>
      <c r="D57" s="976"/>
      <c r="E57" s="976"/>
    </row>
    <row r="58" spans="1:6">
      <c r="A58" s="976" t="s">
        <v>382</v>
      </c>
      <c r="B58" s="976"/>
      <c r="C58" s="976"/>
      <c r="D58" s="976"/>
      <c r="E58" s="976"/>
    </row>
    <row r="59" spans="1:6">
      <c r="A59" s="976" t="s">
        <v>598</v>
      </c>
      <c r="B59" s="976"/>
      <c r="C59" s="976"/>
      <c r="D59" s="976"/>
      <c r="E59" s="976"/>
    </row>
    <row r="60" spans="1:6">
      <c r="A60" s="514"/>
      <c r="B60" s="514"/>
      <c r="C60" s="514"/>
      <c r="D60" s="514"/>
      <c r="E60" s="514"/>
    </row>
    <row r="61" spans="1:6">
      <c r="A61" s="977" t="s">
        <v>41</v>
      </c>
      <c r="B61" s="977"/>
      <c r="C61" s="977"/>
      <c r="D61" s="977"/>
      <c r="E61" s="977"/>
    </row>
    <row r="62" spans="1:6">
      <c r="A62" s="976" t="s">
        <v>42</v>
      </c>
      <c r="B62" s="976"/>
      <c r="C62" s="976"/>
      <c r="D62" s="976"/>
      <c r="E62" s="976"/>
    </row>
    <row r="63" spans="1:6">
      <c r="A63" s="514"/>
      <c r="B63" s="514"/>
      <c r="C63" s="514"/>
      <c r="D63" s="514"/>
      <c r="E63" s="514"/>
    </row>
    <row r="64" spans="1:6">
      <c r="A64" s="514"/>
      <c r="B64" s="514"/>
      <c r="C64" s="514"/>
      <c r="D64" s="514"/>
      <c r="E64" s="514"/>
    </row>
    <row r="65" spans="1:5">
      <c r="A65" s="514"/>
      <c r="B65" s="514"/>
      <c r="C65" s="514"/>
      <c r="D65" s="514"/>
      <c r="E65" s="514"/>
    </row>
    <row r="66" spans="1:5">
      <c r="A66" s="514"/>
      <c r="B66" s="514"/>
      <c r="C66" s="514"/>
      <c r="D66" s="514"/>
      <c r="E66" s="514"/>
    </row>
    <row r="67" spans="1:5">
      <c r="A67" s="519"/>
      <c r="B67" s="514"/>
      <c r="C67" s="514"/>
      <c r="D67" s="514"/>
      <c r="E67" s="514"/>
    </row>
    <row r="68" spans="1:5">
      <c r="A68" s="971" t="s">
        <v>477</v>
      </c>
      <c r="B68" s="971"/>
      <c r="C68" s="971"/>
      <c r="D68" s="971"/>
      <c r="E68" s="971"/>
    </row>
    <row r="69" spans="1:5">
      <c r="A69" s="971" t="s">
        <v>478</v>
      </c>
      <c r="B69" s="971"/>
      <c r="C69" s="971"/>
      <c r="D69" s="971"/>
      <c r="E69" s="971"/>
    </row>
    <row r="70" spans="1:5">
      <c r="A70" s="519"/>
      <c r="B70" s="514"/>
      <c r="C70" s="514"/>
      <c r="D70" s="514"/>
      <c r="E70" s="514"/>
    </row>
    <row r="71" spans="1:5">
      <c r="A71" s="519"/>
      <c r="B71" s="514"/>
      <c r="C71" s="514"/>
      <c r="D71" s="514"/>
      <c r="E71" s="514"/>
    </row>
    <row r="72" spans="1:5">
      <c r="A72" s="519"/>
      <c r="B72" s="514"/>
      <c r="C72" s="514"/>
      <c r="D72" s="514"/>
      <c r="E72" s="514"/>
    </row>
    <row r="73" spans="1:5">
      <c r="A73" s="972" t="s">
        <v>43</v>
      </c>
      <c r="B73" s="972"/>
      <c r="C73" s="972"/>
      <c r="D73" s="972"/>
      <c r="E73" s="972"/>
    </row>
    <row r="74" spans="1:5">
      <c r="A74" s="519"/>
      <c r="B74" s="514"/>
      <c r="C74" s="514"/>
      <c r="D74" s="514"/>
      <c r="E74" s="514"/>
    </row>
    <row r="75" spans="1:5">
      <c r="A75" s="519"/>
      <c r="B75" s="514"/>
      <c r="C75" s="514"/>
      <c r="D75" s="514"/>
      <c r="E75" s="514"/>
    </row>
    <row r="76" spans="1:5">
      <c r="A76" s="519"/>
      <c r="B76" s="514"/>
      <c r="C76" s="514"/>
      <c r="D76" s="514"/>
      <c r="E76" s="514"/>
    </row>
    <row r="77" spans="1:5">
      <c r="A77" s="519"/>
      <c r="B77" s="514"/>
      <c r="C77" s="514"/>
      <c r="D77" s="514"/>
      <c r="E77" s="514"/>
    </row>
    <row r="78" spans="1:5">
      <c r="A78" s="519"/>
      <c r="B78" s="514"/>
      <c r="C78" s="514"/>
      <c r="D78" s="514"/>
      <c r="E78" s="514"/>
    </row>
    <row r="79" spans="1:5">
      <c r="A79" s="520"/>
      <c r="B79" s="520"/>
      <c r="C79" s="514"/>
      <c r="D79" s="514"/>
      <c r="E79" s="514"/>
    </row>
    <row r="80" spans="1:5">
      <c r="A80" s="521" t="s">
        <v>16</v>
      </c>
      <c r="B80" s="514"/>
      <c r="C80" s="514"/>
      <c r="D80" s="514"/>
      <c r="E80" s="514"/>
    </row>
    <row r="81" spans="1:5">
      <c r="A81" s="521" t="s">
        <v>61</v>
      </c>
      <c r="B81" s="514"/>
      <c r="C81" s="514"/>
      <c r="D81" s="514"/>
      <c r="E81" s="514"/>
    </row>
    <row r="82" spans="1:5">
      <c r="A82" s="521" t="s">
        <v>62</v>
      </c>
      <c r="B82" s="514"/>
      <c r="C82" s="522"/>
      <c r="D82" s="523"/>
      <c r="E82" s="514"/>
    </row>
    <row r="83" spans="1:5">
      <c r="A83" s="524" t="s">
        <v>17</v>
      </c>
      <c r="B83" s="525"/>
      <c r="C83" s="514"/>
      <c r="D83" s="514"/>
      <c r="E83" s="514"/>
    </row>
    <row r="84" spans="1:5">
      <c r="A84" s="514"/>
      <c r="B84" s="514"/>
      <c r="C84" s="514"/>
      <c r="D84" s="514"/>
      <c r="E84" s="514"/>
    </row>
    <row r="85" spans="1:5">
      <c r="A85" s="90"/>
      <c r="B85" s="90"/>
      <c r="C85" s="90"/>
      <c r="D85" s="90"/>
      <c r="E85" s="90"/>
    </row>
    <row r="86" spans="1:5">
      <c r="A86" s="90"/>
      <c r="B86" s="90"/>
      <c r="C86" s="90"/>
      <c r="D86" s="90"/>
      <c r="E86" s="90"/>
    </row>
    <row r="87" spans="1:5">
      <c r="A87" s="90"/>
      <c r="B87" s="90"/>
      <c r="C87" s="90"/>
      <c r="D87" s="90"/>
      <c r="E87" s="90"/>
    </row>
  </sheetData>
  <mergeCells count="17">
    <mergeCell ref="A18:E18"/>
    <mergeCell ref="C19:E19"/>
    <mergeCell ref="A22:E22"/>
    <mergeCell ref="A51:E51"/>
    <mergeCell ref="A54:E54"/>
    <mergeCell ref="A53:E53"/>
    <mergeCell ref="B41:D41"/>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B1:W54"/>
  <sheetViews>
    <sheetView zoomScaleNormal="100" zoomScaleSheetLayoutView="50" workbookViewId="0">
      <selection activeCell="J15" sqref="J15"/>
    </sheetView>
  </sheetViews>
  <sheetFormatPr baseColWidth="10" defaultRowHeight="12.75"/>
  <cols>
    <col min="1" max="1" width="2.1796875" style="177" customWidth="1"/>
    <col min="2" max="2" width="16.54296875" style="13" customWidth="1"/>
    <col min="3" max="3" width="14" style="13" customWidth="1"/>
    <col min="4" max="7" width="8.36328125" style="13" customWidth="1"/>
    <col min="8" max="8" width="3.54296875" style="13" customWidth="1"/>
    <col min="9" max="9" width="4.08984375" style="177" customWidth="1"/>
    <col min="10" max="10" width="14.1796875" style="177" customWidth="1"/>
    <col min="11" max="11" width="4.08984375" style="177" customWidth="1"/>
    <col min="12" max="16384" width="10.90625" style="177"/>
  </cols>
  <sheetData>
    <row r="1" spans="2:23">
      <c r="B1" s="1013" t="s">
        <v>75</v>
      </c>
      <c r="C1" s="1013"/>
      <c r="D1" s="1013"/>
      <c r="E1" s="1013"/>
      <c r="F1" s="1013"/>
      <c r="G1" s="1013"/>
      <c r="H1" s="1013"/>
    </row>
    <row r="2" spans="2:23">
      <c r="B2" s="67"/>
      <c r="C2" s="67"/>
      <c r="D2" s="67"/>
      <c r="E2" s="67"/>
      <c r="F2" s="67"/>
      <c r="G2" s="67"/>
      <c r="H2" s="67"/>
    </row>
    <row r="3" spans="2:23" ht="18" customHeight="1">
      <c r="B3" s="1047" t="s">
        <v>444</v>
      </c>
      <c r="C3" s="1047"/>
      <c r="D3" s="1048"/>
      <c r="E3" s="1048"/>
      <c r="F3" s="1048"/>
      <c r="G3" s="1048"/>
      <c r="H3" s="71"/>
    </row>
    <row r="4" spans="2:23" s="30" customFormat="1" ht="45" customHeight="1">
      <c r="B4" s="1015" t="s">
        <v>586</v>
      </c>
      <c r="C4" s="1049"/>
      <c r="D4" s="1049"/>
      <c r="E4" s="1049"/>
      <c r="F4" s="1049"/>
      <c r="G4" s="1049"/>
    </row>
    <row r="5" spans="2:23" s="30" customFormat="1" ht="15" customHeight="1">
      <c r="B5" s="1050" t="s">
        <v>174</v>
      </c>
      <c r="C5" s="1050"/>
      <c r="D5" s="1051" t="s">
        <v>587</v>
      </c>
      <c r="E5" s="1050"/>
      <c r="F5" s="1050"/>
      <c r="G5" s="1050"/>
    </row>
    <row r="6" spans="2:23" s="30" customFormat="1" ht="17.25" customHeight="1">
      <c r="B6" s="1050"/>
      <c r="C6" s="1050"/>
      <c r="D6" s="836" t="s">
        <v>588</v>
      </c>
      <c r="E6" s="836" t="s">
        <v>588</v>
      </c>
      <c r="F6" s="836" t="s">
        <v>590</v>
      </c>
      <c r="G6" s="836" t="s">
        <v>590</v>
      </c>
    </row>
    <row r="7" spans="2:23" s="30" customFormat="1" ht="15.75" customHeight="1">
      <c r="B7" s="1031" t="s">
        <v>175</v>
      </c>
      <c r="C7" s="1031"/>
      <c r="D7" s="837">
        <v>85</v>
      </c>
      <c r="E7" s="840">
        <v>60</v>
      </c>
      <c r="F7" s="840">
        <v>70</v>
      </c>
      <c r="G7" s="842">
        <v>50</v>
      </c>
    </row>
    <row r="8" spans="2:23" s="30" customFormat="1" ht="15.75" customHeight="1">
      <c r="B8" s="1030" t="s">
        <v>99</v>
      </c>
      <c r="C8" s="1031"/>
      <c r="D8" s="838">
        <v>60200</v>
      </c>
      <c r="E8" s="841">
        <v>53200</v>
      </c>
      <c r="F8" s="841">
        <v>47600</v>
      </c>
      <c r="G8" s="835">
        <v>33600</v>
      </c>
    </row>
    <row r="9" spans="2:23" s="13" customFormat="1" ht="15.75" customHeight="1">
      <c r="B9" s="1030" t="s">
        <v>100</v>
      </c>
      <c r="C9" s="1031"/>
      <c r="D9" s="838">
        <v>309100</v>
      </c>
      <c r="E9" s="841">
        <v>281600</v>
      </c>
      <c r="F9" s="841">
        <v>263800</v>
      </c>
      <c r="G9" s="835">
        <v>249800</v>
      </c>
      <c r="I9" s="196"/>
      <c r="J9" s="197"/>
      <c r="K9" s="192"/>
      <c r="L9" s="192"/>
      <c r="M9" s="192"/>
      <c r="N9" s="192"/>
      <c r="O9" s="192"/>
      <c r="P9" s="192"/>
      <c r="Q9" s="192"/>
      <c r="R9" s="192"/>
      <c r="S9" s="192"/>
    </row>
    <row r="10" spans="2:23" s="13" customFormat="1" ht="15.75" customHeight="1">
      <c r="B10" s="1030" t="s">
        <v>73</v>
      </c>
      <c r="C10" s="1031"/>
      <c r="D10" s="838">
        <v>641480</v>
      </c>
      <c r="E10" s="841">
        <v>422600</v>
      </c>
      <c r="F10" s="841">
        <v>565470</v>
      </c>
      <c r="G10" s="835">
        <v>419970</v>
      </c>
      <c r="I10" s="196"/>
      <c r="J10" s="197"/>
      <c r="K10" s="192"/>
      <c r="L10" s="192"/>
      <c r="M10" s="192"/>
      <c r="N10" s="192"/>
      <c r="O10" s="192"/>
      <c r="P10" s="192"/>
      <c r="Q10" s="192"/>
      <c r="R10" s="192"/>
      <c r="S10" s="192"/>
    </row>
    <row r="11" spans="2:23" s="13" customFormat="1" ht="15.75" customHeight="1">
      <c r="B11" s="1032" t="s">
        <v>170</v>
      </c>
      <c r="C11" s="1033"/>
      <c r="D11" s="838">
        <f>50539+71639</f>
        <v>122178</v>
      </c>
      <c r="E11" s="841">
        <f>37870+53681</f>
        <v>91551</v>
      </c>
      <c r="F11" s="841">
        <f>43844+62148</f>
        <v>105992</v>
      </c>
      <c r="G11" s="835">
        <f>35169+49851</f>
        <v>85020</v>
      </c>
      <c r="I11" s="196"/>
      <c r="J11" s="197"/>
      <c r="K11" s="192"/>
      <c r="L11" s="192"/>
      <c r="M11" s="192"/>
      <c r="N11" s="192"/>
      <c r="O11" s="192"/>
      <c r="P11" s="192"/>
      <c r="Q11" s="192"/>
      <c r="R11" s="192"/>
      <c r="S11" s="192"/>
    </row>
    <row r="12" spans="2:23" ht="15.75" customHeight="1">
      <c r="B12" s="1030" t="s">
        <v>101</v>
      </c>
      <c r="C12" s="1031"/>
      <c r="D12" s="838">
        <f>SUM(D8:D11)</f>
        <v>1132958</v>
      </c>
      <c r="E12" s="841">
        <f>SUM(E8:E11)</f>
        <v>848951</v>
      </c>
      <c r="F12" s="841">
        <f>SUM(F8:F11)</f>
        <v>982862</v>
      </c>
      <c r="G12" s="841">
        <f>SUM(G8:G11)</f>
        <v>788390</v>
      </c>
      <c r="I12" s="191"/>
      <c r="J12" s="186"/>
      <c r="K12" s="193"/>
      <c r="L12" s="193"/>
      <c r="M12" s="193"/>
      <c r="N12" s="193"/>
      <c r="O12" s="193"/>
      <c r="P12" s="193"/>
      <c r="Q12" s="193"/>
      <c r="R12" s="193"/>
      <c r="S12" s="193"/>
    </row>
    <row r="13" spans="2:23" ht="15.75" customHeight="1">
      <c r="B13" s="1030" t="s">
        <v>589</v>
      </c>
      <c r="C13" s="1031"/>
      <c r="D13" s="839">
        <v>16800</v>
      </c>
      <c r="E13" s="839">
        <v>16800</v>
      </c>
      <c r="F13" s="839">
        <v>16800</v>
      </c>
      <c r="G13" s="839">
        <v>16800</v>
      </c>
      <c r="I13" s="191"/>
      <c r="J13" s="186"/>
      <c r="K13" s="193"/>
      <c r="L13" s="193"/>
      <c r="M13" s="194"/>
      <c r="N13" s="194"/>
      <c r="O13" s="194"/>
      <c r="P13" s="194"/>
      <c r="Q13" s="194"/>
      <c r="R13" s="194"/>
      <c r="S13" s="194"/>
      <c r="T13" s="181"/>
      <c r="U13" s="181"/>
      <c r="V13" s="181"/>
      <c r="W13" s="181"/>
    </row>
    <row r="14" spans="2:23" ht="16.5" customHeight="1">
      <c r="B14" s="1039" t="s">
        <v>141</v>
      </c>
      <c r="C14" s="1040"/>
      <c r="D14" s="838">
        <f>D13*D7</f>
        <v>1428000</v>
      </c>
      <c r="E14" s="838">
        <f t="shared" ref="E14:G14" si="0">E13*E7</f>
        <v>1008000</v>
      </c>
      <c r="F14" s="838">
        <f t="shared" si="0"/>
        <v>1176000</v>
      </c>
      <c r="G14" s="838">
        <f t="shared" si="0"/>
        <v>840000</v>
      </c>
      <c r="I14" s="191"/>
      <c r="J14" s="186"/>
      <c r="K14" s="193"/>
      <c r="L14" s="198"/>
      <c r="M14" s="190"/>
      <c r="N14" s="189"/>
      <c r="O14" s="189"/>
      <c r="P14" s="189"/>
      <c r="Q14" s="189"/>
      <c r="R14" s="189"/>
      <c r="S14" s="189"/>
      <c r="T14" s="184"/>
      <c r="U14" s="184"/>
      <c r="V14" s="184"/>
      <c r="W14" s="184"/>
    </row>
    <row r="15" spans="2:23" ht="16.5" customHeight="1">
      <c r="B15" s="1039" t="s">
        <v>74</v>
      </c>
      <c r="C15" s="1040"/>
      <c r="D15" s="838">
        <f>D14-D12</f>
        <v>295042</v>
      </c>
      <c r="E15" s="838">
        <f>E14-E12</f>
        <v>159049</v>
      </c>
      <c r="F15" s="838">
        <f t="shared" ref="F15:G15" si="1">F14-F12</f>
        <v>193138</v>
      </c>
      <c r="G15" s="838">
        <f t="shared" si="1"/>
        <v>51610</v>
      </c>
      <c r="I15" s="191"/>
      <c r="J15" s="186"/>
      <c r="K15" s="193"/>
      <c r="L15" s="198"/>
      <c r="M15" s="190"/>
      <c r="N15" s="189"/>
      <c r="O15" s="189"/>
      <c r="P15" s="189"/>
      <c r="Q15" s="189"/>
      <c r="R15" s="189"/>
      <c r="S15" s="189"/>
      <c r="T15" s="184"/>
      <c r="U15" s="184"/>
      <c r="V15" s="184"/>
      <c r="W15" s="184"/>
    </row>
    <row r="16" spans="2:23" ht="16.5" customHeight="1">
      <c r="B16" s="1044"/>
      <c r="C16" s="1045"/>
      <c r="D16" s="1042"/>
      <c r="E16" s="1042"/>
      <c r="F16" s="1045"/>
      <c r="G16" s="1046"/>
      <c r="I16" s="191"/>
      <c r="J16" s="186"/>
      <c r="K16" s="193"/>
      <c r="L16" s="198"/>
      <c r="M16" s="199"/>
      <c r="N16" s="195"/>
      <c r="O16" s="195"/>
      <c r="P16" s="195"/>
      <c r="Q16" s="195"/>
      <c r="R16" s="195"/>
      <c r="S16" s="195"/>
      <c r="T16" s="180"/>
      <c r="U16" s="180"/>
      <c r="V16" s="180"/>
      <c r="W16" s="180"/>
    </row>
    <row r="17" spans="2:19" s="31" customFormat="1" ht="16.5" customHeight="1">
      <c r="B17" s="1042" t="s">
        <v>591</v>
      </c>
      <c r="C17" s="1042"/>
      <c r="D17" s="1042"/>
      <c r="E17" s="1042"/>
      <c r="F17" s="1042"/>
      <c r="G17" s="1042"/>
      <c r="H17" s="30"/>
      <c r="I17" s="200"/>
      <c r="J17" s="201"/>
      <c r="K17" s="202"/>
      <c r="L17" s="202"/>
      <c r="M17" s="202"/>
      <c r="N17" s="202"/>
      <c r="O17" s="202"/>
      <c r="P17" s="202"/>
      <c r="Q17" s="202"/>
      <c r="R17" s="202"/>
      <c r="S17" s="202"/>
    </row>
    <row r="18" spans="2:19" ht="29.25" customHeight="1">
      <c r="B18" s="102" t="s">
        <v>97</v>
      </c>
      <c r="C18" s="105" t="s">
        <v>171</v>
      </c>
      <c r="D18" s="103">
        <v>75</v>
      </c>
      <c r="E18" s="103">
        <v>80</v>
      </c>
      <c r="F18" s="103">
        <v>85</v>
      </c>
      <c r="G18" s="103">
        <v>90</v>
      </c>
      <c r="H18" s="51"/>
      <c r="I18" s="191"/>
      <c r="J18" s="186"/>
      <c r="K18" s="193"/>
      <c r="L18" s="203"/>
      <c r="M18" s="193"/>
      <c r="N18" s="193"/>
      <c r="O18" s="193"/>
      <c r="P18" s="193"/>
      <c r="Q18" s="193"/>
      <c r="R18" s="193"/>
      <c r="S18" s="193"/>
    </row>
    <row r="19" spans="2:19" ht="15.75" customHeight="1">
      <c r="B19" s="102" t="s">
        <v>94</v>
      </c>
      <c r="C19" s="102">
        <v>16800</v>
      </c>
      <c r="D19" s="103">
        <f>(D$18*$C19)-$D$12</f>
        <v>127042</v>
      </c>
      <c r="E19" s="103">
        <f>(E$18*$C19)-$D$12</f>
        <v>211042</v>
      </c>
      <c r="F19" s="103">
        <f t="shared" ref="F19" si="2">(F$18*$C19)-$D$12</f>
        <v>295042</v>
      </c>
      <c r="G19" s="103">
        <f>(G$18*$C19)-$D$12</f>
        <v>379042</v>
      </c>
      <c r="H19" s="111"/>
      <c r="I19" s="191"/>
      <c r="J19" s="189"/>
      <c r="K19" s="189"/>
      <c r="L19" s="193"/>
      <c r="M19" s="193"/>
      <c r="N19" s="193"/>
      <c r="O19" s="193"/>
      <c r="P19" s="193"/>
      <c r="Q19" s="193"/>
      <c r="R19" s="193"/>
      <c r="S19" s="193"/>
    </row>
    <row r="20" spans="2:19" ht="15.75" customHeight="1">
      <c r="B20" s="102" t="s">
        <v>95</v>
      </c>
      <c r="C20" s="102">
        <v>17048</v>
      </c>
      <c r="D20" s="103">
        <f>(D$18*$C20)-$D$12</f>
        <v>145642</v>
      </c>
      <c r="E20" s="103">
        <f>(E$18*$C20)-$D$12</f>
        <v>230882</v>
      </c>
      <c r="F20" s="103">
        <f>(F$18*$C20)-$D$12</f>
        <v>316122</v>
      </c>
      <c r="G20" s="103">
        <f>(G$18*$C20)-$D$12</f>
        <v>401362</v>
      </c>
      <c r="H20" s="111"/>
      <c r="I20" s="204"/>
      <c r="J20" s="189"/>
      <c r="K20" s="189"/>
      <c r="L20" s="193"/>
      <c r="M20" s="193"/>
      <c r="N20" s="193"/>
      <c r="O20" s="193"/>
      <c r="P20" s="193"/>
      <c r="Q20" s="193"/>
      <c r="R20" s="193"/>
      <c r="S20" s="193"/>
    </row>
    <row r="21" spans="2:19" ht="15.75" customHeight="1">
      <c r="B21" s="104" t="s">
        <v>192</v>
      </c>
      <c r="C21" s="104"/>
      <c r="D21" s="103">
        <f>$D$12/D18</f>
        <v>15106.106666666667</v>
      </c>
      <c r="E21" s="103">
        <f>$D$12/E18</f>
        <v>14161.975</v>
      </c>
      <c r="F21" s="103">
        <f t="shared" ref="F21:G21" si="3">$D$12/F18</f>
        <v>13328.917647058823</v>
      </c>
      <c r="G21" s="103">
        <f t="shared" si="3"/>
        <v>12588.422222222222</v>
      </c>
      <c r="H21" s="111"/>
      <c r="I21" s="204"/>
      <c r="J21" s="189"/>
      <c r="K21" s="189"/>
      <c r="L21" s="193"/>
      <c r="M21" s="193"/>
      <c r="N21" s="193"/>
      <c r="O21" s="193"/>
      <c r="P21" s="193"/>
      <c r="Q21" s="193"/>
      <c r="R21" s="193"/>
      <c r="S21" s="193"/>
    </row>
    <row r="22" spans="2:19" ht="15.75" customHeight="1">
      <c r="B22" s="1043" t="s">
        <v>179</v>
      </c>
      <c r="C22" s="1043"/>
      <c r="D22" s="1043"/>
      <c r="E22" s="1043"/>
      <c r="F22" s="1043"/>
      <c r="G22" s="1043"/>
      <c r="H22" s="111"/>
      <c r="I22" s="204"/>
      <c r="J22" s="189"/>
      <c r="K22" s="189"/>
      <c r="L22" s="193"/>
      <c r="M22" s="193"/>
      <c r="N22" s="193"/>
      <c r="O22" s="193"/>
      <c r="P22" s="193"/>
      <c r="Q22" s="193"/>
      <c r="R22" s="193"/>
      <c r="S22" s="193"/>
    </row>
    <row r="23" spans="2:19" ht="15.75" customHeight="1">
      <c r="B23" s="1041" t="s">
        <v>459</v>
      </c>
      <c r="C23" s="1041"/>
      <c r="D23" s="1041"/>
      <c r="E23" s="1041"/>
      <c r="F23" s="1041"/>
      <c r="G23" s="1041"/>
      <c r="H23" s="111"/>
      <c r="I23" s="204"/>
      <c r="J23" s="189"/>
      <c r="K23" s="189"/>
      <c r="L23" s="193"/>
      <c r="M23" s="193"/>
      <c r="N23" s="193"/>
      <c r="O23" s="193"/>
      <c r="P23" s="193"/>
      <c r="Q23" s="193"/>
      <c r="R23" s="193"/>
      <c r="S23" s="193"/>
    </row>
    <row r="24" spans="2:19" ht="15.75" customHeight="1">
      <c r="B24" s="1036" t="s">
        <v>479</v>
      </c>
      <c r="C24" s="1037"/>
      <c r="D24" s="1037"/>
      <c r="E24" s="1037"/>
      <c r="F24" s="1037"/>
      <c r="G24" s="1038"/>
      <c r="H24" s="111"/>
      <c r="I24" s="204"/>
      <c r="J24" s="189"/>
      <c r="K24" s="189"/>
      <c r="L24" s="193"/>
      <c r="M24" s="193"/>
      <c r="N24" s="193"/>
      <c r="O24" s="193"/>
      <c r="P24" s="193"/>
      <c r="Q24" s="193"/>
      <c r="R24" s="193"/>
      <c r="S24" s="193"/>
    </row>
    <row r="25" spans="2:19" ht="31.5" customHeight="1">
      <c r="B25" s="1035" t="s">
        <v>545</v>
      </c>
      <c r="C25" s="1035"/>
      <c r="D25" s="1035"/>
      <c r="E25" s="1035"/>
      <c r="F25" s="1035"/>
      <c r="G25" s="1035"/>
      <c r="H25" s="111"/>
      <c r="I25" s="204"/>
      <c r="J25" s="189"/>
      <c r="K25" s="189"/>
      <c r="L25" s="193"/>
      <c r="M25" s="193"/>
      <c r="N25" s="193"/>
      <c r="O25" s="193"/>
      <c r="P25" s="193"/>
      <c r="Q25" s="193"/>
      <c r="R25" s="193"/>
      <c r="S25" s="193"/>
    </row>
    <row r="26" spans="2:19" ht="15.75" customHeight="1">
      <c r="B26" s="1034" t="s">
        <v>169</v>
      </c>
      <c r="C26" s="1034"/>
      <c r="D26" s="1034"/>
      <c r="E26" s="1034"/>
      <c r="F26" s="1034"/>
      <c r="G26" s="1034"/>
      <c r="H26" s="111"/>
      <c r="I26" s="204"/>
      <c r="J26" s="189"/>
      <c r="K26" s="189"/>
      <c r="L26" s="54"/>
      <c r="M26" s="54"/>
      <c r="N26" s="191"/>
      <c r="O26" s="60"/>
      <c r="P26" s="193"/>
      <c r="Q26" s="193"/>
      <c r="R26" s="193"/>
      <c r="S26" s="193"/>
    </row>
    <row r="27" spans="2:19" ht="16.5" customHeight="1">
      <c r="C27" s="267"/>
      <c r="D27" s="178"/>
      <c r="E27" s="265"/>
      <c r="F27" s="265"/>
      <c r="G27" s="266"/>
      <c r="H27" s="111"/>
      <c r="I27" s="204"/>
      <c r="J27" s="189"/>
      <c r="K27" s="189"/>
      <c r="L27" s="54"/>
      <c r="M27" s="54"/>
      <c r="N27" s="191"/>
      <c r="O27" s="60"/>
      <c r="P27" s="193"/>
      <c r="Q27" s="193"/>
      <c r="R27" s="193"/>
      <c r="S27" s="193"/>
    </row>
    <row r="28" spans="2:19" ht="16.5" customHeight="1">
      <c r="C28" s="267"/>
      <c r="D28" s="178"/>
      <c r="E28" s="265"/>
      <c r="F28" s="265"/>
      <c r="G28" s="266"/>
      <c r="H28" s="111"/>
      <c r="I28" s="204"/>
      <c r="J28" s="189"/>
      <c r="K28" s="189"/>
      <c r="L28" s="54"/>
      <c r="M28" s="54"/>
      <c r="N28" s="191"/>
      <c r="O28" s="60"/>
      <c r="P28" s="193"/>
      <c r="Q28" s="193"/>
      <c r="R28" s="193"/>
      <c r="S28" s="193"/>
    </row>
    <row r="29" spans="2:19" ht="16.5" customHeight="1">
      <c r="C29" s="267"/>
      <c r="D29" s="178"/>
      <c r="E29" s="265"/>
      <c r="F29" s="265"/>
      <c r="G29" s="266"/>
      <c r="H29" s="111"/>
      <c r="I29" s="204"/>
      <c r="J29" s="204"/>
      <c r="K29" s="204"/>
      <c r="L29" s="85"/>
      <c r="M29" s="54"/>
      <c r="N29" s="191"/>
      <c r="O29" s="60"/>
      <c r="P29" s="193"/>
      <c r="Q29" s="193"/>
      <c r="R29" s="193"/>
      <c r="S29" s="193"/>
    </row>
    <row r="30" spans="2:19" ht="16.5" customHeight="1">
      <c r="C30" s="145"/>
      <c r="D30" s="70"/>
      <c r="E30" s="70"/>
      <c r="F30" s="177"/>
      <c r="G30" s="113"/>
      <c r="H30" s="111"/>
      <c r="I30" s="185"/>
      <c r="J30" s="186"/>
      <c r="K30" s="114"/>
      <c r="L30" s="54"/>
      <c r="M30" s="54"/>
      <c r="N30" s="191"/>
      <c r="O30" s="60"/>
      <c r="P30" s="193"/>
      <c r="Q30" s="193"/>
      <c r="R30" s="193"/>
      <c r="S30" s="193"/>
    </row>
    <row r="31" spans="2:19">
      <c r="C31" s="177"/>
      <c r="D31" s="177"/>
      <c r="E31" s="177"/>
      <c r="F31" s="177"/>
      <c r="G31" s="177"/>
    </row>
    <row r="32" spans="2:19">
      <c r="C32" s="177"/>
      <c r="D32" s="177"/>
      <c r="E32" s="177"/>
      <c r="F32" s="177"/>
      <c r="G32" s="177"/>
    </row>
    <row r="33" spans="3:7">
      <c r="C33" s="177"/>
      <c r="D33" s="177"/>
      <c r="E33" s="177"/>
      <c r="F33" s="177"/>
      <c r="G33" s="177"/>
    </row>
    <row r="34" spans="3:7">
      <c r="C34" s="177"/>
      <c r="D34" s="177"/>
      <c r="E34" s="177"/>
      <c r="F34" s="177"/>
      <c r="G34" s="177"/>
    </row>
    <row r="35" spans="3:7">
      <c r="C35" s="177"/>
      <c r="D35" s="177"/>
      <c r="E35" s="177"/>
      <c r="F35" s="177"/>
      <c r="G35" s="177"/>
    </row>
    <row r="36" spans="3:7">
      <c r="C36" s="177"/>
      <c r="D36" s="177"/>
      <c r="E36" s="177"/>
      <c r="F36" s="177"/>
      <c r="G36" s="177"/>
    </row>
    <row r="37" spans="3:7">
      <c r="C37" s="177"/>
      <c r="D37" s="177"/>
      <c r="E37" s="177"/>
      <c r="F37" s="177"/>
      <c r="G37" s="177"/>
    </row>
    <row r="38" spans="3:7">
      <c r="C38" s="177"/>
      <c r="D38" s="177"/>
      <c r="E38" s="177"/>
      <c r="F38" s="177"/>
      <c r="G38" s="177"/>
    </row>
    <row r="39" spans="3:7">
      <c r="C39" s="177"/>
      <c r="D39" s="177"/>
      <c r="E39" s="177"/>
      <c r="F39" s="177"/>
      <c r="G39" s="177"/>
    </row>
    <row r="53" spans="2:14">
      <c r="I53" s="13"/>
      <c r="J53" s="13"/>
      <c r="K53" s="13"/>
      <c r="L53" s="13"/>
      <c r="M53" s="13"/>
      <c r="N53" s="13"/>
    </row>
    <row r="54" spans="2:14" ht="30" customHeight="1">
      <c r="B54" s="259"/>
      <c r="I54" s="259"/>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O45"/>
  <sheetViews>
    <sheetView zoomScaleNormal="100" workbookViewId="0">
      <selection activeCell="M8" sqref="M8:M17"/>
    </sheetView>
  </sheetViews>
  <sheetFormatPr baseColWidth="10" defaultColWidth="9.6328125" defaultRowHeight="12"/>
  <cols>
    <col min="1" max="1" width="1.7265625" style="1" customWidth="1"/>
    <col min="2" max="2" width="7.54296875" style="1" customWidth="1"/>
    <col min="3" max="3" width="9.08984375" style="1" customWidth="1"/>
    <col min="4" max="4" width="7.36328125" style="1" customWidth="1"/>
    <col min="5" max="5" width="8.453125" style="1" customWidth="1"/>
    <col min="6" max="6" width="7.36328125" style="1" customWidth="1"/>
    <col min="7" max="7" width="7.90625" style="1" customWidth="1"/>
    <col min="8" max="8" width="10.08984375" style="1" customWidth="1"/>
    <col min="9" max="9" width="7.3632812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1052" t="s">
        <v>76</v>
      </c>
      <c r="C1" s="1052"/>
      <c r="D1" s="1052"/>
      <c r="E1" s="1052"/>
      <c r="F1" s="1052"/>
      <c r="G1" s="1052"/>
      <c r="H1" s="1052"/>
      <c r="I1" s="1052"/>
    </row>
    <row r="2" spans="2:15" s="24" customFormat="1" ht="12.75"/>
    <row r="3" spans="2:15" s="24" customFormat="1" ht="15.75" customHeight="1">
      <c r="B3" s="1057" t="s">
        <v>515</v>
      </c>
      <c r="C3" s="1057"/>
      <c r="D3" s="1057"/>
      <c r="E3" s="1057"/>
      <c r="F3" s="1057"/>
      <c r="G3" s="1057"/>
      <c r="H3" s="1057"/>
      <c r="I3" s="1057"/>
    </row>
    <row r="4" spans="2:15" s="24" customFormat="1" ht="15.75" customHeight="1">
      <c r="B4" s="1057" t="s">
        <v>490</v>
      </c>
      <c r="C4" s="1057"/>
      <c r="D4" s="1057"/>
      <c r="E4" s="1057"/>
      <c r="F4" s="1057"/>
      <c r="G4" s="1057"/>
      <c r="H4" s="1057"/>
      <c r="I4" s="1057"/>
    </row>
    <row r="5" spans="2:15" s="24" customFormat="1" ht="15.75" customHeight="1">
      <c r="B5" s="1064" t="s">
        <v>176</v>
      </c>
      <c r="C5" s="1064"/>
      <c r="D5" s="1065"/>
      <c r="E5" s="1064"/>
      <c r="F5" s="1064"/>
      <c r="G5" s="1064"/>
      <c r="H5" s="1064"/>
      <c r="I5" s="1064"/>
      <c r="J5" s="36"/>
    </row>
    <row r="6" spans="2:15" s="22" customFormat="1" ht="28.5" customHeight="1">
      <c r="B6" s="1053" t="s">
        <v>165</v>
      </c>
      <c r="C6" s="1056" t="s">
        <v>6</v>
      </c>
      <c r="D6" s="452" t="s">
        <v>35</v>
      </c>
      <c r="E6" s="1054" t="s">
        <v>10</v>
      </c>
      <c r="F6" s="452" t="s">
        <v>35</v>
      </c>
      <c r="G6" s="1055" t="s">
        <v>91</v>
      </c>
      <c r="H6" s="1066" t="s">
        <v>521</v>
      </c>
      <c r="I6" s="452" t="s">
        <v>35</v>
      </c>
      <c r="J6" s="36"/>
    </row>
    <row r="7" spans="2:15" s="22" customFormat="1" ht="12.75">
      <c r="B7" s="1053"/>
      <c r="C7" s="1055"/>
      <c r="D7" s="453" t="s">
        <v>36</v>
      </c>
      <c r="E7" s="1055"/>
      <c r="F7" s="453" t="s">
        <v>36</v>
      </c>
      <c r="G7" s="1055"/>
      <c r="H7" s="1067"/>
      <c r="I7" s="453" t="s">
        <v>36</v>
      </c>
      <c r="J7" s="36"/>
      <c r="K7" s="36"/>
    </row>
    <row r="8" spans="2:15" s="22" customFormat="1" ht="15.75" customHeight="1">
      <c r="B8" s="109">
        <v>2009</v>
      </c>
      <c r="C8" s="132">
        <v>1145289.7</v>
      </c>
      <c r="D8" s="133"/>
      <c r="E8" s="132">
        <v>686003.93299999996</v>
      </c>
      <c r="F8" s="133"/>
      <c r="G8" s="634">
        <v>3.843</v>
      </c>
      <c r="H8" s="134">
        <f t="shared" ref="H8:H14" si="0">C8+E8-G8</f>
        <v>1831289.7899999998</v>
      </c>
      <c r="I8" s="133"/>
      <c r="K8" s="36"/>
      <c r="M8" s="55"/>
    </row>
    <row r="9" spans="2:15" s="22" customFormat="1" ht="15.75" customHeight="1">
      <c r="B9" s="109">
        <v>2010</v>
      </c>
      <c r="C9" s="132">
        <v>1523921.3</v>
      </c>
      <c r="D9" s="133">
        <f>(C9-C8)/C8</f>
        <v>0.33059897421586881</v>
      </c>
      <c r="E9" s="132">
        <v>632530.88100000005</v>
      </c>
      <c r="F9" s="133">
        <f t="shared" ref="F9:F17" si="1">(E9-E8)/E8</f>
        <v>-7.7948608495805677E-2</v>
      </c>
      <c r="G9" s="634">
        <v>2.5348999999999999</v>
      </c>
      <c r="H9" s="134">
        <f t="shared" si="0"/>
        <v>2156449.6461</v>
      </c>
      <c r="I9" s="133">
        <f t="shared" ref="I9:I14" si="2">(H9-H8)/H8</f>
        <v>0.17755783812893985</v>
      </c>
      <c r="J9" s="36"/>
      <c r="M9" s="55"/>
    </row>
    <row r="10" spans="2:15" s="22" customFormat="1" ht="15.75" customHeight="1">
      <c r="B10" s="109">
        <v>2011</v>
      </c>
      <c r="C10" s="132">
        <v>1575822</v>
      </c>
      <c r="D10" s="133">
        <f>(C10-C9)/C9</f>
        <v>3.4057336162963241E-2</v>
      </c>
      <c r="E10" s="132">
        <v>655527.429</v>
      </c>
      <c r="F10" s="133">
        <f t="shared" si="1"/>
        <v>3.6356403601423455E-2</v>
      </c>
      <c r="G10" s="634">
        <v>110.75030000000001</v>
      </c>
      <c r="H10" s="134">
        <f t="shared" si="0"/>
        <v>2231238.6787</v>
      </c>
      <c r="I10" s="133">
        <f t="shared" si="2"/>
        <v>3.4681557594102928E-2</v>
      </c>
      <c r="K10" s="36"/>
      <c r="M10" s="55"/>
    </row>
    <row r="11" spans="2:15" s="22" customFormat="1" ht="15.75" customHeight="1">
      <c r="B11" s="109">
        <v>2012</v>
      </c>
      <c r="C11" s="132">
        <v>1213101</v>
      </c>
      <c r="D11" s="133">
        <f>(C11-C10)/C10</f>
        <v>-0.23017891614662062</v>
      </c>
      <c r="E11" s="132">
        <v>896914.36</v>
      </c>
      <c r="F11" s="133">
        <f t="shared" si="1"/>
        <v>0.36823315138503532</v>
      </c>
      <c r="G11" s="634">
        <v>4</v>
      </c>
      <c r="H11" s="134">
        <f t="shared" si="0"/>
        <v>2110011.36</v>
      </c>
      <c r="I11" s="133">
        <f t="shared" si="2"/>
        <v>-5.4331847084432748E-2</v>
      </c>
      <c r="M11" s="55"/>
      <c r="N11" s="62"/>
    </row>
    <row r="12" spans="2:15" s="22" customFormat="1" ht="15.75" customHeight="1">
      <c r="B12" s="109">
        <v>2013</v>
      </c>
      <c r="C12" s="132">
        <v>1474662.5</v>
      </c>
      <c r="D12" s="133">
        <f>(C12-C11)/C11</f>
        <v>0.21561395135277278</v>
      </c>
      <c r="E12" s="132">
        <v>939403.54799999995</v>
      </c>
      <c r="F12" s="133">
        <f t="shared" si="1"/>
        <v>4.737262540874021E-2</v>
      </c>
      <c r="G12" s="634">
        <v>5.42</v>
      </c>
      <c r="H12" s="134">
        <f t="shared" si="0"/>
        <v>2414060.628</v>
      </c>
      <c r="I12" s="133">
        <f t="shared" si="2"/>
        <v>0.14409840333750629</v>
      </c>
      <c r="M12" s="55"/>
      <c r="N12" s="72"/>
    </row>
    <row r="13" spans="2:15" s="22" customFormat="1" ht="15.75" customHeight="1">
      <c r="B13" s="109">
        <v>2014</v>
      </c>
      <c r="C13" s="132">
        <v>1358129</v>
      </c>
      <c r="D13" s="133">
        <v>-7.9023844438981805E-2</v>
      </c>
      <c r="E13" s="132">
        <v>759593.10699999996</v>
      </c>
      <c r="F13" s="133">
        <f t="shared" si="1"/>
        <v>-0.19140915678125583</v>
      </c>
      <c r="G13" s="634">
        <v>1.0669999999999999</v>
      </c>
      <c r="H13" s="134">
        <f t="shared" si="0"/>
        <v>2117721.04</v>
      </c>
      <c r="I13" s="133">
        <f t="shared" si="2"/>
        <v>-0.12275565268031867</v>
      </c>
      <c r="M13" s="55"/>
      <c r="N13" s="62"/>
      <c r="O13" s="55"/>
    </row>
    <row r="14" spans="2:15" s="22" customFormat="1" ht="15.75" customHeight="1">
      <c r="B14" s="109">
        <v>2015</v>
      </c>
      <c r="C14" s="132">
        <v>1482311</v>
      </c>
      <c r="D14" s="133">
        <v>9.1436085968269576E-2</v>
      </c>
      <c r="E14" s="132">
        <v>721118.16299999994</v>
      </c>
      <c r="F14" s="133">
        <f t="shared" si="1"/>
        <v>-5.0652044687393434E-2</v>
      </c>
      <c r="G14" s="634">
        <v>2.5999999999999999E-2</v>
      </c>
      <c r="H14" s="134">
        <f t="shared" si="0"/>
        <v>2203429.1369999996</v>
      </c>
      <c r="I14" s="133">
        <f t="shared" si="2"/>
        <v>4.0471854121069503E-2</v>
      </c>
      <c r="M14" s="55"/>
      <c r="N14" s="62"/>
      <c r="O14" s="55"/>
    </row>
    <row r="15" spans="2:15" s="22" customFormat="1" ht="15.75" customHeight="1">
      <c r="B15" s="109">
        <v>2016</v>
      </c>
      <c r="C15" s="132">
        <v>1731935</v>
      </c>
      <c r="D15" s="133">
        <f>(C15/C14*100-100)/100</f>
        <v>0.16840190756190837</v>
      </c>
      <c r="E15" s="132">
        <f>'12'!D19</f>
        <v>1007532.0789999999</v>
      </c>
      <c r="F15" s="133">
        <f t="shared" si="1"/>
        <v>0.39718028292126095</v>
      </c>
      <c r="G15" s="634">
        <v>1.0720000000000001</v>
      </c>
      <c r="H15" s="134">
        <f>C15+E15-G15</f>
        <v>2739466.0069999998</v>
      </c>
      <c r="I15" s="133">
        <f>(H15-H14)/H14</f>
        <v>0.24327393198123085</v>
      </c>
      <c r="M15" s="55"/>
      <c r="N15" s="62"/>
      <c r="O15" s="55"/>
    </row>
    <row r="16" spans="2:15" s="22" customFormat="1" ht="15.75" customHeight="1">
      <c r="B16" s="109">
        <v>2017</v>
      </c>
      <c r="C16" s="132">
        <v>1349491.9</v>
      </c>
      <c r="D16" s="133">
        <f>(C16/C15*100-100)/100</f>
        <v>-0.22081839099042411</v>
      </c>
      <c r="E16" s="132">
        <v>1007532.0789999999</v>
      </c>
      <c r="F16" s="133">
        <f t="shared" si="1"/>
        <v>0</v>
      </c>
      <c r="G16" s="634">
        <v>0.40500000000000003</v>
      </c>
      <c r="H16" s="134">
        <f>C16+E16-G16</f>
        <v>2357023.574</v>
      </c>
      <c r="I16" s="133">
        <f>(H16-H15)/H15</f>
        <v>-0.13960473757395295</v>
      </c>
      <c r="M16" s="55"/>
      <c r="N16" s="62"/>
      <c r="O16" s="55"/>
    </row>
    <row r="17" spans="1:14" s="22" customFormat="1" ht="15.75" customHeight="1">
      <c r="B17" s="109">
        <v>2018</v>
      </c>
      <c r="C17" s="132">
        <v>1469034</v>
      </c>
      <c r="D17" s="133">
        <f>(C17/C16*100-100)/100</f>
        <v>8.8583043736683464E-2</v>
      </c>
      <c r="E17" s="623">
        <f>'12'!E19</f>
        <v>1069796.3156699999</v>
      </c>
      <c r="F17" s="133">
        <f t="shared" si="1"/>
        <v>6.1798763501206611E-2</v>
      </c>
      <c r="G17" s="635">
        <v>0</v>
      </c>
      <c r="H17" s="134">
        <f>C17+E17-G17</f>
        <v>2538830.3156699999</v>
      </c>
      <c r="I17" s="133">
        <f>(H17-H16)/H16</f>
        <v>7.7134036195261199E-2</v>
      </c>
      <c r="M17" s="55"/>
    </row>
    <row r="18" spans="1:14" s="22" customFormat="1" ht="18" customHeight="1">
      <c r="B18" s="1058" t="s">
        <v>510</v>
      </c>
      <c r="C18" s="1059"/>
      <c r="D18" s="1059"/>
      <c r="E18" s="1059"/>
      <c r="F18" s="1059"/>
      <c r="G18" s="1059"/>
      <c r="H18" s="1059"/>
      <c r="I18" s="1060"/>
    </row>
    <row r="19" spans="1:14" ht="31.5" customHeight="1">
      <c r="B19" s="1061"/>
      <c r="C19" s="1062"/>
      <c r="D19" s="1062"/>
      <c r="E19" s="1062"/>
      <c r="F19" s="1062"/>
      <c r="G19" s="1062"/>
      <c r="H19" s="1062"/>
      <c r="I19" s="1063"/>
    </row>
    <row r="20" spans="1:14" ht="15" customHeight="1"/>
    <row r="21" spans="1:14" ht="15.75" customHeight="1"/>
    <row r="22" spans="1:14" ht="15" customHeight="1"/>
    <row r="23" spans="1:14" ht="15" customHeight="1"/>
    <row r="24" spans="1:14" ht="15" customHeight="1"/>
    <row r="25" spans="1:14" ht="15" customHeight="1"/>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6"/>
      <c r="N29" s="3"/>
    </row>
    <row r="30" spans="1:14" ht="15" customHeight="1">
      <c r="M30" s="86"/>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8:I19"/>
    <mergeCell ref="B4:I4"/>
    <mergeCell ref="B5:I5"/>
    <mergeCell ref="G6:G7"/>
    <mergeCell ref="H6:H7"/>
    <mergeCell ref="B1:I1"/>
    <mergeCell ref="B6:B7"/>
    <mergeCell ref="E6:E7"/>
    <mergeCell ref="C6:C7"/>
    <mergeCell ref="B3:I3"/>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P51"/>
  <sheetViews>
    <sheetView zoomScaleNormal="100" workbookViewId="0">
      <selection activeCell="F13" sqref="F13"/>
    </sheetView>
  </sheetViews>
  <sheetFormatPr baseColWidth="10"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1009" t="s">
        <v>4</v>
      </c>
      <c r="C1" s="1009"/>
      <c r="D1" s="1009"/>
      <c r="E1" s="1009"/>
      <c r="F1" s="1009"/>
    </row>
    <row r="2" spans="1:16" s="24" customFormat="1" ht="11.25" customHeight="1">
      <c r="A2" s="26"/>
      <c r="B2" s="26"/>
      <c r="C2" s="26"/>
      <c r="D2" s="26"/>
      <c r="E2" s="25"/>
      <c r="F2" s="25"/>
    </row>
    <row r="3" spans="1:16" s="24" customFormat="1" ht="15.75" customHeight="1">
      <c r="B3" s="1009" t="s">
        <v>491</v>
      </c>
      <c r="C3" s="1009"/>
      <c r="D3" s="1009"/>
      <c r="E3" s="1009"/>
      <c r="F3" s="1009"/>
    </row>
    <row r="4" spans="1:16" s="24" customFormat="1" ht="15.75" customHeight="1">
      <c r="B4" s="1069" t="s">
        <v>512</v>
      </c>
      <c r="C4" s="1069"/>
      <c r="D4" s="1069"/>
      <c r="E4" s="1069"/>
      <c r="F4" s="1069"/>
    </row>
    <row r="5" spans="1:16" s="24" customFormat="1" ht="15.75" customHeight="1">
      <c r="B5" s="1068" t="s">
        <v>176</v>
      </c>
      <c r="C5" s="1068"/>
      <c r="D5" s="1068"/>
      <c r="E5" s="1068"/>
      <c r="F5" s="1068"/>
      <c r="H5" s="36"/>
    </row>
    <row r="6" spans="1:16" s="22" customFormat="1" ht="15.75" customHeight="1">
      <c r="B6" s="681" t="s">
        <v>173</v>
      </c>
      <c r="C6" s="682">
        <v>2016</v>
      </c>
      <c r="D6" s="682">
        <v>2017</v>
      </c>
      <c r="E6" s="683">
        <v>2018</v>
      </c>
      <c r="F6" s="683">
        <v>2019</v>
      </c>
      <c r="H6" s="36"/>
      <c r="J6" s="137"/>
      <c r="L6" s="137"/>
    </row>
    <row r="7" spans="1:16" s="22" customFormat="1" ht="15.75" customHeight="1">
      <c r="B7" s="219" t="str">
        <f>'13'!B8</f>
        <v>Enero</v>
      </c>
      <c r="C7" s="135">
        <v>58359.750999999997</v>
      </c>
      <c r="D7" s="136">
        <v>112356.97199999999</v>
      </c>
      <c r="E7" s="136">
        <v>100066.55</v>
      </c>
      <c r="F7" s="136">
        <v>110928</v>
      </c>
      <c r="G7" s="44"/>
      <c r="H7" s="156"/>
      <c r="I7" s="156"/>
      <c r="J7" s="243"/>
      <c r="K7" s="243"/>
      <c r="L7" s="243"/>
      <c r="M7" s="156"/>
      <c r="N7" s="156"/>
      <c r="O7" s="156"/>
      <c r="P7" s="156"/>
    </row>
    <row r="8" spans="1:16" s="22" customFormat="1" ht="15.75" customHeight="1">
      <c r="B8" s="219" t="s">
        <v>140</v>
      </c>
      <c r="C8" s="135">
        <v>29503.9</v>
      </c>
      <c r="D8" s="136">
        <v>37236.519999999997</v>
      </c>
      <c r="E8" s="136">
        <v>32375.59</v>
      </c>
      <c r="F8" s="136">
        <v>130575</v>
      </c>
      <c r="G8" s="44"/>
      <c r="I8" s="156"/>
      <c r="J8" s="243"/>
      <c r="K8" s="243"/>
      <c r="L8" s="243"/>
      <c r="M8" s="156"/>
      <c r="N8" s="156"/>
      <c r="O8" s="156"/>
      <c r="P8" s="156"/>
    </row>
    <row r="9" spans="1:16" s="22" customFormat="1" ht="15.75" customHeight="1">
      <c r="B9" s="219" t="str">
        <f>'13'!B10</f>
        <v>Marzo</v>
      </c>
      <c r="C9" s="135">
        <v>25712.618999999999</v>
      </c>
      <c r="D9" s="136">
        <v>80397.683999999994</v>
      </c>
      <c r="E9" s="136">
        <v>98256</v>
      </c>
      <c r="F9" s="136">
        <v>58958</v>
      </c>
      <c r="G9" s="44"/>
      <c r="H9" s="156"/>
      <c r="I9" s="156"/>
      <c r="J9" s="243"/>
      <c r="K9" s="243"/>
      <c r="L9" s="243"/>
      <c r="M9" s="156"/>
      <c r="N9" s="156"/>
      <c r="O9" s="156"/>
      <c r="P9" s="156"/>
    </row>
    <row r="10" spans="1:16" s="22" customFormat="1" ht="15.75" customHeight="1">
      <c r="B10" s="219" t="str">
        <f>'13'!B11</f>
        <v>Abril</v>
      </c>
      <c r="C10" s="135">
        <v>32773.375999999997</v>
      </c>
      <c r="D10" s="136">
        <v>85923.225000000006</v>
      </c>
      <c r="E10" s="136">
        <v>89868</v>
      </c>
      <c r="F10" s="136">
        <v>117092</v>
      </c>
      <c r="G10" s="32"/>
      <c r="H10" s="156"/>
      <c r="I10" s="156"/>
      <c r="J10" s="243"/>
      <c r="K10" s="243"/>
      <c r="L10" s="243"/>
      <c r="M10" s="156"/>
      <c r="N10" s="156"/>
      <c r="O10" s="156"/>
      <c r="P10" s="156"/>
    </row>
    <row r="11" spans="1:16" s="22" customFormat="1" ht="15.75" customHeight="1">
      <c r="B11" s="219" t="str">
        <f>'13'!B12</f>
        <v>Mayo</v>
      </c>
      <c r="C11" s="135">
        <v>94223.387000000002</v>
      </c>
      <c r="D11" s="136">
        <v>75240.917000000001</v>
      </c>
      <c r="E11" s="136">
        <v>130282</v>
      </c>
      <c r="F11" s="136">
        <v>90954</v>
      </c>
      <c r="G11" s="57"/>
      <c r="H11" s="156"/>
      <c r="I11" s="243"/>
      <c r="J11" s="243"/>
      <c r="K11" s="243"/>
      <c r="L11" s="243"/>
      <c r="M11" s="156"/>
      <c r="N11" s="156"/>
      <c r="O11" s="156"/>
      <c r="P11" s="156"/>
    </row>
    <row r="12" spans="1:16" s="22" customFormat="1" ht="15.75" customHeight="1">
      <c r="B12" s="219" t="str">
        <f>'13'!B13</f>
        <v>Junio</v>
      </c>
      <c r="C12" s="135">
        <v>37538.239999999998</v>
      </c>
      <c r="D12" s="136">
        <v>93635.53</v>
      </c>
      <c r="E12" s="136">
        <v>125275</v>
      </c>
      <c r="F12" s="136">
        <v>47586</v>
      </c>
      <c r="G12" s="40"/>
      <c r="H12" s="156"/>
      <c r="I12" s="243"/>
      <c r="J12" s="243"/>
      <c r="K12" s="243"/>
      <c r="L12" s="243"/>
      <c r="M12" s="156"/>
      <c r="N12" s="156"/>
      <c r="O12" s="156"/>
      <c r="P12" s="156"/>
    </row>
    <row r="13" spans="1:16" s="22" customFormat="1" ht="15.75" customHeight="1">
      <c r="B13" s="219" t="str">
        <f>'13'!B14</f>
        <v>Julio</v>
      </c>
      <c r="C13" s="136">
        <v>88066.031000000003</v>
      </c>
      <c r="D13" s="135">
        <v>84591.092000000004</v>
      </c>
      <c r="E13" s="136">
        <v>74379</v>
      </c>
      <c r="F13" s="136">
        <v>112338</v>
      </c>
      <c r="H13" s="112"/>
      <c r="I13" s="243"/>
      <c r="J13" s="243"/>
      <c r="K13" s="243"/>
      <c r="L13" s="243"/>
      <c r="M13" s="156"/>
      <c r="N13" s="156"/>
      <c r="O13" s="156"/>
      <c r="P13" s="156"/>
    </row>
    <row r="14" spans="1:16" s="22" customFormat="1" ht="15.75" customHeight="1">
      <c r="B14" s="219" t="str">
        <f>'13'!B15</f>
        <v>Agosto</v>
      </c>
      <c r="C14" s="136">
        <v>63967.77</v>
      </c>
      <c r="D14" s="136">
        <v>94623.38</v>
      </c>
      <c r="E14" s="136">
        <v>19843</v>
      </c>
      <c r="F14" s="136">
        <v>92229</v>
      </c>
      <c r="G14" s="44"/>
      <c r="H14" s="257"/>
      <c r="I14" s="243"/>
      <c r="J14" s="243"/>
      <c r="K14" s="243"/>
      <c r="L14" s="243"/>
      <c r="M14" s="156"/>
      <c r="N14" s="156"/>
      <c r="O14" s="156"/>
      <c r="P14" s="156"/>
    </row>
    <row r="15" spans="1:16" s="22" customFormat="1" ht="15.75" customHeight="1">
      <c r="B15" s="219" t="str">
        <f>'13'!B16</f>
        <v>Septiembre</v>
      </c>
      <c r="C15" s="136">
        <v>20678.189999999999</v>
      </c>
      <c r="D15" s="136">
        <v>79730.692999999999</v>
      </c>
      <c r="E15" s="136">
        <v>77655</v>
      </c>
      <c r="F15" s="136">
        <v>139532</v>
      </c>
      <c r="H15" s="112"/>
      <c r="I15" s="243"/>
      <c r="J15" s="243"/>
      <c r="K15" s="243"/>
      <c r="L15" s="243"/>
      <c r="M15" s="156"/>
      <c r="N15" s="156"/>
      <c r="O15" s="156"/>
      <c r="P15" s="156"/>
    </row>
    <row r="16" spans="1:16" s="22" customFormat="1" ht="15.75" customHeight="1">
      <c r="B16" s="219" t="str">
        <f>'13'!B17</f>
        <v>Octubre</v>
      </c>
      <c r="C16" s="136">
        <v>43847.682000000001</v>
      </c>
      <c r="D16" s="136">
        <v>70852.953000000009</v>
      </c>
      <c r="E16" s="136">
        <v>70783</v>
      </c>
      <c r="F16" s="136"/>
      <c r="H16" s="24"/>
      <c r="I16" s="243"/>
      <c r="J16" s="243"/>
      <c r="K16" s="243"/>
      <c r="L16" s="243"/>
      <c r="M16" s="156"/>
      <c r="N16" s="156"/>
      <c r="O16" s="156"/>
      <c r="P16" s="156"/>
    </row>
    <row r="17" spans="1:16" s="22" customFormat="1" ht="15.75" customHeight="1">
      <c r="B17" s="219" t="s">
        <v>55</v>
      </c>
      <c r="C17" s="136">
        <v>76048.42</v>
      </c>
      <c r="D17" s="135">
        <v>124973.86300000001</v>
      </c>
      <c r="E17" s="136">
        <v>104883.17567</v>
      </c>
      <c r="F17" s="136"/>
      <c r="H17" s="112"/>
      <c r="I17" s="243"/>
      <c r="J17" s="243"/>
      <c r="K17" s="243"/>
      <c r="L17" s="244"/>
      <c r="M17" s="156"/>
      <c r="N17" s="156"/>
      <c r="O17" s="156"/>
      <c r="P17" s="156"/>
    </row>
    <row r="18" spans="1:16" s="22" customFormat="1" ht="15.75" customHeight="1">
      <c r="B18" s="42" t="s">
        <v>56</v>
      </c>
      <c r="C18" s="135">
        <v>48588.41</v>
      </c>
      <c r="D18" s="135">
        <v>67969.25</v>
      </c>
      <c r="E18" s="136">
        <v>146130</v>
      </c>
      <c r="F18" s="136"/>
      <c r="H18" s="112"/>
      <c r="I18" s="243"/>
      <c r="J18" s="243"/>
      <c r="K18" s="243"/>
      <c r="L18" s="156"/>
      <c r="M18" s="156"/>
      <c r="N18" s="156"/>
      <c r="O18" s="156"/>
      <c r="P18" s="156"/>
    </row>
    <row r="19" spans="1:16" s="22" customFormat="1" ht="15.75" customHeight="1">
      <c r="B19" s="42" t="s">
        <v>64</v>
      </c>
      <c r="C19" s="135">
        <v>619307.77600000007</v>
      </c>
      <c r="D19" s="135">
        <v>1007532.0789999999</v>
      </c>
      <c r="E19" s="135">
        <v>1069796.3156699999</v>
      </c>
      <c r="F19" s="135">
        <f>SUM(F7:F18)</f>
        <v>900192</v>
      </c>
      <c r="H19" s="156"/>
      <c r="I19" s="40"/>
      <c r="J19" s="40"/>
      <c r="K19" s="40"/>
    </row>
    <row r="20" spans="1:16" ht="31.5" customHeight="1">
      <c r="B20" s="1070" t="s">
        <v>532</v>
      </c>
      <c r="C20" s="1070"/>
      <c r="D20" s="1070"/>
      <c r="E20" s="1070"/>
      <c r="F20" s="1070"/>
      <c r="G20" s="61"/>
      <c r="H20" s="61"/>
      <c r="I20" s="61"/>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05"/>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W51"/>
  <sheetViews>
    <sheetView topLeftCell="B1" zoomScaleNormal="100" workbookViewId="0">
      <selection activeCell="M15" sqref="M15"/>
    </sheetView>
  </sheetViews>
  <sheetFormatPr baseColWidth="10" defaultRowHeight="12"/>
  <cols>
    <col min="1" max="1" width="1.6328125" style="1" customWidth="1"/>
    <col min="2" max="2" width="10.6328125" style="1" customWidth="1"/>
    <col min="3" max="11" width="6.1796875" style="1" customWidth="1"/>
    <col min="12" max="12" width="1.453125" style="16" customWidth="1"/>
    <col min="13" max="13" width="9.36328125" style="16" customWidth="1"/>
    <col min="14" max="14" width="7.6328125" style="127" customWidth="1"/>
    <col min="15" max="15" width="6.26953125" style="127" customWidth="1"/>
    <col min="16" max="16" width="6.453125" style="127" bestFit="1" customWidth="1"/>
    <col min="17" max="17" width="5.26953125" style="127" customWidth="1"/>
    <col min="18" max="21" width="10.90625" style="128"/>
    <col min="22" max="22" width="4.7265625" style="128" customWidth="1"/>
    <col min="23" max="16384" width="10.90625" style="1"/>
  </cols>
  <sheetData>
    <row r="1" spans="2:23" s="24" customFormat="1" ht="12.75">
      <c r="B1" s="1009" t="s">
        <v>38</v>
      </c>
      <c r="C1" s="1009"/>
      <c r="D1" s="1009"/>
      <c r="E1" s="1009"/>
      <c r="F1" s="1009"/>
      <c r="G1" s="1009"/>
      <c r="H1" s="1009"/>
      <c r="I1" s="1009"/>
      <c r="J1" s="1009"/>
      <c r="K1" s="1009"/>
      <c r="L1" s="27"/>
      <c r="M1" s="727"/>
      <c r="N1" s="729" t="str">
        <f>C6</f>
        <v>Argentina</v>
      </c>
      <c r="O1" s="729" t="str">
        <f>E6</f>
        <v>Canadá</v>
      </c>
      <c r="P1" s="729" t="str">
        <f>G6</f>
        <v>EE.UU.</v>
      </c>
      <c r="Q1" s="730" t="s">
        <v>59</v>
      </c>
      <c r="R1" s="689"/>
      <c r="S1" s="121"/>
      <c r="T1" s="121"/>
      <c r="U1" s="121"/>
      <c r="V1" s="121"/>
    </row>
    <row r="2" spans="2:23" s="24" customFormat="1" ht="12.75">
      <c r="B2" s="26"/>
      <c r="C2" s="26"/>
      <c r="D2" s="26"/>
      <c r="E2" s="26"/>
      <c r="F2" s="26"/>
      <c r="G2" s="26"/>
      <c r="H2" s="26"/>
      <c r="L2" s="27"/>
      <c r="M2" s="727"/>
      <c r="N2" s="731">
        <f>+D21</f>
        <v>0.42486064151304082</v>
      </c>
      <c r="O2" s="731">
        <f>+F21</f>
        <v>0.25729000993980849</v>
      </c>
      <c r="P2" s="731">
        <f>+H21</f>
        <v>0.3178488319909088</v>
      </c>
      <c r="Q2" s="732">
        <f>1-N2-O2-P2</f>
        <v>5.1655624189184124E-7</v>
      </c>
      <c r="R2" s="689"/>
      <c r="S2" s="121"/>
      <c r="T2" s="121"/>
      <c r="U2" s="121"/>
      <c r="V2" s="121"/>
    </row>
    <row r="3" spans="2:23" s="24" customFormat="1" ht="12.75">
      <c r="B3" s="1009" t="s">
        <v>395</v>
      </c>
      <c r="C3" s="1009"/>
      <c r="D3" s="1009"/>
      <c r="E3" s="1009"/>
      <c r="F3" s="1009"/>
      <c r="G3" s="1009"/>
      <c r="H3" s="1009"/>
      <c r="I3" s="1009"/>
      <c r="J3" s="1009"/>
      <c r="K3" s="1009"/>
      <c r="L3" s="27"/>
      <c r="M3" s="728"/>
      <c r="N3" s="733"/>
      <c r="O3" s="733"/>
      <c r="P3" s="733"/>
      <c r="Q3" s="733"/>
      <c r="R3" s="691"/>
      <c r="S3" s="33"/>
      <c r="T3" s="33"/>
      <c r="U3" s="239"/>
      <c r="V3" s="239"/>
      <c r="W3" s="33"/>
    </row>
    <row r="4" spans="2:23" s="24" customFormat="1" ht="12.75">
      <c r="B4" s="1069" t="s">
        <v>513</v>
      </c>
      <c r="C4" s="1069"/>
      <c r="D4" s="1069"/>
      <c r="E4" s="1069"/>
      <c r="F4" s="1069"/>
      <c r="G4" s="1069"/>
      <c r="H4" s="1069"/>
      <c r="I4" s="1069"/>
      <c r="J4" s="1069"/>
      <c r="K4" s="1069"/>
      <c r="L4" s="27"/>
      <c r="M4" s="690"/>
      <c r="N4" s="690"/>
      <c r="O4" s="690"/>
      <c r="P4" s="690"/>
      <c r="Q4" s="690"/>
      <c r="R4" s="691"/>
      <c r="S4" s="33"/>
      <c r="T4" s="33"/>
      <c r="U4" s="239"/>
      <c r="V4" s="239"/>
      <c r="W4" s="33"/>
    </row>
    <row r="5" spans="2:23" s="24" customFormat="1" ht="12.75">
      <c r="B5" s="1068" t="s">
        <v>176</v>
      </c>
      <c r="C5" s="1068"/>
      <c r="D5" s="1068"/>
      <c r="E5" s="1068"/>
      <c r="F5" s="1068"/>
      <c r="G5" s="1068"/>
      <c r="H5" s="1068"/>
      <c r="I5" s="1068"/>
      <c r="J5" s="1068"/>
      <c r="K5" s="1068"/>
      <c r="L5" s="27"/>
      <c r="M5" s="692"/>
      <c r="N5" s="690"/>
      <c r="O5" s="690"/>
      <c r="P5" s="690"/>
      <c r="Q5" s="690"/>
      <c r="R5" s="691"/>
      <c r="S5" s="33"/>
      <c r="T5" s="33"/>
      <c r="U5" s="239"/>
      <c r="V5" s="239"/>
      <c r="W5" s="33"/>
    </row>
    <row r="6" spans="2:23" s="22" customFormat="1" ht="24" customHeight="1">
      <c r="B6" s="652" t="s">
        <v>98</v>
      </c>
      <c r="C6" s="1072" t="s">
        <v>9</v>
      </c>
      <c r="D6" s="1072"/>
      <c r="E6" s="1072" t="s">
        <v>92</v>
      </c>
      <c r="F6" s="1072"/>
      <c r="G6" s="1072" t="s">
        <v>90</v>
      </c>
      <c r="H6" s="1072"/>
      <c r="I6" s="1073" t="s">
        <v>64</v>
      </c>
      <c r="J6" s="1073"/>
      <c r="K6" s="1073"/>
      <c r="L6" s="23"/>
      <c r="M6" s="39"/>
      <c r="N6" s="460"/>
      <c r="O6" s="460"/>
      <c r="P6" s="460"/>
      <c r="Q6" s="460"/>
      <c r="R6" s="264"/>
      <c r="S6" s="264"/>
      <c r="T6" s="240"/>
      <c r="U6" s="229"/>
      <c r="V6" s="229"/>
      <c r="W6" s="47"/>
    </row>
    <row r="7" spans="2:23" s="22" customFormat="1" ht="17.25" customHeight="1">
      <c r="B7" s="473"/>
      <c r="C7" s="314">
        <v>2018</v>
      </c>
      <c r="D7" s="314">
        <v>2019</v>
      </c>
      <c r="E7" s="314">
        <v>2018</v>
      </c>
      <c r="F7" s="314">
        <v>2019</v>
      </c>
      <c r="G7" s="314">
        <v>2018</v>
      </c>
      <c r="H7" s="314">
        <v>2019</v>
      </c>
      <c r="I7" s="314">
        <v>2018</v>
      </c>
      <c r="J7" s="314">
        <v>2019</v>
      </c>
      <c r="K7" s="374" t="s">
        <v>8</v>
      </c>
      <c r="L7" s="23"/>
      <c r="M7" s="622"/>
      <c r="N7" s="248"/>
      <c r="O7" s="228"/>
      <c r="P7" s="228"/>
      <c r="Q7" s="228"/>
      <c r="R7" s="235"/>
      <c r="S7" s="235"/>
      <c r="T7" s="234"/>
      <c r="U7" s="229"/>
      <c r="V7" s="229"/>
      <c r="W7" s="47"/>
    </row>
    <row r="8" spans="2:23" s="22" customFormat="1" ht="15.75" customHeight="1">
      <c r="B8" s="42" t="s">
        <v>47</v>
      </c>
      <c r="C8" s="687">
        <v>51789.86</v>
      </c>
      <c r="D8" s="687">
        <v>85490.27</v>
      </c>
      <c r="E8" s="687">
        <v>23481.37</v>
      </c>
      <c r="F8" s="687">
        <v>24437.96</v>
      </c>
      <c r="G8" s="687">
        <v>24795.32</v>
      </c>
      <c r="H8" s="687">
        <v>1000</v>
      </c>
      <c r="I8" s="687">
        <v>100066.55</v>
      </c>
      <c r="J8" s="687">
        <v>110928.26</v>
      </c>
      <c r="K8" s="817">
        <f>+J8/I8*100-100</f>
        <v>10.854486339341165</v>
      </c>
      <c r="L8" s="23"/>
      <c r="M8" s="622"/>
      <c r="N8" s="248"/>
      <c r="O8" s="228"/>
      <c r="P8" s="229"/>
      <c r="Q8" s="228"/>
      <c r="R8" s="236"/>
      <c r="S8" s="236"/>
      <c r="T8" s="221"/>
      <c r="U8" s="229"/>
      <c r="V8" s="229"/>
      <c r="W8" s="47"/>
    </row>
    <row r="9" spans="2:23" s="22" customFormat="1" ht="15.75" customHeight="1">
      <c r="B9" s="42" t="s">
        <v>48</v>
      </c>
      <c r="C9" s="687">
        <v>26457.62</v>
      </c>
      <c r="D9" s="687">
        <v>83555.56</v>
      </c>
      <c r="E9" s="687">
        <v>5199.25</v>
      </c>
      <c r="F9" s="687">
        <v>39451.32</v>
      </c>
      <c r="G9" s="687">
        <v>577.54</v>
      </c>
      <c r="H9" s="687">
        <v>7567.73</v>
      </c>
      <c r="I9" s="687">
        <v>32234.41</v>
      </c>
      <c r="J9" s="687">
        <v>130574.61</v>
      </c>
      <c r="K9" s="817">
        <f t="shared" ref="K9:K16" si="0">+J9/I9*100-100</f>
        <v>305.07833088925781</v>
      </c>
      <c r="L9" s="23"/>
      <c r="M9" s="553"/>
      <c r="N9" s="248"/>
      <c r="O9" s="228"/>
      <c r="P9" s="229"/>
      <c r="Q9" s="228"/>
      <c r="R9" s="234"/>
      <c r="S9" s="234"/>
      <c r="T9" s="234"/>
      <c r="U9" s="229"/>
      <c r="V9" s="229"/>
      <c r="W9" s="47"/>
    </row>
    <row r="10" spans="2:23" s="22" customFormat="1" ht="15.75" customHeight="1">
      <c r="B10" s="42" t="s">
        <v>49</v>
      </c>
      <c r="C10" s="687">
        <v>98249.17</v>
      </c>
      <c r="D10" s="687">
        <v>22039.119999999999</v>
      </c>
      <c r="E10" s="687">
        <v>0</v>
      </c>
      <c r="F10" s="687">
        <v>36918.800000000003</v>
      </c>
      <c r="G10" s="687">
        <v>4.6210000000000004</v>
      </c>
      <c r="H10" s="687">
        <v>0</v>
      </c>
      <c r="I10" s="687">
        <v>98253.790999999997</v>
      </c>
      <c r="J10" s="687">
        <v>58957.94</v>
      </c>
      <c r="K10" s="817">
        <f t="shared" si="0"/>
        <v>-39.994233912053325</v>
      </c>
      <c r="L10" s="23"/>
      <c r="M10" s="598"/>
      <c r="N10" s="248"/>
      <c r="O10" s="228"/>
      <c r="P10" s="229"/>
      <c r="Q10" s="228"/>
      <c r="R10" s="234"/>
      <c r="S10" s="234"/>
      <c r="T10" s="234"/>
      <c r="U10" s="229"/>
      <c r="V10" s="229"/>
      <c r="W10" s="47"/>
    </row>
    <row r="11" spans="2:23" s="22" customFormat="1" ht="15" customHeight="1">
      <c r="B11" s="42" t="s">
        <v>57</v>
      </c>
      <c r="C11" s="687">
        <v>76747.06</v>
      </c>
      <c r="D11" s="687">
        <v>66196.823999999993</v>
      </c>
      <c r="E11" s="687">
        <v>5740</v>
      </c>
      <c r="F11" s="687">
        <v>17155.8</v>
      </c>
      <c r="G11" s="687">
        <v>7381.34</v>
      </c>
      <c r="H11" s="687">
        <v>33738.961000000003</v>
      </c>
      <c r="I11" s="687">
        <v>89868.4</v>
      </c>
      <c r="J11" s="687">
        <v>117092</v>
      </c>
      <c r="K11" s="818">
        <f t="shared" si="0"/>
        <v>30.292739160817376</v>
      </c>
      <c r="L11" s="23"/>
      <c r="M11" s="598"/>
      <c r="N11" s="248"/>
      <c r="O11" s="228"/>
      <c r="P11" s="229"/>
      <c r="Q11" s="228"/>
      <c r="R11" s="234"/>
      <c r="S11" s="234"/>
      <c r="T11" s="234"/>
      <c r="U11" s="229"/>
      <c r="V11" s="229"/>
      <c r="W11" s="47"/>
    </row>
    <row r="12" spans="2:23" s="22" customFormat="1" ht="15.75" customHeight="1">
      <c r="B12" s="42" t="s">
        <v>58</v>
      </c>
      <c r="C12" s="814">
        <v>18453.599999999999</v>
      </c>
      <c r="D12" s="814">
        <v>51231.622000000003</v>
      </c>
      <c r="E12" s="814">
        <v>60417.51</v>
      </c>
      <c r="F12" s="821">
        <v>4920</v>
      </c>
      <c r="G12" s="814">
        <v>50652.21</v>
      </c>
      <c r="H12" s="821">
        <v>34802.559999999998</v>
      </c>
      <c r="I12" s="814">
        <v>129525.345</v>
      </c>
      <c r="J12" s="821">
        <v>90954.182000000001</v>
      </c>
      <c r="K12" s="818">
        <f t="shared" si="0"/>
        <v>-29.778853706199357</v>
      </c>
      <c r="L12" s="23"/>
      <c r="M12" s="598"/>
      <c r="N12" s="248"/>
      <c r="O12" s="228"/>
      <c r="P12" s="229"/>
      <c r="Q12" s="228"/>
      <c r="R12" s="234"/>
      <c r="S12" s="234"/>
      <c r="T12" s="234"/>
      <c r="U12" s="229"/>
      <c r="V12" s="229"/>
      <c r="W12" s="47"/>
    </row>
    <row r="13" spans="2:23" s="22" customFormat="1" ht="15.75" customHeight="1">
      <c r="B13" s="42" t="s">
        <v>50</v>
      </c>
      <c r="C13" s="814">
        <v>48746.91</v>
      </c>
      <c r="D13" s="814">
        <v>9878.2620000000006</v>
      </c>
      <c r="E13" s="814">
        <v>48527.85</v>
      </c>
      <c r="F13" s="814">
        <v>4985.83</v>
      </c>
      <c r="G13" s="814">
        <v>28000.1</v>
      </c>
      <c r="H13" s="814">
        <v>32722.49</v>
      </c>
      <c r="I13" s="814">
        <v>125274.86</v>
      </c>
      <c r="J13" s="814">
        <v>47586.582000000002</v>
      </c>
      <c r="K13" s="818">
        <f t="shared" si="0"/>
        <v>-62.014260482909336</v>
      </c>
      <c r="L13" s="23"/>
      <c r="M13" s="622"/>
      <c r="N13" s="248"/>
      <c r="O13" s="228"/>
      <c r="P13" s="229"/>
      <c r="Q13" s="228"/>
      <c r="R13" s="234"/>
      <c r="S13" s="234"/>
      <c r="T13" s="234"/>
      <c r="U13" s="229"/>
      <c r="V13" s="229"/>
      <c r="W13" s="47"/>
    </row>
    <row r="14" spans="2:23" s="22" customFormat="1" ht="15.75" customHeight="1">
      <c r="B14" s="42" t="s">
        <v>51</v>
      </c>
      <c r="C14" s="814">
        <v>22907.82</v>
      </c>
      <c r="D14" s="814">
        <v>38600.089999999997</v>
      </c>
      <c r="E14" s="814">
        <v>40757.839999999997</v>
      </c>
      <c r="F14" s="815">
        <v>43787</v>
      </c>
      <c r="G14" s="814">
        <v>10713.23</v>
      </c>
      <c r="H14" s="848">
        <v>29950.92</v>
      </c>
      <c r="I14" s="814">
        <v>74378.89</v>
      </c>
      <c r="J14" s="814">
        <v>112338.01</v>
      </c>
      <c r="K14" s="818">
        <f t="shared" si="0"/>
        <v>51.034803020050447</v>
      </c>
      <c r="L14" s="23"/>
      <c r="M14" s="622"/>
      <c r="N14" s="248"/>
      <c r="O14" s="228"/>
      <c r="P14" s="229"/>
      <c r="Q14" s="228"/>
      <c r="R14" s="237"/>
      <c r="S14" s="237"/>
      <c r="T14" s="237"/>
      <c r="U14" s="229"/>
      <c r="V14" s="229"/>
      <c r="W14" s="47"/>
    </row>
    <row r="15" spans="2:23" s="22" customFormat="1" ht="15.75" customHeight="1">
      <c r="B15" s="73" t="s">
        <v>52</v>
      </c>
      <c r="C15" s="687">
        <v>57.28</v>
      </c>
      <c r="D15" s="687">
        <v>11469.29</v>
      </c>
      <c r="E15" s="687">
        <v>11049.42</v>
      </c>
      <c r="F15" s="687">
        <v>5245</v>
      </c>
      <c r="G15" s="687">
        <v>8736.6200000000008</v>
      </c>
      <c r="H15" s="687">
        <v>75514.570000000007</v>
      </c>
      <c r="I15" s="687">
        <v>19843.32</v>
      </c>
      <c r="J15" s="687">
        <v>92228.86</v>
      </c>
      <c r="K15" s="818">
        <f t="shared" si="0"/>
        <v>364.78542905118701</v>
      </c>
      <c r="L15" s="23"/>
      <c r="M15" s="622"/>
      <c r="N15" s="248"/>
      <c r="O15" s="228"/>
      <c r="P15" s="229"/>
      <c r="Q15" s="228"/>
      <c r="R15" s="238"/>
      <c r="S15" s="238"/>
      <c r="T15" s="237"/>
      <c r="U15" s="229"/>
      <c r="V15" s="229"/>
      <c r="W15" s="47"/>
    </row>
    <row r="16" spans="2:23" s="22" customFormat="1" ht="15.75" customHeight="1">
      <c r="B16" s="42" t="s">
        <v>53</v>
      </c>
      <c r="C16" s="814">
        <v>38.090000000000003</v>
      </c>
      <c r="D16" s="814">
        <v>13995.28</v>
      </c>
      <c r="E16" s="814">
        <v>35437.26</v>
      </c>
      <c r="F16" s="821">
        <v>54708.800000000003</v>
      </c>
      <c r="G16" s="814">
        <v>42179.5</v>
      </c>
      <c r="H16" s="821">
        <v>70827.87</v>
      </c>
      <c r="I16" s="814">
        <v>77654.850000000006</v>
      </c>
      <c r="J16" s="821">
        <v>139531.95000000001</v>
      </c>
      <c r="K16" s="818">
        <f t="shared" si="0"/>
        <v>79.682209160149057</v>
      </c>
      <c r="L16" s="23"/>
      <c r="M16" s="622"/>
      <c r="N16" s="248"/>
      <c r="O16" s="228"/>
      <c r="P16" s="229"/>
      <c r="Q16" s="228"/>
      <c r="R16" s="238"/>
      <c r="S16" s="238"/>
      <c r="T16" s="237"/>
      <c r="U16" s="229"/>
      <c r="V16" s="229"/>
      <c r="W16" s="47"/>
    </row>
    <row r="17" spans="1:23" s="22" customFormat="1" ht="15.75" customHeight="1">
      <c r="B17" s="42" t="s">
        <v>54</v>
      </c>
      <c r="C17" s="814">
        <v>12719.1</v>
      </c>
      <c r="D17" s="814"/>
      <c r="E17" s="814">
        <v>36002.0916</v>
      </c>
      <c r="F17" s="815"/>
      <c r="G17" s="814">
        <v>22061.52</v>
      </c>
      <c r="H17" s="815"/>
      <c r="I17" s="814">
        <v>70782.711599999995</v>
      </c>
      <c r="J17" s="815"/>
      <c r="K17" s="175"/>
      <c r="L17" s="23"/>
      <c r="M17" s="622"/>
      <c r="N17" s="248"/>
      <c r="O17" s="228"/>
      <c r="P17" s="229"/>
      <c r="Q17" s="228"/>
      <c r="R17" s="235"/>
      <c r="S17" s="50"/>
      <c r="T17" s="50"/>
      <c r="U17" s="229"/>
      <c r="V17" s="229"/>
      <c r="W17" s="47"/>
    </row>
    <row r="18" spans="1:23" s="22" customFormat="1" ht="15.75" customHeight="1">
      <c r="B18" s="42" t="s">
        <v>55</v>
      </c>
      <c r="C18" s="814">
        <v>33893.83</v>
      </c>
      <c r="D18" s="814"/>
      <c r="E18" s="814">
        <v>40135.949999999997</v>
      </c>
      <c r="F18" s="815"/>
      <c r="G18" s="814">
        <v>30853.395670000002</v>
      </c>
      <c r="H18" s="815"/>
      <c r="I18" s="814">
        <v>104883.17567</v>
      </c>
      <c r="J18" s="815"/>
      <c r="K18" s="175"/>
      <c r="L18" s="23"/>
      <c r="M18" s="622"/>
      <c r="N18" s="248"/>
      <c r="O18" s="229"/>
      <c r="P18" s="229"/>
      <c r="Q18" s="228"/>
      <c r="R18" s="235"/>
      <c r="S18" s="50"/>
      <c r="T18" s="50"/>
      <c r="U18" s="229"/>
      <c r="V18" s="229"/>
      <c r="W18" s="47"/>
    </row>
    <row r="19" spans="1:23" s="22" customFormat="1" ht="15.75" customHeight="1">
      <c r="B19" s="42" t="s">
        <v>164</v>
      </c>
      <c r="C19" s="814">
        <v>65490.09</v>
      </c>
      <c r="D19" s="814"/>
      <c r="E19" s="814">
        <v>55619.519999999997</v>
      </c>
      <c r="F19" s="815"/>
      <c r="G19" s="814">
        <v>25020.880000000001</v>
      </c>
      <c r="H19" s="815"/>
      <c r="I19" s="814">
        <v>146130.49</v>
      </c>
      <c r="J19" s="815"/>
      <c r="K19" s="175"/>
      <c r="L19" s="23"/>
      <c r="M19" s="233"/>
      <c r="N19" s="249"/>
      <c r="O19" s="229"/>
      <c r="P19" s="229"/>
      <c r="Q19" s="229"/>
      <c r="R19" s="235"/>
      <c r="S19" s="50"/>
      <c r="T19" s="50"/>
      <c r="U19" s="229"/>
      <c r="V19" s="229"/>
      <c r="W19" s="47"/>
    </row>
    <row r="20" spans="1:23" s="22" customFormat="1" ht="15.75" customHeight="1">
      <c r="B20" s="42" t="s">
        <v>64</v>
      </c>
      <c r="C20" s="814">
        <v>456306.61</v>
      </c>
      <c r="D20" s="814">
        <f t="shared" ref="D20:J20" si="1">SUM(D8:D19)</f>
        <v>382456.31800000003</v>
      </c>
      <c r="E20" s="814">
        <f t="shared" si="1"/>
        <v>362368.06160000007</v>
      </c>
      <c r="F20" s="814">
        <f t="shared" si="1"/>
        <v>231610.51</v>
      </c>
      <c r="G20" s="814">
        <f t="shared" si="1"/>
        <v>250976.27666999996</v>
      </c>
      <c r="H20" s="814">
        <f t="shared" si="1"/>
        <v>286125.10100000002</v>
      </c>
      <c r="I20" s="814">
        <f t="shared" si="1"/>
        <v>1068896.7932699998</v>
      </c>
      <c r="J20" s="814">
        <f t="shared" si="1"/>
        <v>900192.39400000009</v>
      </c>
      <c r="K20" s="175"/>
      <c r="L20" s="23"/>
      <c r="M20" s="233"/>
      <c r="N20" s="249"/>
      <c r="O20" s="229"/>
      <c r="P20" s="229"/>
      <c r="Q20" s="229"/>
      <c r="R20" s="235"/>
      <c r="S20" s="50"/>
      <c r="T20" s="50"/>
      <c r="U20" s="229"/>
      <c r="V20" s="229"/>
      <c r="W20" s="47"/>
    </row>
    <row r="21" spans="1:23" s="22" customFormat="1" ht="15.75" customHeight="1">
      <c r="B21" s="42" t="s">
        <v>443</v>
      </c>
      <c r="C21" s="688">
        <v>0.42689507317685127</v>
      </c>
      <c r="D21" s="688">
        <f>D20/J20</f>
        <v>0.42486064151304082</v>
      </c>
      <c r="E21" s="688">
        <f>E20/I20</f>
        <v>0.33901127207186516</v>
      </c>
      <c r="F21" s="688">
        <f>F20/J20</f>
        <v>0.25729000993980849</v>
      </c>
      <c r="G21" s="688">
        <f>G20/I20</f>
        <v>0.23479935410995678</v>
      </c>
      <c r="H21" s="688">
        <f>H20/J20</f>
        <v>0.3178488319909088</v>
      </c>
      <c r="I21" s="688">
        <f>I20/I20</f>
        <v>1</v>
      </c>
      <c r="J21" s="688">
        <f>J20/J20</f>
        <v>1</v>
      </c>
      <c r="K21" s="175"/>
      <c r="L21" s="23"/>
      <c r="M21" s="233"/>
      <c r="N21" s="249"/>
      <c r="O21" s="50"/>
      <c r="P21" s="229"/>
      <c r="Q21" s="229"/>
      <c r="R21" s="235"/>
      <c r="S21" s="50"/>
      <c r="T21" s="50"/>
      <c r="U21" s="229"/>
      <c r="V21" s="229"/>
      <c r="W21" s="47"/>
    </row>
    <row r="22" spans="1:23" s="22" customFormat="1" ht="43.5" customHeight="1">
      <c r="B22" s="1074" t="s">
        <v>492</v>
      </c>
      <c r="C22" s="1075"/>
      <c r="D22" s="1075"/>
      <c r="E22" s="1075"/>
      <c r="F22" s="1075"/>
      <c r="G22" s="1075"/>
      <c r="H22" s="1075"/>
      <c r="I22" s="1075"/>
      <c r="J22" s="1075"/>
      <c r="K22" s="1076"/>
      <c r="L22" s="23"/>
      <c r="M22" s="233"/>
      <c r="N22" s="228"/>
      <c r="O22" s="250"/>
      <c r="P22" s="250"/>
      <c r="Q22" s="250"/>
      <c r="R22" s="241"/>
      <c r="S22" s="241"/>
      <c r="T22" s="241"/>
      <c r="U22" s="229"/>
      <c r="V22" s="229"/>
      <c r="W22" s="47"/>
    </row>
    <row r="23" spans="1:23" s="22" customFormat="1" ht="15.75" customHeight="1">
      <c r="B23" s="1071"/>
      <c r="C23" s="1071"/>
      <c r="D23" s="1071"/>
      <c r="E23" s="1071"/>
      <c r="F23" s="1071"/>
      <c r="G23" s="1071"/>
      <c r="H23" s="1071"/>
      <c r="I23" s="1071"/>
      <c r="J23" s="1071"/>
      <c r="K23" s="1071"/>
      <c r="L23" s="23"/>
      <c r="M23" s="233"/>
      <c r="N23" s="228"/>
      <c r="O23" s="250"/>
      <c r="P23" s="250"/>
      <c r="Q23" s="250"/>
      <c r="R23" s="241"/>
      <c r="S23" s="241"/>
      <c r="T23" s="241"/>
      <c r="U23" s="229"/>
      <c r="V23" s="229"/>
      <c r="W23" s="47"/>
    </row>
    <row r="24" spans="1:23" s="22" customFormat="1" ht="15.75" customHeight="1">
      <c r="B24" s="2"/>
      <c r="C24" s="50"/>
      <c r="D24" s="50"/>
      <c r="E24" s="50"/>
      <c r="F24" s="50"/>
      <c r="G24" s="50"/>
      <c r="H24" s="50"/>
      <c r="I24" s="50"/>
      <c r="J24" s="50"/>
      <c r="K24" s="50"/>
      <c r="L24" s="23"/>
      <c r="M24" s="233"/>
      <c r="N24" s="228"/>
      <c r="O24" s="250"/>
      <c r="P24" s="250"/>
      <c r="Q24" s="250"/>
      <c r="R24" s="241"/>
      <c r="S24" s="241"/>
      <c r="T24" s="241"/>
      <c r="U24" s="229"/>
      <c r="V24" s="229"/>
      <c r="W24" s="47"/>
    </row>
    <row r="25" spans="1:23" ht="17.25" customHeight="1">
      <c r="B25" s="119"/>
      <c r="C25" s="120"/>
      <c r="D25" s="120"/>
      <c r="E25" s="120"/>
      <c r="F25" s="120"/>
      <c r="G25" s="120"/>
      <c r="H25" s="120"/>
      <c r="I25" s="120"/>
      <c r="J25" s="120"/>
      <c r="K25" s="120"/>
      <c r="L25" s="205"/>
      <c r="M25" s="14"/>
      <c r="N25" s="231"/>
      <c r="O25" s="250"/>
      <c r="P25" s="250"/>
      <c r="Q25" s="250"/>
      <c r="R25" s="241"/>
      <c r="S25" s="241"/>
      <c r="T25" s="241"/>
      <c r="U25" s="232"/>
      <c r="V25" s="232"/>
      <c r="W25" s="2"/>
    </row>
    <row r="26" spans="1:23" ht="15" customHeight="1">
      <c r="A26" s="16"/>
      <c r="B26" s="247"/>
      <c r="C26" s="247"/>
      <c r="D26" s="247"/>
      <c r="E26" s="247"/>
      <c r="F26" s="52"/>
      <c r="G26" s="52"/>
      <c r="H26" s="52"/>
      <c r="I26" s="52"/>
      <c r="J26" s="52"/>
      <c r="K26" s="52"/>
      <c r="L26" s="1"/>
      <c r="M26" s="2"/>
      <c r="N26" s="232"/>
      <c r="O26" s="250"/>
      <c r="P26" s="250"/>
      <c r="Q26" s="250"/>
      <c r="R26" s="241"/>
      <c r="S26" s="241"/>
      <c r="T26" s="241"/>
      <c r="U26" s="231"/>
      <c r="V26" s="232"/>
      <c r="W26" s="2"/>
    </row>
    <row r="27" spans="1:23" ht="15" customHeight="1">
      <c r="B27" s="16"/>
      <c r="C27" s="16"/>
      <c r="D27" s="16"/>
      <c r="E27" s="16"/>
      <c r="L27" s="1"/>
      <c r="M27" s="2"/>
      <c r="N27" s="232"/>
      <c r="O27" s="250"/>
      <c r="P27" s="250"/>
      <c r="Q27" s="250"/>
      <c r="R27" s="241"/>
      <c r="S27" s="241"/>
      <c r="T27" s="241"/>
      <c r="U27" s="232"/>
      <c r="V27" s="232"/>
      <c r="W27" s="2"/>
    </row>
    <row r="28" spans="1:23" ht="15" customHeight="1">
      <c r="L28" s="1"/>
      <c r="M28" s="2"/>
      <c r="N28" s="232"/>
      <c r="O28" s="250"/>
      <c r="P28" s="250"/>
      <c r="Q28" s="250"/>
      <c r="R28" s="241"/>
      <c r="S28" s="241"/>
      <c r="T28" s="241"/>
      <c r="U28" s="232"/>
      <c r="V28" s="232"/>
      <c r="W28" s="2"/>
    </row>
    <row r="29" spans="1:23" ht="15" customHeight="1">
      <c r="L29" s="1"/>
      <c r="M29" s="2"/>
      <c r="N29" s="232"/>
      <c r="O29" s="250"/>
      <c r="P29" s="250"/>
      <c r="Q29" s="250"/>
      <c r="R29" s="241"/>
      <c r="S29" s="241"/>
      <c r="T29" s="241"/>
      <c r="U29" s="231"/>
      <c r="V29" s="232"/>
      <c r="W29" s="2"/>
    </row>
    <row r="30" spans="1:23" ht="15" customHeight="1">
      <c r="L30" s="1"/>
      <c r="M30" s="2"/>
      <c r="N30" s="232"/>
      <c r="O30" s="250"/>
      <c r="P30" s="250"/>
      <c r="Q30" s="250"/>
      <c r="R30" s="241"/>
      <c r="S30" s="241"/>
      <c r="T30" s="241"/>
      <c r="U30" s="232"/>
      <c r="V30" s="232"/>
      <c r="W30" s="2"/>
    </row>
    <row r="31" spans="1:23" ht="15" customHeight="1">
      <c r="L31" s="1"/>
      <c r="M31" s="2"/>
      <c r="N31" s="232"/>
      <c r="O31" s="232"/>
      <c r="P31" s="232"/>
      <c r="Q31" s="231"/>
      <c r="R31" s="238"/>
      <c r="S31" s="232"/>
      <c r="T31" s="232"/>
      <c r="U31" s="232"/>
      <c r="V31" s="232"/>
      <c r="W31" s="2"/>
    </row>
    <row r="32" spans="1:23" ht="15" customHeight="1">
      <c r="L32" s="1"/>
      <c r="M32" s="2"/>
      <c r="N32" s="232"/>
      <c r="O32" s="232"/>
      <c r="P32" s="232"/>
      <c r="Q32" s="231"/>
      <c r="R32" s="238"/>
      <c r="S32" s="232"/>
      <c r="T32" s="232"/>
      <c r="U32" s="232"/>
      <c r="V32" s="232"/>
      <c r="W32" s="2"/>
    </row>
    <row r="33" spans="12:23" ht="15" customHeight="1">
      <c r="L33" s="1"/>
      <c r="M33" s="2"/>
      <c r="N33" s="232"/>
      <c r="O33" s="232"/>
      <c r="P33" s="232"/>
      <c r="Q33" s="231"/>
      <c r="R33" s="238"/>
      <c r="S33" s="232"/>
      <c r="T33" s="232"/>
      <c r="U33" s="232"/>
      <c r="V33" s="232"/>
      <c r="W33" s="2"/>
    </row>
    <row r="34" spans="12:23" ht="15" customHeight="1">
      <c r="L34" s="1"/>
      <c r="M34" s="2"/>
      <c r="N34" s="232"/>
      <c r="O34" s="232"/>
      <c r="P34" s="232"/>
      <c r="Q34" s="231"/>
      <c r="R34" s="238"/>
      <c r="S34" s="232"/>
      <c r="T34" s="232"/>
      <c r="U34" s="232"/>
      <c r="V34" s="232"/>
      <c r="W34" s="2"/>
    </row>
    <row r="35" spans="12:23" ht="15" customHeight="1">
      <c r="L35" s="1"/>
      <c r="M35" s="2"/>
      <c r="N35" s="232"/>
      <c r="O35" s="232"/>
      <c r="P35" s="232"/>
      <c r="Q35" s="231"/>
      <c r="R35" s="238"/>
      <c r="S35" s="232"/>
      <c r="T35" s="232"/>
      <c r="U35" s="232"/>
      <c r="V35" s="232"/>
      <c r="W35" s="2"/>
    </row>
    <row r="36" spans="12:23" ht="15" customHeight="1">
      <c r="L36" s="1"/>
      <c r="M36" s="2"/>
      <c r="N36" s="232"/>
      <c r="O36" s="232"/>
      <c r="P36" s="232"/>
      <c r="Q36" s="231"/>
      <c r="R36" s="238"/>
      <c r="S36" s="232"/>
      <c r="T36" s="232"/>
      <c r="U36" s="232"/>
      <c r="V36" s="232"/>
      <c r="W36" s="2"/>
    </row>
    <row r="37" spans="12:23" ht="15" customHeight="1">
      <c r="L37" s="1"/>
      <c r="M37" s="2"/>
      <c r="N37" s="232"/>
      <c r="O37" s="232"/>
      <c r="P37" s="232"/>
      <c r="Q37" s="231"/>
      <c r="R37" s="232"/>
      <c r="S37" s="232"/>
      <c r="T37" s="232"/>
      <c r="U37" s="232"/>
      <c r="V37" s="242"/>
      <c r="W37" s="2"/>
    </row>
    <row r="38" spans="12:23" ht="15" customHeight="1">
      <c r="L38" s="1"/>
      <c r="M38" s="2"/>
      <c r="N38" s="232"/>
      <c r="O38" s="232"/>
      <c r="P38" s="232"/>
      <c r="Q38" s="231"/>
      <c r="R38" s="232"/>
      <c r="S38" s="232"/>
      <c r="T38" s="232"/>
      <c r="U38" s="232"/>
      <c r="V38" s="232"/>
      <c r="W38" s="2"/>
    </row>
    <row r="39" spans="12:23" ht="15" customHeight="1">
      <c r="L39" s="1"/>
      <c r="M39" s="1"/>
      <c r="N39" s="128"/>
      <c r="O39" s="128"/>
      <c r="P39" s="128"/>
    </row>
    <row r="40" spans="12:23" ht="15" customHeight="1">
      <c r="L40" s="1"/>
      <c r="M40" s="1"/>
      <c r="N40" s="128"/>
      <c r="O40" s="128"/>
      <c r="P40" s="128"/>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D20:F20 G20 I20 H20 J20" formulaRange="1"/>
    <ignoredError sqref="D21 F21 H21"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B1:X52"/>
  <sheetViews>
    <sheetView zoomScaleNormal="100" workbookViewId="0">
      <selection activeCell="I16" sqref="I16"/>
    </sheetView>
  </sheetViews>
  <sheetFormatPr baseColWidth="10" defaultRowHeight="12"/>
  <cols>
    <col min="1" max="1" width="2.26953125" style="1" customWidth="1"/>
    <col min="2" max="2" width="13"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41" customWidth="1"/>
    <col min="14" max="14" width="7" style="141" customWidth="1"/>
    <col min="15" max="15" width="6.453125" style="141" bestFit="1" customWidth="1"/>
    <col min="16" max="16" width="5.26953125" style="141" customWidth="1"/>
    <col min="17" max="17" width="10.90625" style="166"/>
    <col min="18" max="23" width="10.90625" style="1"/>
    <col min="24" max="24" width="4.7265625" style="142" customWidth="1"/>
    <col min="25" max="16384" width="10.90625" style="1"/>
  </cols>
  <sheetData>
    <row r="1" spans="2:24" s="24" customFormat="1" ht="12.75">
      <c r="B1" s="1009" t="s">
        <v>77</v>
      </c>
      <c r="C1" s="1009"/>
      <c r="D1" s="1009"/>
      <c r="E1" s="1009"/>
      <c r="F1" s="1009"/>
      <c r="G1" s="1009"/>
      <c r="H1" s="1009"/>
      <c r="I1" s="1009"/>
      <c r="J1" s="1009"/>
      <c r="K1" s="1009"/>
      <c r="L1" s="27"/>
      <c r="M1" s="738" t="str">
        <f>C6</f>
        <v>Suave</v>
      </c>
      <c r="N1" s="738" t="str">
        <f>E6</f>
        <v>Intermedio</v>
      </c>
      <c r="O1" s="738" t="str">
        <f>G6</f>
        <v>Fuerte</v>
      </c>
      <c r="P1" s="739" t="s">
        <v>59</v>
      </c>
      <c r="Q1" s="628"/>
      <c r="X1" s="138"/>
    </row>
    <row r="2" spans="2:24" s="24" customFormat="1" ht="12.75">
      <c r="B2" s="26"/>
      <c r="C2" s="26"/>
      <c r="D2" s="26"/>
      <c r="E2" s="26"/>
      <c r="F2" s="26"/>
      <c r="G2" s="26"/>
      <c r="H2" s="26"/>
      <c r="L2" s="27"/>
      <c r="M2" s="740">
        <f>D21</f>
        <v>0.22683569114471627</v>
      </c>
      <c r="N2" s="740">
        <f>F21</f>
        <v>0.51239740502712561</v>
      </c>
      <c r="O2" s="740">
        <f>H21</f>
        <v>0.21955131597387431</v>
      </c>
      <c r="P2" s="741">
        <f>1-M2-N2-O2</f>
        <v>4.1215587854283836E-2</v>
      </c>
      <c r="Q2" s="628"/>
      <c r="X2" s="138"/>
    </row>
    <row r="3" spans="2:24" s="24" customFormat="1" ht="12.75">
      <c r="B3" s="1009" t="s">
        <v>455</v>
      </c>
      <c r="C3" s="1009"/>
      <c r="D3" s="1009"/>
      <c r="E3" s="1009"/>
      <c r="F3" s="1009"/>
      <c r="G3" s="1009"/>
      <c r="H3" s="1009"/>
      <c r="I3" s="1009"/>
      <c r="J3" s="1009"/>
      <c r="K3" s="1009"/>
      <c r="L3" s="27"/>
      <c r="M3" s="739"/>
      <c r="N3" s="739"/>
      <c r="O3" s="739"/>
      <c r="P3" s="739"/>
      <c r="Q3" s="628"/>
      <c r="X3" s="138"/>
    </row>
    <row r="4" spans="2:24" s="24" customFormat="1" ht="12.75">
      <c r="B4" s="1069" t="s">
        <v>513</v>
      </c>
      <c r="C4" s="1069"/>
      <c r="D4" s="1069"/>
      <c r="E4" s="1069"/>
      <c r="F4" s="1069"/>
      <c r="G4" s="1069"/>
      <c r="H4" s="1069"/>
      <c r="I4" s="1069"/>
      <c r="J4" s="1069"/>
      <c r="K4" s="1069"/>
      <c r="L4" s="27"/>
      <c r="M4" s="139"/>
      <c r="N4" s="139"/>
      <c r="O4" s="139"/>
      <c r="P4" s="139"/>
      <c r="Q4" s="628"/>
      <c r="X4" s="138"/>
    </row>
    <row r="5" spans="2:24" s="24" customFormat="1" ht="12.75">
      <c r="B5" s="1085" t="s">
        <v>176</v>
      </c>
      <c r="C5" s="1085"/>
      <c r="D5" s="1085"/>
      <c r="E5" s="1085"/>
      <c r="F5" s="1085"/>
      <c r="G5" s="1085"/>
      <c r="H5" s="1085"/>
      <c r="I5" s="1085"/>
      <c r="J5" s="1085"/>
      <c r="K5" s="1085"/>
      <c r="L5" s="27"/>
      <c r="M5" s="130"/>
      <c r="N5" s="139"/>
      <c r="O5" s="139"/>
      <c r="P5" s="139"/>
      <c r="Q5" s="628"/>
      <c r="X5" s="138"/>
    </row>
    <row r="6" spans="2:24" s="38" customFormat="1" ht="24" customHeight="1">
      <c r="B6" s="1087" t="s">
        <v>98</v>
      </c>
      <c r="C6" s="1086" t="s">
        <v>93</v>
      </c>
      <c r="D6" s="1086"/>
      <c r="E6" s="1086" t="s">
        <v>94</v>
      </c>
      <c r="F6" s="1086"/>
      <c r="G6" s="1086" t="s">
        <v>95</v>
      </c>
      <c r="H6" s="1086"/>
      <c r="I6" s="1017" t="s">
        <v>64</v>
      </c>
      <c r="J6" s="1017"/>
      <c r="K6" s="1017"/>
      <c r="L6" s="39"/>
      <c r="M6" s="140"/>
      <c r="N6" s="140"/>
      <c r="O6" s="140"/>
      <c r="P6" s="140"/>
      <c r="Q6" s="148"/>
      <c r="X6" s="150"/>
    </row>
    <row r="7" spans="2:24" s="38" customFormat="1" ht="18">
      <c r="B7" s="1087"/>
      <c r="C7" s="882">
        <v>2018</v>
      </c>
      <c r="D7" s="882">
        <v>2019</v>
      </c>
      <c r="E7" s="882">
        <v>2018</v>
      </c>
      <c r="F7" s="882">
        <v>2019</v>
      </c>
      <c r="G7" s="882">
        <v>2018</v>
      </c>
      <c r="H7" s="882">
        <v>2019</v>
      </c>
      <c r="I7" s="882">
        <v>2018</v>
      </c>
      <c r="J7" s="882">
        <v>2019</v>
      </c>
      <c r="K7" s="462" t="s">
        <v>8</v>
      </c>
      <c r="L7" s="39"/>
      <c r="M7" s="130"/>
      <c r="N7" s="249"/>
      <c r="O7" s="222"/>
      <c r="P7" s="140"/>
      <c r="Q7" s="148"/>
      <c r="R7" s="168"/>
      <c r="S7" s="168"/>
      <c r="X7" s="150"/>
    </row>
    <row r="8" spans="2:24" s="38" customFormat="1" ht="15.75" customHeight="1">
      <c r="B8" s="42" t="s">
        <v>47</v>
      </c>
      <c r="C8" s="687">
        <v>42690.03</v>
      </c>
      <c r="D8" s="687">
        <v>30257.24</v>
      </c>
      <c r="E8" s="687">
        <v>17797.27</v>
      </c>
      <c r="F8" s="687">
        <v>62792.99</v>
      </c>
      <c r="G8" s="687">
        <v>23113.599999999999</v>
      </c>
      <c r="H8" s="687">
        <v>17878</v>
      </c>
      <c r="I8" s="687">
        <v>100066.54999999999</v>
      </c>
      <c r="J8" s="687">
        <v>110928.26</v>
      </c>
      <c r="K8" s="687">
        <f>J8/I8*100-100</f>
        <v>10.854486339341179</v>
      </c>
      <c r="L8" s="39"/>
      <c r="M8" s="622"/>
      <c r="N8" s="622"/>
      <c r="O8" s="222"/>
      <c r="P8" s="140"/>
      <c r="Q8" s="148"/>
      <c r="R8" s="168"/>
      <c r="S8" s="168"/>
      <c r="T8" s="226"/>
      <c r="U8" s="226"/>
      <c r="V8" s="226"/>
      <c r="W8" s="226"/>
      <c r="X8" s="150"/>
    </row>
    <row r="9" spans="2:24" s="38" customFormat="1" ht="15.75" customHeight="1">
      <c r="B9" s="42" t="s">
        <v>48</v>
      </c>
      <c r="C9" s="687">
        <v>26391.16</v>
      </c>
      <c r="D9" s="687">
        <v>27947.49</v>
      </c>
      <c r="E9" s="687">
        <v>644</v>
      </c>
      <c r="F9" s="687">
        <v>69391.11</v>
      </c>
      <c r="G9" s="687">
        <v>5199.25</v>
      </c>
      <c r="H9" s="687">
        <v>33236.01</v>
      </c>
      <c r="I9" s="687">
        <v>32234.41</v>
      </c>
      <c r="J9" s="687">
        <v>130574.61000000002</v>
      </c>
      <c r="K9" s="687">
        <f t="shared" ref="K9:K16" si="0">J9/I9*100-100</f>
        <v>305.07833088925781</v>
      </c>
      <c r="L9" s="39"/>
      <c r="M9" s="622"/>
      <c r="N9" s="622"/>
      <c r="O9" s="222"/>
      <c r="P9" s="140"/>
      <c r="Q9" s="148"/>
      <c r="R9" s="168"/>
      <c r="S9" s="168"/>
      <c r="T9" s="226"/>
      <c r="U9" s="226"/>
      <c r="V9" s="226"/>
      <c r="W9" s="226"/>
      <c r="X9" s="150"/>
    </row>
    <row r="10" spans="2:24" s="38" customFormat="1" ht="15.75" customHeight="1">
      <c r="B10" s="42" t="s">
        <v>49</v>
      </c>
      <c r="C10" s="687">
        <v>78724.721000000005</v>
      </c>
      <c r="D10" s="687">
        <v>11713.67</v>
      </c>
      <c r="E10" s="687">
        <v>19529.07</v>
      </c>
      <c r="F10" s="687">
        <v>16601.97</v>
      </c>
      <c r="G10" s="687">
        <v>0</v>
      </c>
      <c r="H10" s="687">
        <v>30642.28</v>
      </c>
      <c r="I10" s="687">
        <v>98253.790999999997</v>
      </c>
      <c r="J10" s="687">
        <v>58957.919999999998</v>
      </c>
      <c r="K10" s="687">
        <f t="shared" si="0"/>
        <v>-39.994254267502008</v>
      </c>
      <c r="L10" s="39"/>
      <c r="M10" s="622"/>
      <c r="N10" s="622"/>
      <c r="O10" s="222"/>
      <c r="P10" s="140"/>
      <c r="Q10" s="148"/>
      <c r="R10" s="168"/>
      <c r="S10" s="168"/>
      <c r="T10" s="226"/>
      <c r="U10" s="226"/>
      <c r="V10" s="226"/>
      <c r="W10" s="226"/>
      <c r="X10" s="150"/>
    </row>
    <row r="11" spans="2:24" s="38" customFormat="1" ht="15.75" customHeight="1">
      <c r="B11" s="42" t="s">
        <v>57</v>
      </c>
      <c r="C11" s="687">
        <v>81332.75</v>
      </c>
      <c r="D11" s="687">
        <v>2825.89</v>
      </c>
      <c r="E11" s="687">
        <v>7595.65</v>
      </c>
      <c r="F11" s="687">
        <v>68257.183999999994</v>
      </c>
      <c r="G11" s="687">
        <v>940</v>
      </c>
      <c r="H11" s="687">
        <v>19053.431</v>
      </c>
      <c r="I11" s="687">
        <v>89868.4</v>
      </c>
      <c r="J11" s="687">
        <v>117091.58499999999</v>
      </c>
      <c r="K11" s="687">
        <f t="shared" si="0"/>
        <v>30.292277374472008</v>
      </c>
      <c r="L11" s="39"/>
      <c r="M11" s="622"/>
      <c r="N11" s="622"/>
      <c r="O11" s="222"/>
      <c r="P11" s="140"/>
      <c r="Q11" s="148"/>
      <c r="R11" s="168"/>
      <c r="S11" s="168"/>
      <c r="T11" s="226"/>
      <c r="U11" s="226"/>
      <c r="V11" s="226"/>
      <c r="W11" s="226"/>
      <c r="X11" s="150"/>
    </row>
    <row r="12" spans="2:24" s="38" customFormat="1" ht="15.75" customHeight="1">
      <c r="B12" s="42" t="s">
        <v>58</v>
      </c>
      <c r="C12" s="687">
        <v>43359.004999999997</v>
      </c>
      <c r="D12" s="687">
        <v>27336.19</v>
      </c>
      <c r="E12" s="687">
        <v>44065.3</v>
      </c>
      <c r="F12" s="687">
        <v>52264.561999999998</v>
      </c>
      <c r="G12" s="687">
        <v>29551.040000000001</v>
      </c>
      <c r="H12" s="687">
        <v>4920</v>
      </c>
      <c r="I12" s="687">
        <v>129525.345</v>
      </c>
      <c r="J12" s="687">
        <v>90954.182000000001</v>
      </c>
      <c r="K12" s="687">
        <f t="shared" si="0"/>
        <v>-29.778853706199357</v>
      </c>
      <c r="L12" s="39"/>
      <c r="M12" s="685"/>
      <c r="N12" s="598"/>
      <c r="O12" s="222"/>
      <c r="P12" s="140"/>
      <c r="Q12" s="148"/>
      <c r="R12" s="168"/>
      <c r="S12" s="168"/>
      <c r="T12" s="226"/>
      <c r="U12" s="226"/>
      <c r="V12" s="226"/>
      <c r="W12" s="226"/>
      <c r="X12" s="150"/>
    </row>
    <row r="13" spans="2:24" s="38" customFormat="1" ht="15.75" customHeight="1">
      <c r="B13" s="42" t="s">
        <v>50</v>
      </c>
      <c r="C13" s="687">
        <v>40583.550000000003</v>
      </c>
      <c r="D13" s="687">
        <v>4265.28</v>
      </c>
      <c r="E13" s="687">
        <v>59056.86</v>
      </c>
      <c r="F13" s="687">
        <v>34092.201999999997</v>
      </c>
      <c r="G13" s="687">
        <v>25634.45</v>
      </c>
      <c r="H13" s="687">
        <v>5629.1</v>
      </c>
      <c r="I13" s="687">
        <v>125274.86</v>
      </c>
      <c r="J13" s="687">
        <v>47587</v>
      </c>
      <c r="K13" s="687">
        <f t="shared" si="0"/>
        <v>-62.013926816601511</v>
      </c>
      <c r="L13" s="39"/>
      <c r="M13" s="622"/>
      <c r="N13" s="622"/>
      <c r="O13" s="222"/>
      <c r="P13" s="140"/>
      <c r="Q13" s="148"/>
      <c r="R13" s="168"/>
      <c r="S13" s="168"/>
      <c r="T13" s="226"/>
      <c r="U13" s="226"/>
      <c r="V13" s="226"/>
      <c r="W13" s="226"/>
      <c r="X13" s="150"/>
    </row>
    <row r="14" spans="2:24" s="38" customFormat="1" ht="15.75" customHeight="1">
      <c r="B14" s="42" t="s">
        <v>51</v>
      </c>
      <c r="C14" s="687">
        <v>10713.23</v>
      </c>
      <c r="D14" s="687">
        <v>22872.92</v>
      </c>
      <c r="E14" s="687">
        <v>58353.279999999999</v>
      </c>
      <c r="F14" s="687">
        <v>66650.83</v>
      </c>
      <c r="G14" s="687">
        <v>5312.38</v>
      </c>
      <c r="H14" s="687">
        <v>22814.26</v>
      </c>
      <c r="I14" s="687">
        <v>74378.89</v>
      </c>
      <c r="J14" s="687">
        <v>112338.01</v>
      </c>
      <c r="K14" s="687">
        <f t="shared" si="0"/>
        <v>51.034803020050447</v>
      </c>
      <c r="L14" s="39"/>
      <c r="M14" s="684"/>
      <c r="N14" s="622"/>
      <c r="O14" s="222"/>
      <c r="P14" s="140"/>
      <c r="Q14" s="148"/>
      <c r="R14" s="168"/>
      <c r="S14" s="168"/>
      <c r="T14" s="226"/>
      <c r="U14" s="226"/>
      <c r="V14" s="226"/>
      <c r="W14" s="226"/>
      <c r="X14" s="150"/>
    </row>
    <row r="15" spans="2:24" s="38" customFormat="1" ht="15.75" customHeight="1">
      <c r="B15" s="73" t="s">
        <v>52</v>
      </c>
      <c r="C15" s="687">
        <v>8793.9</v>
      </c>
      <c r="D15" s="687">
        <v>57047.199999999997</v>
      </c>
      <c r="E15" s="687">
        <v>9532.2000000000007</v>
      </c>
      <c r="F15" s="687">
        <v>29323.66</v>
      </c>
      <c r="G15" s="687">
        <v>1517.22</v>
      </c>
      <c r="H15" s="687">
        <v>5745</v>
      </c>
      <c r="I15" s="687">
        <v>19843.32</v>
      </c>
      <c r="J15" s="687">
        <v>92228.86</v>
      </c>
      <c r="K15" s="687">
        <f t="shared" si="0"/>
        <v>364.78542905118701</v>
      </c>
      <c r="L15" s="39"/>
      <c r="M15" s="622"/>
      <c r="N15" s="249"/>
      <c r="O15" s="222"/>
      <c r="P15" s="140"/>
      <c r="Q15" s="148"/>
      <c r="R15" s="168"/>
      <c r="S15" s="168"/>
      <c r="T15" s="226"/>
      <c r="U15" s="226"/>
      <c r="V15" s="226"/>
      <c r="W15" s="226"/>
      <c r="X15" s="150"/>
    </row>
    <row r="16" spans="2:24" s="38" customFormat="1" ht="15.75" customHeight="1">
      <c r="B16" s="42" t="s">
        <v>53</v>
      </c>
      <c r="C16" s="687">
        <v>34984.6</v>
      </c>
      <c r="D16" s="687">
        <v>19929.88</v>
      </c>
      <c r="E16" s="687">
        <v>1209.8699999999999</v>
      </c>
      <c r="F16" s="687">
        <v>61881.73</v>
      </c>
      <c r="G16" s="687">
        <v>41460.379999999997</v>
      </c>
      <c r="H16" s="687">
        <v>57720.34</v>
      </c>
      <c r="I16" s="687">
        <v>77654.850000000006</v>
      </c>
      <c r="J16" s="687">
        <v>139531.95000000001</v>
      </c>
      <c r="K16" s="687">
        <f t="shared" si="0"/>
        <v>79.682209160149057</v>
      </c>
      <c r="L16" s="39"/>
      <c r="M16" s="622"/>
      <c r="N16" s="249"/>
      <c r="O16" s="222"/>
      <c r="P16" s="140"/>
      <c r="Q16" s="148"/>
      <c r="R16" s="168"/>
      <c r="S16" s="168"/>
      <c r="T16" s="226"/>
      <c r="U16" s="226"/>
      <c r="V16" s="226"/>
      <c r="W16" s="226"/>
      <c r="X16" s="150"/>
    </row>
    <row r="17" spans="2:24" s="38" customFormat="1" ht="15.75" customHeight="1">
      <c r="B17" s="42" t="s">
        <v>54</v>
      </c>
      <c r="C17" s="687">
        <v>26248.47</v>
      </c>
      <c r="D17" s="816"/>
      <c r="E17" s="687">
        <v>5550</v>
      </c>
      <c r="F17" s="816"/>
      <c r="G17" s="687">
        <v>38984.230000000003</v>
      </c>
      <c r="H17" s="816"/>
      <c r="I17" s="687">
        <v>70782.700000000012</v>
      </c>
      <c r="J17" s="816"/>
      <c r="K17" s="687"/>
      <c r="L17" s="39"/>
      <c r="M17" s="622"/>
      <c r="N17" s="630"/>
      <c r="O17" s="631"/>
      <c r="P17" s="632"/>
      <c r="Q17" s="629"/>
      <c r="R17" s="168"/>
      <c r="S17" s="168"/>
      <c r="T17" s="226"/>
      <c r="U17" s="226"/>
      <c r="V17" s="226"/>
      <c r="W17" s="226"/>
      <c r="X17" s="150"/>
    </row>
    <row r="18" spans="2:24" s="38" customFormat="1" ht="15.75" customHeight="1">
      <c r="B18" s="42" t="s">
        <v>55</v>
      </c>
      <c r="C18" s="687">
        <v>33787.016670000005</v>
      </c>
      <c r="D18" s="816"/>
      <c r="E18" s="687">
        <v>58796.28</v>
      </c>
      <c r="F18" s="816"/>
      <c r="G18" s="687">
        <v>10400</v>
      </c>
      <c r="H18" s="816"/>
      <c r="I18" s="687">
        <v>104883.17567000001</v>
      </c>
      <c r="J18" s="816"/>
      <c r="K18" s="687"/>
      <c r="L18" s="39"/>
      <c r="M18" s="686"/>
      <c r="N18" s="631"/>
      <c r="O18" s="631"/>
      <c r="P18" s="632"/>
      <c r="Q18" s="629"/>
      <c r="T18" s="226"/>
      <c r="U18" s="226"/>
      <c r="V18" s="226"/>
      <c r="W18" s="226"/>
      <c r="X18" s="150"/>
    </row>
    <row r="19" spans="2:24" s="38" customFormat="1" ht="15.75" customHeight="1">
      <c r="B19" s="42" t="s">
        <v>164</v>
      </c>
      <c r="C19" s="687">
        <v>13431.36</v>
      </c>
      <c r="D19" s="816"/>
      <c r="E19" s="687">
        <v>80027.31</v>
      </c>
      <c r="F19" s="816"/>
      <c r="G19" s="687">
        <v>52671.82</v>
      </c>
      <c r="H19" s="816"/>
      <c r="I19" s="687">
        <v>146130.49</v>
      </c>
      <c r="J19" s="816"/>
      <c r="K19" s="687"/>
      <c r="L19" s="39"/>
      <c r="M19" s="686"/>
      <c r="N19" s="631"/>
      <c r="O19" s="631"/>
      <c r="P19" s="632"/>
      <c r="Q19" s="629"/>
      <c r="T19" s="226"/>
      <c r="U19" s="226"/>
      <c r="V19" s="226"/>
      <c r="W19" s="226"/>
      <c r="X19" s="150"/>
    </row>
    <row r="20" spans="2:24" s="149" customFormat="1" ht="16.5" customHeight="1">
      <c r="B20" s="883" t="s">
        <v>64</v>
      </c>
      <c r="C20" s="889">
        <f>SUM(C8:C19)</f>
        <v>441039.79266999994</v>
      </c>
      <c r="D20" s="889">
        <f t="shared" ref="D20:J20" si="1">SUM(D8:D19)</f>
        <v>204195.76</v>
      </c>
      <c r="E20" s="889">
        <f t="shared" si="1"/>
        <v>362157.09</v>
      </c>
      <c r="F20" s="889">
        <f t="shared" si="1"/>
        <v>461256.23799999995</v>
      </c>
      <c r="G20" s="889">
        <f t="shared" si="1"/>
        <v>234784.37000000002</v>
      </c>
      <c r="H20" s="889">
        <f t="shared" si="1"/>
        <v>197638.421</v>
      </c>
      <c r="I20" s="889">
        <f t="shared" si="1"/>
        <v>1068896.7816699999</v>
      </c>
      <c r="J20" s="889">
        <f t="shared" si="1"/>
        <v>900192.37700000009</v>
      </c>
      <c r="K20" s="687"/>
      <c r="L20" s="148"/>
      <c r="M20" s="686"/>
      <c r="N20" s="222"/>
      <c r="O20" s="222"/>
      <c r="P20" s="140"/>
      <c r="Q20" s="148"/>
      <c r="X20" s="150"/>
    </row>
    <row r="21" spans="2:24" s="38" customFormat="1" ht="16.5" customHeight="1">
      <c r="B21" s="104" t="s">
        <v>442</v>
      </c>
      <c r="C21" s="890">
        <f>C20/I20</f>
        <v>0.41261214387879219</v>
      </c>
      <c r="D21" s="890">
        <f>D20/J20</f>
        <v>0.22683569114471627</v>
      </c>
      <c r="E21" s="890">
        <f>E20/I20</f>
        <v>0.33881390253058935</v>
      </c>
      <c r="F21" s="890">
        <f>F20/J20</f>
        <v>0.51239740502712561</v>
      </c>
      <c r="G21" s="890">
        <f>G20/I20</f>
        <v>0.21965111508071217</v>
      </c>
      <c r="H21" s="890">
        <f>H20/J20</f>
        <v>0.21955131597387431</v>
      </c>
      <c r="I21" s="890">
        <v>1</v>
      </c>
      <c r="J21" s="890">
        <v>1</v>
      </c>
      <c r="K21" s="891"/>
      <c r="L21" s="39"/>
      <c r="M21" s="222"/>
      <c r="N21" s="222"/>
      <c r="O21" s="222"/>
      <c r="P21" s="140"/>
      <c r="Q21" s="148"/>
      <c r="X21" s="150"/>
    </row>
    <row r="22" spans="2:24" s="38" customFormat="1" ht="15.75" customHeight="1">
      <c r="B22" s="1077" t="s">
        <v>493</v>
      </c>
      <c r="C22" s="1078"/>
      <c r="D22" s="1078"/>
      <c r="E22" s="1078"/>
      <c r="F22" s="1078"/>
      <c r="G22" s="1078"/>
      <c r="H22" s="1078"/>
      <c r="I22" s="1078"/>
      <c r="J22" s="1078"/>
      <c r="K22" s="1079"/>
      <c r="L22" s="39"/>
      <c r="M22" s="222"/>
      <c r="N22" s="222"/>
      <c r="O22" s="222"/>
      <c r="P22" s="140"/>
      <c r="Q22" s="148"/>
      <c r="X22" s="150"/>
    </row>
    <row r="23" spans="2:24" s="38" customFormat="1" ht="24.75" customHeight="1">
      <c r="B23" s="1080"/>
      <c r="C23" s="1081"/>
      <c r="D23" s="1081"/>
      <c r="E23" s="1081"/>
      <c r="F23" s="1081"/>
      <c r="G23" s="1081"/>
      <c r="H23" s="1081"/>
      <c r="I23" s="1081"/>
      <c r="J23" s="1081"/>
      <c r="K23" s="1082"/>
      <c r="L23" s="39"/>
      <c r="M23" s="222"/>
      <c r="N23" s="222"/>
      <c r="O23" s="222"/>
      <c r="P23" s="140"/>
      <c r="Q23" s="148"/>
      <c r="X23" s="150"/>
    </row>
    <row r="24" spans="2:24" ht="17.25" customHeight="1">
      <c r="B24" s="1083"/>
      <c r="C24" s="1084"/>
      <c r="D24" s="1084"/>
      <c r="E24" s="1084"/>
      <c r="F24" s="1084"/>
      <c r="G24" s="1084"/>
      <c r="H24" s="1084"/>
      <c r="I24" s="1084"/>
      <c r="J24" s="1084"/>
      <c r="K24" s="1084"/>
    </row>
    <row r="25" spans="2:24" ht="15" customHeight="1">
      <c r="L25" s="1"/>
      <c r="M25" s="142"/>
      <c r="N25" s="142"/>
      <c r="O25" s="142"/>
    </row>
    <row r="26" spans="2:24" ht="15" customHeight="1">
      <c r="L26" s="1"/>
      <c r="M26" s="142"/>
      <c r="N26" s="142"/>
      <c r="O26" s="142"/>
    </row>
    <row r="27" spans="2:24" ht="15" customHeight="1">
      <c r="B27" s="16"/>
      <c r="C27" s="16"/>
      <c r="D27" s="16"/>
      <c r="E27" s="16"/>
      <c r="F27" s="16"/>
      <c r="L27" s="1"/>
      <c r="M27" s="142"/>
      <c r="N27" s="142"/>
      <c r="O27" s="142"/>
      <c r="T27" s="16"/>
      <c r="U27" s="16"/>
      <c r="V27" s="16"/>
      <c r="W27" s="16"/>
    </row>
    <row r="28" spans="2:24" ht="15" customHeight="1">
      <c r="C28" s="16"/>
      <c r="D28" s="16"/>
      <c r="E28" s="16"/>
      <c r="F28" s="16"/>
      <c r="L28" s="1"/>
      <c r="M28" s="633"/>
      <c r="N28" s="142"/>
      <c r="O28" s="142"/>
    </row>
    <row r="29" spans="2:24" ht="15" customHeight="1">
      <c r="L29" s="1"/>
      <c r="M29" s="142"/>
      <c r="N29" s="142"/>
      <c r="O29" s="142"/>
    </row>
    <row r="30" spans="2:24" ht="15" customHeight="1">
      <c r="L30" s="1"/>
      <c r="M30" s="142"/>
      <c r="N30" s="142"/>
      <c r="O30" s="142"/>
    </row>
    <row r="31" spans="2:24" ht="15" customHeight="1">
      <c r="L31" s="1"/>
      <c r="M31" s="142"/>
      <c r="N31" s="142"/>
      <c r="O31" s="142"/>
    </row>
    <row r="32" spans="2:24" ht="15" customHeight="1">
      <c r="L32" s="1"/>
      <c r="M32" s="142"/>
      <c r="N32" s="142"/>
      <c r="O32" s="142"/>
    </row>
    <row r="34" spans="12:24" ht="15" customHeight="1">
      <c r="L34" s="1"/>
      <c r="M34" s="142"/>
      <c r="N34" s="142"/>
      <c r="O34" s="142"/>
    </row>
    <row r="35" spans="12:24" ht="15" customHeight="1">
      <c r="L35" s="1"/>
      <c r="M35" s="142"/>
      <c r="N35" s="142"/>
      <c r="O35" s="142"/>
      <c r="X35" s="154" t="e">
        <f>#REF!</f>
        <v>#REF!</v>
      </c>
    </row>
    <row r="36" spans="12:24" ht="15" customHeight="1">
      <c r="L36" s="1"/>
      <c r="M36" s="142"/>
      <c r="N36" s="142"/>
      <c r="O36" s="142"/>
    </row>
    <row r="37" spans="12:24" ht="15" customHeight="1">
      <c r="L37" s="1"/>
      <c r="M37" s="142"/>
      <c r="N37" s="142"/>
      <c r="O37" s="142"/>
    </row>
    <row r="38" spans="12:24" ht="15" customHeight="1">
      <c r="L38" s="1"/>
      <c r="M38" s="142"/>
      <c r="N38" s="142"/>
      <c r="O38" s="142"/>
    </row>
    <row r="51" spans="12:14">
      <c r="L51" s="1"/>
      <c r="M51" s="128"/>
      <c r="N51" s="128"/>
    </row>
    <row r="52" spans="12:14">
      <c r="L52" s="1"/>
      <c r="M52" s="128"/>
      <c r="N52" s="128"/>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B1:K22"/>
  <sheetViews>
    <sheetView zoomScaleNormal="100" workbookViewId="0">
      <selection activeCell="J17" sqref="J17"/>
    </sheetView>
  </sheetViews>
  <sheetFormatPr baseColWidth="10" defaultRowHeight="12.75"/>
  <cols>
    <col min="1" max="1" width="1.6328125" style="572" customWidth="1"/>
    <col min="2" max="2" width="9.90625" style="572" customWidth="1"/>
    <col min="3" max="10" width="6.6328125" style="572" customWidth="1"/>
    <col min="11" max="16384" width="10.90625" style="572"/>
  </cols>
  <sheetData>
    <row r="1" spans="2:11">
      <c r="B1" s="1009" t="s">
        <v>78</v>
      </c>
      <c r="C1" s="1009"/>
      <c r="D1" s="1009"/>
      <c r="E1" s="1009"/>
      <c r="F1" s="1009"/>
      <c r="G1" s="1009"/>
      <c r="H1" s="1009"/>
      <c r="I1" s="1009"/>
      <c r="J1" s="1009"/>
      <c r="K1" s="26"/>
    </row>
    <row r="3" spans="2:11">
      <c r="B3" s="983" t="s">
        <v>396</v>
      </c>
      <c r="C3" s="983"/>
      <c r="D3" s="983"/>
      <c r="E3" s="983"/>
      <c r="F3" s="983"/>
      <c r="G3" s="983"/>
      <c r="H3" s="983"/>
      <c r="I3" s="983"/>
      <c r="J3" s="983"/>
    </row>
    <row r="4" spans="2:11">
      <c r="B4" s="1089" t="s">
        <v>527</v>
      </c>
      <c r="C4" s="983"/>
      <c r="D4" s="983"/>
      <c r="E4" s="983"/>
      <c r="F4" s="983"/>
      <c r="G4" s="983"/>
      <c r="H4" s="983"/>
      <c r="I4" s="983"/>
      <c r="J4" s="983"/>
    </row>
    <row r="5" spans="2:11" ht="13.5" customHeight="1">
      <c r="B5" s="983" t="s">
        <v>176</v>
      </c>
      <c r="C5" s="983"/>
      <c r="D5" s="983"/>
      <c r="E5" s="983"/>
      <c r="F5" s="983"/>
      <c r="G5" s="983"/>
      <c r="H5" s="983"/>
      <c r="I5" s="983"/>
      <c r="J5" s="983"/>
    </row>
    <row r="6" spans="2:11" ht="104.25" customHeight="1">
      <c r="B6" s="896" t="s">
        <v>385</v>
      </c>
      <c r="C6" s="1091" t="s">
        <v>387</v>
      </c>
      <c r="D6" s="1091"/>
      <c r="E6" s="1091" t="s">
        <v>388</v>
      </c>
      <c r="F6" s="1091"/>
      <c r="G6" s="1091" t="s">
        <v>471</v>
      </c>
      <c r="H6" s="1091"/>
      <c r="I6" s="1091" t="s">
        <v>389</v>
      </c>
      <c r="J6" s="1091"/>
    </row>
    <row r="7" spans="2:11" ht="15.75" customHeight="1">
      <c r="B7" s="897" t="s">
        <v>386</v>
      </c>
      <c r="C7" s="1090" t="s">
        <v>95</v>
      </c>
      <c r="D7" s="1090"/>
      <c r="E7" s="1090" t="s">
        <v>94</v>
      </c>
      <c r="F7" s="1090"/>
      <c r="G7" s="1090" t="s">
        <v>93</v>
      </c>
      <c r="H7" s="1090"/>
      <c r="I7" s="1090" t="s">
        <v>59</v>
      </c>
      <c r="J7" s="1090"/>
    </row>
    <row r="8" spans="2:11" ht="15.75" customHeight="1">
      <c r="B8" s="898" t="s">
        <v>98</v>
      </c>
      <c r="C8" s="734">
        <v>2018</v>
      </c>
      <c r="D8" s="734">
        <v>2019</v>
      </c>
      <c r="E8" s="734">
        <v>2018</v>
      </c>
      <c r="F8" s="734">
        <v>2019</v>
      </c>
      <c r="G8" s="734">
        <v>2018</v>
      </c>
      <c r="H8" s="734">
        <v>2019</v>
      </c>
      <c r="I8" s="734">
        <v>2018</v>
      </c>
      <c r="J8" s="734">
        <v>2019</v>
      </c>
    </row>
    <row r="9" spans="2:11" ht="15.75" customHeight="1">
      <c r="B9" s="898" t="s">
        <v>47</v>
      </c>
      <c r="C9" s="687">
        <v>56</v>
      </c>
      <c r="D9" s="687">
        <v>0</v>
      </c>
      <c r="E9" s="687">
        <v>17373.5</v>
      </c>
      <c r="F9" s="687">
        <v>56233.03</v>
      </c>
      <c r="G9" s="687">
        <v>34358.68</v>
      </c>
      <c r="H9" s="687">
        <v>29257.24</v>
      </c>
      <c r="I9" s="687">
        <v>0</v>
      </c>
      <c r="J9" s="687">
        <v>0</v>
      </c>
    </row>
    <row r="10" spans="2:11" ht="15.75" customHeight="1">
      <c r="B10" s="898" t="s">
        <v>48</v>
      </c>
      <c r="C10" s="687">
        <v>0</v>
      </c>
      <c r="D10" s="687">
        <v>0</v>
      </c>
      <c r="E10" s="687">
        <v>644</v>
      </c>
      <c r="F10" s="687">
        <v>58311.14</v>
      </c>
      <c r="G10" s="687">
        <v>25813.62</v>
      </c>
      <c r="H10" s="687">
        <v>25244.42</v>
      </c>
      <c r="I10" s="687">
        <v>0</v>
      </c>
      <c r="J10" s="687">
        <v>0</v>
      </c>
    </row>
    <row r="11" spans="2:11" ht="15.75" customHeight="1">
      <c r="B11" s="898" t="s">
        <v>49</v>
      </c>
      <c r="C11" s="687">
        <v>0</v>
      </c>
      <c r="D11" s="687">
        <v>0</v>
      </c>
      <c r="E11" s="687">
        <v>19529.07</v>
      </c>
      <c r="F11" s="687">
        <v>10325.450000000001</v>
      </c>
      <c r="G11" s="687">
        <v>78720.100000000006</v>
      </c>
      <c r="H11" s="687">
        <v>11713.67</v>
      </c>
      <c r="I11" s="687">
        <v>0</v>
      </c>
      <c r="J11" s="687">
        <v>0</v>
      </c>
    </row>
    <row r="12" spans="2:11" ht="15.75" customHeight="1">
      <c r="B12" s="898" t="s">
        <v>57</v>
      </c>
      <c r="C12" s="687">
        <v>0</v>
      </c>
      <c r="D12" s="687">
        <v>0</v>
      </c>
      <c r="E12" s="687">
        <v>2795.65</v>
      </c>
      <c r="F12" s="687">
        <v>63370.934000000001</v>
      </c>
      <c r="G12" s="687">
        <v>73951.41</v>
      </c>
      <c r="H12" s="687">
        <v>2825.89</v>
      </c>
      <c r="I12" s="687">
        <v>0</v>
      </c>
      <c r="J12" s="687">
        <v>0</v>
      </c>
    </row>
    <row r="13" spans="2:11" ht="15.75" customHeight="1">
      <c r="B13" s="898" t="s">
        <v>58</v>
      </c>
      <c r="C13" s="687">
        <v>0</v>
      </c>
      <c r="D13" s="687">
        <v>0</v>
      </c>
      <c r="E13" s="687">
        <v>7597.4</v>
      </c>
      <c r="F13" s="687">
        <v>51124.561999999998</v>
      </c>
      <c r="G13" s="687">
        <v>10856.2</v>
      </c>
      <c r="H13" s="687">
        <v>107.06</v>
      </c>
      <c r="I13" s="687">
        <v>0</v>
      </c>
      <c r="J13" s="687">
        <v>0</v>
      </c>
    </row>
    <row r="14" spans="2:11" ht="15.75" customHeight="1">
      <c r="B14" s="898" t="s">
        <v>50</v>
      </c>
      <c r="C14" s="687">
        <v>0</v>
      </c>
      <c r="D14" s="687">
        <v>0</v>
      </c>
      <c r="E14" s="687">
        <v>36163.46</v>
      </c>
      <c r="F14" s="687">
        <v>9878.2620000000006</v>
      </c>
      <c r="G14" s="687">
        <v>12583.45</v>
      </c>
      <c r="H14" s="687">
        <v>0</v>
      </c>
      <c r="I14" s="687">
        <v>0</v>
      </c>
      <c r="J14" s="687">
        <v>0</v>
      </c>
    </row>
    <row r="15" spans="2:11" ht="15.75" customHeight="1">
      <c r="B15" s="898" t="s">
        <v>51</v>
      </c>
      <c r="C15" s="687">
        <v>0</v>
      </c>
      <c r="D15" s="687">
        <v>0</v>
      </c>
      <c r="E15" s="687">
        <v>22907.82</v>
      </c>
      <c r="F15" s="687">
        <v>38600.089999999997</v>
      </c>
      <c r="G15" s="687">
        <v>0</v>
      </c>
      <c r="H15" s="687">
        <v>0</v>
      </c>
      <c r="I15" s="687">
        <v>0</v>
      </c>
      <c r="J15" s="687">
        <v>0</v>
      </c>
    </row>
    <row r="16" spans="2:11" ht="15.75" customHeight="1">
      <c r="B16" s="898" t="s">
        <v>52</v>
      </c>
      <c r="C16" s="933">
        <v>0</v>
      </c>
      <c r="D16" s="933">
        <v>0</v>
      </c>
      <c r="E16" s="933">
        <v>0</v>
      </c>
      <c r="F16" s="933">
        <v>11356.29</v>
      </c>
      <c r="G16" s="933">
        <v>57.28</v>
      </c>
      <c r="H16" s="933">
        <v>0</v>
      </c>
      <c r="I16" s="933">
        <v>0</v>
      </c>
      <c r="J16" s="933">
        <v>113</v>
      </c>
    </row>
    <row r="17" spans="2:11" ht="15.75" customHeight="1">
      <c r="B17" s="898" t="s">
        <v>53</v>
      </c>
      <c r="C17" s="687">
        <v>0</v>
      </c>
      <c r="D17" s="933">
        <v>0</v>
      </c>
      <c r="E17" s="687">
        <v>9.8699999999999992</v>
      </c>
      <c r="F17" s="687">
        <v>13995</v>
      </c>
      <c r="G17" s="687">
        <v>28.22</v>
      </c>
      <c r="H17" s="933">
        <v>0</v>
      </c>
      <c r="I17" s="687">
        <v>0</v>
      </c>
      <c r="J17" s="816">
        <v>0</v>
      </c>
    </row>
    <row r="18" spans="2:11" ht="15.75" customHeight="1">
      <c r="B18" s="898" t="s">
        <v>54</v>
      </c>
      <c r="C18" s="687">
        <v>0</v>
      </c>
      <c r="D18" s="687"/>
      <c r="E18" s="687">
        <v>5550</v>
      </c>
      <c r="F18" s="687"/>
      <c r="G18" s="687">
        <v>7169.1</v>
      </c>
      <c r="H18" s="687"/>
      <c r="I18" s="687">
        <v>0</v>
      </c>
      <c r="J18" s="899"/>
    </row>
    <row r="19" spans="2:11" ht="15.75" customHeight="1">
      <c r="B19" s="898" t="s">
        <v>55</v>
      </c>
      <c r="C19" s="687">
        <v>0</v>
      </c>
      <c r="D19" s="687"/>
      <c r="E19" s="687">
        <v>19660.330000000002</v>
      </c>
      <c r="F19" s="687"/>
      <c r="G19" s="687">
        <v>14233.5</v>
      </c>
      <c r="H19" s="687"/>
      <c r="I19" s="687">
        <v>0</v>
      </c>
      <c r="J19" s="899"/>
    </row>
    <row r="20" spans="2:11" ht="15.75" customHeight="1">
      <c r="B20" s="898" t="s">
        <v>56</v>
      </c>
      <c r="C20" s="687">
        <v>0</v>
      </c>
      <c r="D20" s="687"/>
      <c r="E20" s="687">
        <v>63382.07</v>
      </c>
      <c r="F20" s="687"/>
      <c r="G20" s="687">
        <v>2108.02</v>
      </c>
      <c r="H20" s="687"/>
      <c r="I20" s="687">
        <v>0</v>
      </c>
      <c r="J20" s="899"/>
    </row>
    <row r="21" spans="2:11">
      <c r="B21" s="900" t="s">
        <v>64</v>
      </c>
      <c r="C21" s="687">
        <f t="shared" ref="C21:J21" si="0">SUM(C9:C20)</f>
        <v>56</v>
      </c>
      <c r="D21" s="687">
        <f t="shared" si="0"/>
        <v>0</v>
      </c>
      <c r="E21" s="687">
        <f>SUM(E9:E20)</f>
        <v>195613.16999999998</v>
      </c>
      <c r="F21" s="687">
        <f t="shared" si="0"/>
        <v>313194.75799999997</v>
      </c>
      <c r="G21" s="687">
        <f t="shared" si="0"/>
        <v>259879.58000000005</v>
      </c>
      <c r="H21" s="687">
        <f t="shared" si="0"/>
        <v>69148.28</v>
      </c>
      <c r="I21" s="687">
        <f t="shared" si="0"/>
        <v>0</v>
      </c>
      <c r="J21" s="687">
        <f t="shared" si="0"/>
        <v>113</v>
      </c>
      <c r="K21" s="666"/>
    </row>
    <row r="22" spans="2:11" ht="27" customHeight="1">
      <c r="B22" s="1088" t="s">
        <v>484</v>
      </c>
      <c r="C22" s="1088"/>
      <c r="D22" s="1088"/>
      <c r="E22" s="1088"/>
      <c r="F22" s="1088"/>
      <c r="G22" s="1088"/>
      <c r="H22" s="1088"/>
      <c r="I22" s="1088"/>
      <c r="J22" s="1088"/>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AL52"/>
  <sheetViews>
    <sheetView zoomScaleNormal="100" workbookViewId="0">
      <selection activeCell="I19" sqref="I19"/>
    </sheetView>
  </sheetViews>
  <sheetFormatPr baseColWidth="10"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092" t="s">
        <v>79</v>
      </c>
      <c r="C1" s="1092"/>
      <c r="D1" s="1092"/>
      <c r="E1" s="1092"/>
      <c r="F1" s="1092"/>
      <c r="G1" s="1092"/>
      <c r="H1" s="1092"/>
      <c r="I1" s="1092"/>
      <c r="J1" s="1092"/>
      <c r="K1" s="1092"/>
    </row>
    <row r="2" spans="2:32" s="22" customFormat="1" ht="12.75">
      <c r="M2" s="36"/>
      <c r="N2" s="36"/>
      <c r="O2" s="36"/>
      <c r="P2" s="36"/>
      <c r="Q2" s="36"/>
      <c r="R2" s="36"/>
      <c r="S2" s="36"/>
      <c r="T2" s="36"/>
      <c r="U2" s="36"/>
      <c r="V2" s="36"/>
      <c r="W2" s="36"/>
    </row>
    <row r="3" spans="2:32" s="22" customFormat="1" ht="12.75">
      <c r="B3" s="1009" t="s">
        <v>456</v>
      </c>
      <c r="C3" s="1009"/>
      <c r="D3" s="1009"/>
      <c r="E3" s="1009"/>
      <c r="F3" s="1009"/>
      <c r="G3" s="1009"/>
      <c r="H3" s="1009"/>
      <c r="I3" s="1009"/>
      <c r="J3" s="1009"/>
      <c r="K3" s="1009"/>
    </row>
    <row r="4" spans="2:32" s="22" customFormat="1" ht="12.75">
      <c r="B4" s="1069" t="s">
        <v>533</v>
      </c>
      <c r="C4" s="1069"/>
      <c r="D4" s="1069"/>
      <c r="E4" s="1069"/>
      <c r="F4" s="1069"/>
      <c r="G4" s="1069"/>
      <c r="H4" s="1069"/>
      <c r="I4" s="1069"/>
      <c r="J4" s="1069"/>
      <c r="K4" s="1069"/>
      <c r="Q4" s="224"/>
      <c r="R4" s="224"/>
    </row>
    <row r="5" spans="2:32" s="22" customFormat="1" ht="12.75">
      <c r="B5" s="1069" t="s">
        <v>139</v>
      </c>
      <c r="C5" s="1069"/>
      <c r="D5" s="1069"/>
      <c r="E5" s="1069"/>
      <c r="F5" s="1069"/>
      <c r="G5" s="1069"/>
      <c r="H5" s="1069"/>
      <c r="I5" s="1069"/>
      <c r="J5" s="1069"/>
      <c r="K5" s="1069"/>
      <c r="S5" s="224"/>
      <c r="T5" s="224"/>
      <c r="U5" s="224"/>
      <c r="V5" s="224"/>
      <c r="W5" s="224"/>
      <c r="X5" s="224"/>
    </row>
    <row r="6" spans="2:32" s="22" customFormat="1" ht="30" customHeight="1">
      <c r="B6" s="936" t="s">
        <v>98</v>
      </c>
      <c r="C6" s="1086" t="s">
        <v>150</v>
      </c>
      <c r="D6" s="1086"/>
      <c r="E6" s="1086" t="s">
        <v>95</v>
      </c>
      <c r="F6" s="1086"/>
      <c r="G6" s="1086" t="s">
        <v>114</v>
      </c>
      <c r="H6" s="1086"/>
      <c r="I6" s="1017" t="s">
        <v>64</v>
      </c>
      <c r="J6" s="1017"/>
      <c r="K6" s="1017"/>
      <c r="M6" s="211"/>
      <c r="N6" s="211"/>
      <c r="O6" s="211"/>
      <c r="P6" s="211"/>
      <c r="Q6" s="224"/>
      <c r="R6" s="224"/>
      <c r="S6" s="49"/>
      <c r="T6" s="49"/>
      <c r="U6" s="49"/>
      <c r="V6" s="49"/>
      <c r="W6" s="49"/>
      <c r="X6" s="49"/>
      <c r="Y6" s="224"/>
      <c r="Z6" s="224"/>
    </row>
    <row r="7" spans="2:32" s="22" customFormat="1" ht="15.75" customHeight="1">
      <c r="B7" s="473"/>
      <c r="C7" s="734">
        <v>2018</v>
      </c>
      <c r="D7" s="734">
        <v>2019</v>
      </c>
      <c r="E7" s="734">
        <v>2018</v>
      </c>
      <c r="F7" s="734">
        <v>2019</v>
      </c>
      <c r="G7" s="734">
        <v>2018</v>
      </c>
      <c r="H7" s="734">
        <v>2019</v>
      </c>
      <c r="I7" s="734">
        <v>2018</v>
      </c>
      <c r="J7" s="734">
        <v>2019</v>
      </c>
      <c r="K7" s="374" t="s">
        <v>8</v>
      </c>
      <c r="M7" s="146"/>
      <c r="N7" s="157"/>
      <c r="O7" s="157"/>
      <c r="Q7" s="49"/>
      <c r="R7" s="49"/>
      <c r="S7" s="49"/>
      <c r="T7" s="49"/>
      <c r="U7" s="49"/>
      <c r="V7" s="49"/>
      <c r="W7" s="49"/>
      <c r="X7" s="49"/>
      <c r="Y7" s="49"/>
      <c r="Z7" s="49"/>
      <c r="AA7" s="224"/>
      <c r="AB7" s="224"/>
      <c r="AC7" s="224"/>
      <c r="AD7" s="224"/>
      <c r="AE7" s="224"/>
      <c r="AF7" s="224"/>
    </row>
    <row r="8" spans="2:32" s="22" customFormat="1" ht="15.75" customHeight="1">
      <c r="B8" s="110" t="s">
        <v>47</v>
      </c>
      <c r="C8" s="748">
        <v>127.58716876576121</v>
      </c>
      <c r="D8" s="748">
        <v>166.85648771019902</v>
      </c>
      <c r="E8" s="748">
        <v>152.60251447502768</v>
      </c>
      <c r="F8" s="748">
        <v>184.80553416970579</v>
      </c>
      <c r="G8" s="748">
        <v>163.84738316476367</v>
      </c>
      <c r="H8" s="748">
        <v>183.65971811627483</v>
      </c>
      <c r="I8" s="748">
        <v>135.02349192752223</v>
      </c>
      <c r="J8" s="748">
        <v>170.66945717628852</v>
      </c>
      <c r="K8" s="941">
        <f t="shared" ref="K8:K16" si="0">J8/I8*100-100</f>
        <v>26.399824756347058</v>
      </c>
      <c r="N8" s="146"/>
      <c r="O8" s="146"/>
      <c r="P8" s="157"/>
      <c r="Q8" s="49"/>
      <c r="R8" s="49"/>
      <c r="S8" s="49"/>
      <c r="T8" s="49"/>
      <c r="U8" s="49"/>
      <c r="V8" s="49"/>
      <c r="W8" s="49"/>
      <c r="X8" s="49"/>
      <c r="Y8" s="49"/>
      <c r="Z8" s="49"/>
      <c r="AA8" s="49"/>
      <c r="AB8" s="49"/>
      <c r="AC8" s="49"/>
    </row>
    <row r="9" spans="2:32" s="22" customFormat="1" ht="15.75" customHeight="1">
      <c r="B9" s="110" t="s">
        <v>48</v>
      </c>
      <c r="C9" s="748">
        <v>123.58286800853594</v>
      </c>
      <c r="D9" s="748">
        <v>163.01295756642645</v>
      </c>
      <c r="E9" s="748">
        <v>150.37475204308313</v>
      </c>
      <c r="F9" s="748">
        <v>178.68528373147078</v>
      </c>
      <c r="G9" s="748">
        <v>155.34187113697709</v>
      </c>
      <c r="H9" s="748">
        <v>175.5400507766787</v>
      </c>
      <c r="I9" s="748">
        <v>128.15725244668664</v>
      </c>
      <c r="J9" s="748">
        <v>167.75626487072785</v>
      </c>
      <c r="K9" s="941">
        <f t="shared" si="0"/>
        <v>30.898768246076742</v>
      </c>
      <c r="M9" s="147"/>
      <c r="N9" s="146"/>
      <c r="O9" s="146"/>
      <c r="Q9" s="49"/>
      <c r="R9" s="49"/>
      <c r="S9" s="49"/>
      <c r="T9" s="49"/>
      <c r="U9" s="49"/>
      <c r="V9" s="49"/>
      <c r="W9" s="49"/>
      <c r="X9" s="49"/>
      <c r="Y9" s="49"/>
      <c r="Z9" s="49"/>
      <c r="AA9" s="49"/>
      <c r="AB9" s="49"/>
      <c r="AC9" s="49"/>
    </row>
    <row r="10" spans="2:32" s="22" customFormat="1" ht="15.75" customHeight="1">
      <c r="B10" s="110" t="s">
        <v>49</v>
      </c>
      <c r="C10" s="748">
        <v>125.1048193992839</v>
      </c>
      <c r="D10" s="748">
        <v>167.39144725350198</v>
      </c>
      <c r="E10" s="748"/>
      <c r="F10" s="748">
        <v>181.8409388750967</v>
      </c>
      <c r="G10" s="748"/>
      <c r="H10" s="748">
        <v>180.90822225511121</v>
      </c>
      <c r="I10" s="748">
        <v>131.63025105005872</v>
      </c>
      <c r="J10" s="750">
        <v>175.85898737164828</v>
      </c>
      <c r="K10" s="941">
        <f t="shared" si="0"/>
        <v>33.600738408353749</v>
      </c>
      <c r="M10" s="38"/>
      <c r="N10" s="146"/>
      <c r="O10" s="146"/>
      <c r="P10" s="38"/>
      <c r="Q10" s="49"/>
      <c r="R10" s="49"/>
      <c r="S10" s="49"/>
      <c r="T10" s="49"/>
      <c r="U10" s="49"/>
      <c r="V10" s="49"/>
      <c r="W10" s="49"/>
      <c r="X10" s="49"/>
      <c r="Y10" s="49"/>
      <c r="Z10" s="49"/>
      <c r="AA10" s="49"/>
      <c r="AB10" s="49"/>
      <c r="AC10" s="49"/>
    </row>
    <row r="11" spans="2:32" s="22" customFormat="1" ht="15.75" customHeight="1">
      <c r="B11" s="110" t="s">
        <v>57</v>
      </c>
      <c r="C11" s="748">
        <v>126.83310766497112</v>
      </c>
      <c r="D11" s="748">
        <v>169.69257301329134</v>
      </c>
      <c r="E11" s="748">
        <v>161.11542622340423</v>
      </c>
      <c r="F11" s="748">
        <v>182.70422524058787</v>
      </c>
      <c r="G11" s="748">
        <v>145.98795060104527</v>
      </c>
      <c r="H11" s="748">
        <v>178.82725622413415</v>
      </c>
      <c r="I11" s="748">
        <v>129.48194773746943</v>
      </c>
      <c r="J11" s="748">
        <v>174.05524372175853</v>
      </c>
      <c r="K11" s="941">
        <f t="shared" si="0"/>
        <v>34.424332320566805</v>
      </c>
      <c r="M11" s="38"/>
      <c r="N11" s="146"/>
      <c r="O11" s="157"/>
      <c r="P11" s="38"/>
      <c r="Q11" s="49"/>
      <c r="R11" s="49"/>
      <c r="S11" s="49"/>
      <c r="T11" s="49"/>
      <c r="U11" s="49"/>
      <c r="V11" s="49"/>
      <c r="W11" s="49"/>
      <c r="X11" s="49"/>
      <c r="Y11" s="49"/>
      <c r="Z11" s="49"/>
      <c r="AA11" s="49"/>
      <c r="AB11" s="49"/>
      <c r="AC11" s="49"/>
    </row>
    <row r="12" spans="2:32" s="22" customFormat="1" ht="15.75" customHeight="1">
      <c r="B12" s="110" t="s">
        <v>58</v>
      </c>
      <c r="C12" s="748">
        <v>137.2415737054634</v>
      </c>
      <c r="D12" s="748">
        <v>175.93265098289484</v>
      </c>
      <c r="E12" s="748">
        <v>162.72416072710897</v>
      </c>
      <c r="F12" s="748">
        <v>183.4474855403252</v>
      </c>
      <c r="G12" s="748">
        <v>163.2617856044503</v>
      </c>
      <c r="H12" s="748">
        <v>183.4474855403252</v>
      </c>
      <c r="I12" s="748">
        <v>154.5418914706357</v>
      </c>
      <c r="J12" s="748">
        <v>177.31075918424511</v>
      </c>
      <c r="K12" s="941">
        <f t="shared" si="0"/>
        <v>14.733136431124677</v>
      </c>
      <c r="N12" s="146"/>
      <c r="O12" s="157"/>
      <c r="Q12" s="49"/>
      <c r="R12" s="49"/>
      <c r="S12" s="49"/>
      <c r="V12" s="49"/>
      <c r="W12" s="49"/>
      <c r="X12" s="49"/>
      <c r="Y12" s="49"/>
      <c r="Z12" s="49"/>
      <c r="AA12" s="49"/>
      <c r="AB12" s="49"/>
      <c r="AC12" s="49"/>
    </row>
    <row r="13" spans="2:32" s="22" customFormat="1" ht="15.75" customHeight="1">
      <c r="B13" s="110" t="s">
        <v>50</v>
      </c>
      <c r="C13" s="748">
        <v>140.20755495222161</v>
      </c>
      <c r="D13" s="748">
        <v>175.84353897655271</v>
      </c>
      <c r="E13" s="748">
        <v>170.45308977210354</v>
      </c>
      <c r="F13" s="748">
        <v>191.32905916356077</v>
      </c>
      <c r="G13" s="748">
        <v>168.88748072826834</v>
      </c>
      <c r="H13" s="748">
        <v>182.61749687799224</v>
      </c>
      <c r="I13" s="748">
        <v>154.97104824486735</v>
      </c>
      <c r="J13" s="748">
        <v>173.76883006514737</v>
      </c>
      <c r="K13" s="941">
        <f t="shared" si="0"/>
        <v>12.129866857826201</v>
      </c>
      <c r="L13" s="19"/>
      <c r="M13" s="146"/>
      <c r="N13" s="146"/>
      <c r="O13" s="157"/>
      <c r="Q13" s="49"/>
      <c r="R13" s="49"/>
      <c r="S13" s="49"/>
      <c r="T13" s="224"/>
      <c r="U13" s="224"/>
      <c r="V13" s="49"/>
      <c r="Y13" s="49"/>
      <c r="Z13" s="49"/>
      <c r="AA13" s="49"/>
      <c r="AB13" s="49"/>
      <c r="AC13" s="49"/>
    </row>
    <row r="14" spans="2:32" s="118" customFormat="1" ht="15.75" customHeight="1">
      <c r="B14" s="935" t="s">
        <v>51</v>
      </c>
      <c r="C14" s="748">
        <v>154.33210920203669</v>
      </c>
      <c r="D14" s="748">
        <v>169.56435378899377</v>
      </c>
      <c r="E14" s="748">
        <v>182.92054153392641</v>
      </c>
      <c r="F14" s="748">
        <v>188.66037382526537</v>
      </c>
      <c r="G14" s="748">
        <v>168.105098875441</v>
      </c>
      <c r="H14" s="748">
        <v>183.89400767730152</v>
      </c>
      <c r="I14" s="748">
        <v>164.84420228928397</v>
      </c>
      <c r="J14" s="748">
        <v>174.35728553686147</v>
      </c>
      <c r="K14" s="941">
        <f t="shared" si="0"/>
        <v>5.7709540981508525</v>
      </c>
      <c r="M14" s="146"/>
      <c r="N14" s="146"/>
      <c r="O14" s="155"/>
      <c r="P14" s="158"/>
      <c r="Q14" s="49"/>
      <c r="R14" s="49"/>
      <c r="S14" s="49"/>
      <c r="T14" s="49"/>
      <c r="U14" s="49"/>
      <c r="V14" s="22"/>
      <c r="W14" s="22"/>
      <c r="X14" s="224"/>
      <c r="Y14" s="22"/>
      <c r="Z14" s="22"/>
      <c r="AA14" s="49"/>
      <c r="AB14" s="49"/>
      <c r="AC14" s="49"/>
    </row>
    <row r="15" spans="2:32" s="22" customFormat="1" ht="15.75" customHeight="1">
      <c r="B15" s="942" t="s">
        <v>52</v>
      </c>
      <c r="C15" s="748">
        <v>178.49999999999997</v>
      </c>
      <c r="D15" s="748">
        <v>179.17951596192964</v>
      </c>
      <c r="E15" s="748">
        <v>186.14733546387467</v>
      </c>
      <c r="F15" s="748">
        <v>182.55327310966058</v>
      </c>
      <c r="G15" s="748">
        <v>173.07877093322546</v>
      </c>
      <c r="H15" s="748">
        <v>183.83346758608198</v>
      </c>
      <c r="I15" s="748">
        <v>166.88606674374549</v>
      </c>
      <c r="J15" s="748">
        <v>175.1020666756913</v>
      </c>
      <c r="K15" s="941">
        <f t="shared" si="0"/>
        <v>4.9231191628247331</v>
      </c>
      <c r="Q15" s="49"/>
      <c r="R15" s="49"/>
      <c r="S15" s="49"/>
      <c r="T15" s="49"/>
      <c r="U15" s="49"/>
      <c r="V15" s="224"/>
      <c r="W15" s="224"/>
      <c r="X15" s="49"/>
      <c r="Y15" s="224"/>
      <c r="Z15" s="224"/>
      <c r="AA15" s="49"/>
      <c r="AB15" s="49"/>
      <c r="AC15" s="49"/>
    </row>
    <row r="16" spans="2:32" ht="15.75" customHeight="1">
      <c r="B16" s="110" t="s">
        <v>53</v>
      </c>
      <c r="C16" s="748">
        <v>182.95760315568393</v>
      </c>
      <c r="D16" s="748">
        <v>178.17627809535787</v>
      </c>
      <c r="E16" s="748">
        <v>181.33463992732345</v>
      </c>
      <c r="F16" s="748">
        <v>178.29716804224648</v>
      </c>
      <c r="G16" s="748">
        <v>181.76890246094362</v>
      </c>
      <c r="H16" s="748">
        <v>179.0890964626459</v>
      </c>
      <c r="I16" s="748">
        <v>173.90324990514179</v>
      </c>
      <c r="J16" s="748">
        <v>178.87653990691601</v>
      </c>
      <c r="K16" s="941">
        <f t="shared" si="0"/>
        <v>2.8598027952249083</v>
      </c>
      <c r="M16" s="21"/>
      <c r="N16" s="22"/>
      <c r="O16" s="22"/>
      <c r="P16" s="22"/>
      <c r="Q16" s="22"/>
      <c r="R16" s="49"/>
      <c r="S16" s="49"/>
      <c r="T16" s="49"/>
      <c r="U16" s="49"/>
      <c r="V16" s="49"/>
      <c r="W16" s="49"/>
      <c r="X16" s="49"/>
      <c r="Y16" s="49"/>
      <c r="Z16" s="49"/>
      <c r="AA16" s="49"/>
      <c r="AB16" s="49"/>
      <c r="AC16" s="49"/>
    </row>
    <row r="17" spans="1:38" ht="15.75" customHeight="1">
      <c r="B17" s="110" t="s">
        <v>54</v>
      </c>
      <c r="C17" s="748">
        <v>178.25003789752421</v>
      </c>
      <c r="D17" s="748"/>
      <c r="E17" s="748">
        <v>187.72020708954363</v>
      </c>
      <c r="F17" s="748"/>
      <c r="G17" s="748">
        <v>187.9739914437499</v>
      </c>
      <c r="H17" s="748"/>
      <c r="I17" s="748">
        <v>178.99856913561931</v>
      </c>
      <c r="J17" s="748"/>
      <c r="K17" s="943"/>
      <c r="M17" s="21"/>
      <c r="N17" s="22"/>
      <c r="O17" s="22"/>
      <c r="P17" s="22"/>
      <c r="Q17" s="22"/>
      <c r="R17" s="49"/>
      <c r="S17" s="49"/>
      <c r="T17" s="49"/>
      <c r="U17" s="49"/>
      <c r="V17" s="49"/>
      <c r="W17" s="49"/>
      <c r="X17" s="49"/>
      <c r="Y17" s="49"/>
      <c r="Z17" s="49"/>
      <c r="AA17" s="49"/>
      <c r="AB17" s="49"/>
      <c r="AC17" s="49"/>
    </row>
    <row r="18" spans="1:38" ht="15.75" customHeight="1">
      <c r="B18" s="110" t="s">
        <v>55</v>
      </c>
      <c r="C18" s="748">
        <v>182.89531336517589</v>
      </c>
      <c r="D18" s="749"/>
      <c r="E18" s="748">
        <v>189.46682920592309</v>
      </c>
      <c r="F18" s="749"/>
      <c r="G18" s="748">
        <v>175.75255319471694</v>
      </c>
      <c r="H18" s="749"/>
      <c r="I18" s="748">
        <v>180.32431971566089</v>
      </c>
      <c r="J18" s="749"/>
      <c r="K18" s="943"/>
      <c r="M18" s="21"/>
      <c r="N18" s="22"/>
      <c r="O18" s="22"/>
      <c r="P18" s="22"/>
      <c r="Q18" s="22"/>
      <c r="R18" s="49"/>
      <c r="S18" s="49"/>
      <c r="T18" s="49"/>
      <c r="U18" s="49"/>
      <c r="V18" s="49"/>
      <c r="W18" s="49"/>
      <c r="X18" s="49"/>
      <c r="Y18" s="49"/>
      <c r="Z18" s="49"/>
      <c r="AA18" s="49"/>
      <c r="AB18" s="49"/>
      <c r="AC18" s="49"/>
    </row>
    <row r="19" spans="1:38" ht="15.75" customHeight="1">
      <c r="B19" s="110" t="s">
        <v>56</v>
      </c>
      <c r="C19" s="748">
        <v>174.95892290883702</v>
      </c>
      <c r="D19" s="749"/>
      <c r="E19" s="748">
        <v>181.88143997196232</v>
      </c>
      <c r="F19" s="749"/>
      <c r="G19" s="748">
        <v>179.5807699829557</v>
      </c>
      <c r="H19" s="749"/>
      <c r="I19" s="748">
        <v>178.61420035998293</v>
      </c>
      <c r="J19" s="749"/>
      <c r="K19" s="943"/>
      <c r="M19" s="21"/>
      <c r="N19" s="22"/>
      <c r="O19" s="22"/>
      <c r="P19" s="22"/>
      <c r="Q19" s="22"/>
      <c r="R19" s="22"/>
      <c r="S19" s="22"/>
      <c r="T19" s="49"/>
      <c r="U19" s="49"/>
      <c r="V19" s="49"/>
      <c r="W19" s="49"/>
      <c r="X19" s="49"/>
      <c r="Y19" s="49"/>
      <c r="Z19" s="49"/>
      <c r="AA19" s="49"/>
      <c r="AB19" s="49"/>
      <c r="AC19" s="49"/>
    </row>
    <row r="20" spans="1:38" ht="32.25" customHeight="1">
      <c r="B20" s="1080" t="s">
        <v>494</v>
      </c>
      <c r="C20" s="1081"/>
      <c r="D20" s="1081"/>
      <c r="E20" s="1081"/>
      <c r="F20" s="1081"/>
      <c r="G20" s="1081"/>
      <c r="H20" s="1081"/>
      <c r="I20" s="1081"/>
      <c r="J20" s="1081"/>
      <c r="K20" s="1082"/>
      <c r="N20" s="22"/>
      <c r="O20" s="22"/>
      <c r="P20" s="22"/>
      <c r="Q20" s="22"/>
      <c r="R20" s="22"/>
      <c r="S20" s="22"/>
      <c r="T20" s="49"/>
      <c r="U20" s="49"/>
      <c r="V20" s="49"/>
      <c r="W20" s="49"/>
      <c r="X20" s="49"/>
      <c r="Y20" s="49"/>
      <c r="Z20" s="49"/>
      <c r="AA20" s="215"/>
      <c r="AB20" s="215"/>
    </row>
    <row r="21" spans="1:38" ht="15" customHeight="1">
      <c r="B21" s="61"/>
      <c r="D21" s="700"/>
      <c r="F21" s="700"/>
      <c r="H21" s="700"/>
      <c r="J21" s="700"/>
      <c r="N21" s="22"/>
      <c r="O21" s="22"/>
      <c r="P21" s="22"/>
      <c r="Q21" s="22"/>
      <c r="R21" s="22"/>
      <c r="S21" s="22"/>
      <c r="T21" s="49"/>
      <c r="U21" s="49"/>
      <c r="V21" s="49"/>
      <c r="W21" s="49"/>
      <c r="X21" s="49"/>
      <c r="Y21" s="49"/>
      <c r="Z21" s="49"/>
    </row>
    <row r="22" spans="1:38" ht="27" customHeight="1">
      <c r="M22" s="205"/>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22"/>
      <c r="B29" s="58"/>
      <c r="C29" s="58"/>
      <c r="D29" s="58"/>
      <c r="E29" s="58"/>
      <c r="F29" s="58"/>
      <c r="G29" s="58"/>
      <c r="H29" s="58"/>
      <c r="I29" s="58"/>
      <c r="J29" s="58"/>
      <c r="K29" s="58"/>
      <c r="L29" s="58"/>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078" t="s">
        <v>494</v>
      </c>
      <c r="C34" s="1078"/>
      <c r="D34" s="1078"/>
      <c r="E34" s="1078"/>
      <c r="F34" s="1078"/>
      <c r="G34" s="1078"/>
      <c r="H34" s="1078"/>
      <c r="I34" s="1078"/>
      <c r="J34" s="1078"/>
      <c r="K34" s="1078"/>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B1:J21"/>
  <sheetViews>
    <sheetView zoomScaleNormal="100" workbookViewId="0">
      <selection activeCell="D15" sqref="D15:J19"/>
    </sheetView>
  </sheetViews>
  <sheetFormatPr baseColWidth="10" defaultRowHeight="12.75"/>
  <cols>
    <col min="1" max="1" width="2.453125" style="572" customWidth="1"/>
    <col min="2" max="2" width="8" style="572" customWidth="1"/>
    <col min="3" max="10" width="6.36328125" style="572" customWidth="1"/>
    <col min="11" max="11" width="3.08984375" style="572" customWidth="1"/>
    <col min="12" max="16384" width="10.90625" style="572"/>
  </cols>
  <sheetData>
    <row r="1" spans="2:10">
      <c r="B1" s="1093" t="s">
        <v>80</v>
      </c>
      <c r="C1" s="1093"/>
      <c r="D1" s="1093"/>
      <c r="E1" s="1093"/>
      <c r="F1" s="1093"/>
      <c r="G1" s="1093"/>
      <c r="H1" s="1093"/>
      <c r="I1" s="1093"/>
      <c r="J1" s="1093"/>
    </row>
    <row r="2" spans="2:10">
      <c r="B2" s="599"/>
      <c r="C2" s="599"/>
      <c r="D2" s="599"/>
      <c r="E2" s="599"/>
      <c r="F2" s="599"/>
      <c r="G2" s="599"/>
      <c r="H2" s="599"/>
      <c r="I2" s="599"/>
    </row>
    <row r="3" spans="2:10" ht="21" customHeight="1">
      <c r="B3" s="1095" t="s">
        <v>400</v>
      </c>
      <c r="C3" s="1095"/>
      <c r="D3" s="1095"/>
      <c r="E3" s="1095"/>
      <c r="F3" s="1095"/>
      <c r="G3" s="1095"/>
      <c r="H3" s="1095"/>
      <c r="I3" s="1095"/>
      <c r="J3" s="1095"/>
    </row>
    <row r="4" spans="2:10" ht="15.75" customHeight="1">
      <c r="B4" s="1069" t="s">
        <v>533</v>
      </c>
      <c r="C4" s="1094"/>
      <c r="D4" s="1094"/>
      <c r="E4" s="1094"/>
      <c r="F4" s="1094"/>
      <c r="G4" s="1094"/>
      <c r="H4" s="1094"/>
      <c r="I4" s="1094"/>
      <c r="J4" s="1094"/>
    </row>
    <row r="5" spans="2:10" ht="15.75" customHeight="1">
      <c r="B5" s="1094" t="s">
        <v>404</v>
      </c>
      <c r="C5" s="1094"/>
      <c r="D5" s="1094"/>
      <c r="E5" s="1094"/>
      <c r="F5" s="1094"/>
      <c r="G5" s="1094"/>
      <c r="H5" s="1094"/>
      <c r="I5" s="1094"/>
      <c r="J5" s="1094"/>
    </row>
    <row r="6" spans="2:10" ht="103.5" customHeight="1">
      <c r="B6" s="901" t="s">
        <v>385</v>
      </c>
      <c r="C6" s="1097" t="s">
        <v>387</v>
      </c>
      <c r="D6" s="1097"/>
      <c r="E6" s="1097" t="s">
        <v>388</v>
      </c>
      <c r="F6" s="1097"/>
      <c r="G6" s="1097" t="s">
        <v>471</v>
      </c>
      <c r="H6" s="1097"/>
      <c r="I6" s="1097" t="s">
        <v>389</v>
      </c>
      <c r="J6" s="1097"/>
    </row>
    <row r="7" spans="2:10" ht="15.75" customHeight="1">
      <c r="B7" s="902" t="s">
        <v>386</v>
      </c>
      <c r="C7" s="1096" t="s">
        <v>95</v>
      </c>
      <c r="D7" s="1096"/>
      <c r="E7" s="1096" t="s">
        <v>94</v>
      </c>
      <c r="F7" s="1096"/>
      <c r="G7" s="1096" t="s">
        <v>93</v>
      </c>
      <c r="H7" s="1096"/>
      <c r="I7" s="1096"/>
      <c r="J7" s="1096"/>
    </row>
    <row r="8" spans="2:10" ht="15.75" customHeight="1">
      <c r="B8" s="903" t="s">
        <v>98</v>
      </c>
      <c r="C8" s="734">
        <v>2018</v>
      </c>
      <c r="D8" s="734">
        <v>2019</v>
      </c>
      <c r="E8" s="734">
        <v>2018</v>
      </c>
      <c r="F8" s="734">
        <v>2019</v>
      </c>
      <c r="G8" s="734">
        <v>2018</v>
      </c>
      <c r="H8" s="734">
        <v>2019</v>
      </c>
      <c r="I8" s="734">
        <v>2018</v>
      </c>
      <c r="J8" s="734">
        <v>2019</v>
      </c>
    </row>
    <row r="9" spans="2:10" ht="15.75" customHeight="1">
      <c r="B9" s="903" t="s">
        <v>47</v>
      </c>
      <c r="C9" s="750">
        <v>237.53571428571428</v>
      </c>
      <c r="D9" s="750"/>
      <c r="E9" s="750">
        <v>223.4008115808559</v>
      </c>
      <c r="F9" s="750">
        <v>247.7243561301961</v>
      </c>
      <c r="G9" s="750">
        <v>203.80945950193663</v>
      </c>
      <c r="H9" s="750">
        <v>243.9793008499777</v>
      </c>
      <c r="I9" s="750"/>
      <c r="J9" s="750"/>
    </row>
    <row r="10" spans="2:10" ht="15.75" customHeight="1">
      <c r="B10" s="903" t="s">
        <v>48</v>
      </c>
      <c r="C10" s="750"/>
      <c r="D10" s="750"/>
      <c r="E10" s="750">
        <v>229.83695652173913</v>
      </c>
      <c r="F10" s="750">
        <v>249.23504136602372</v>
      </c>
      <c r="G10" s="750">
        <v>206.49378118992996</v>
      </c>
      <c r="H10" s="750">
        <v>246.41084009852474</v>
      </c>
      <c r="I10" s="750"/>
      <c r="J10" s="751"/>
    </row>
    <row r="11" spans="2:10" ht="15.75" customHeight="1">
      <c r="B11" s="903" t="s">
        <v>49</v>
      </c>
      <c r="C11" s="750"/>
      <c r="D11" s="750"/>
      <c r="E11" s="750">
        <v>208.27340984491326</v>
      </c>
      <c r="F11" s="750">
        <v>256.21482647245398</v>
      </c>
      <c r="G11" s="750">
        <v>207.04455405925549</v>
      </c>
      <c r="H11" s="750">
        <v>245.85022371297811</v>
      </c>
      <c r="I11" s="750"/>
      <c r="J11" s="751"/>
    </row>
    <row r="12" spans="2:10" ht="15.75" customHeight="1">
      <c r="B12" s="903" t="s">
        <v>57</v>
      </c>
      <c r="C12" s="801"/>
      <c r="D12" s="801"/>
      <c r="E12" s="750">
        <v>224.13428004220842</v>
      </c>
      <c r="F12" s="750">
        <v>254.60342749564012</v>
      </c>
      <c r="G12" s="750">
        <v>210.70575936280321</v>
      </c>
      <c r="H12" s="750">
        <v>246.53925665896406</v>
      </c>
      <c r="I12" s="801"/>
      <c r="J12" s="801"/>
    </row>
    <row r="13" spans="2:10" ht="15.75" customHeight="1">
      <c r="B13" s="903" t="s">
        <v>58</v>
      </c>
      <c r="C13" s="750"/>
      <c r="D13" s="749"/>
      <c r="E13" s="750">
        <v>231.11618448416561</v>
      </c>
      <c r="F13" s="750">
        <v>253.69082594780954</v>
      </c>
      <c r="G13" s="750">
        <v>211.23771301191942</v>
      </c>
      <c r="H13" s="750">
        <v>241.85223239305063</v>
      </c>
      <c r="I13" s="750"/>
      <c r="J13" s="749"/>
    </row>
    <row r="14" spans="2:10" ht="15.75" customHeight="1">
      <c r="B14" s="903" t="s">
        <v>50</v>
      </c>
      <c r="C14" s="750"/>
      <c r="D14" s="750"/>
      <c r="E14" s="750">
        <v>224.53646940862413</v>
      </c>
      <c r="F14" s="750">
        <v>253.17256821088566</v>
      </c>
      <c r="G14" s="750">
        <v>208.51281723215811</v>
      </c>
      <c r="H14" s="750"/>
      <c r="I14" s="750"/>
      <c r="J14" s="750"/>
    </row>
    <row r="15" spans="2:10" ht="15.75" customHeight="1">
      <c r="B15" s="903" t="s">
        <v>51</v>
      </c>
      <c r="C15" s="750"/>
      <c r="D15" s="750"/>
      <c r="E15" s="750">
        <v>236.55693383307536</v>
      </c>
      <c r="F15" s="750">
        <v>247.15674108531877</v>
      </c>
      <c r="G15" s="750"/>
      <c r="H15" s="750"/>
      <c r="I15" s="750"/>
      <c r="J15" s="750"/>
    </row>
    <row r="16" spans="2:10" ht="15.75" customHeight="1">
      <c r="B16" s="903" t="s">
        <v>52</v>
      </c>
      <c r="C16" s="801"/>
      <c r="D16" s="750"/>
      <c r="E16" s="750"/>
      <c r="F16" s="750">
        <v>250.49197669309251</v>
      </c>
      <c r="G16" s="750">
        <v>272</v>
      </c>
      <c r="H16" s="750"/>
      <c r="I16" s="750"/>
      <c r="J16" s="750">
        <v>307.86</v>
      </c>
    </row>
    <row r="17" spans="2:10" ht="15.75" customHeight="1">
      <c r="B17" s="903" t="s">
        <v>53</v>
      </c>
      <c r="C17" s="750"/>
      <c r="D17" s="750"/>
      <c r="E17" s="750">
        <v>259.24822695035465</v>
      </c>
      <c r="F17" s="750">
        <v>248</v>
      </c>
      <c r="G17" s="750">
        <v>272</v>
      </c>
      <c r="H17" s="750"/>
      <c r="I17" s="750"/>
      <c r="J17" s="750"/>
    </row>
    <row r="18" spans="2:10" ht="15.75" customHeight="1">
      <c r="B18" s="903" t="s">
        <v>54</v>
      </c>
      <c r="C18" s="750"/>
      <c r="D18" s="750"/>
      <c r="E18" s="750">
        <v>267.69159639639639</v>
      </c>
      <c r="F18" s="750"/>
      <c r="G18" s="750">
        <v>260</v>
      </c>
      <c r="H18" s="750"/>
      <c r="I18" s="750"/>
      <c r="J18" s="750"/>
    </row>
    <row r="19" spans="2:10" ht="15.75" customHeight="1">
      <c r="B19" s="903" t="s">
        <v>55</v>
      </c>
      <c r="C19" s="750"/>
      <c r="D19" s="750"/>
      <c r="E19" s="750">
        <v>273.23069450004141</v>
      </c>
      <c r="F19" s="750"/>
      <c r="G19" s="750">
        <v>265.32883549372963</v>
      </c>
      <c r="H19" s="750"/>
      <c r="I19" s="750"/>
      <c r="J19" s="750"/>
    </row>
    <row r="20" spans="2:10" ht="15.75" customHeight="1">
      <c r="B20" s="903" t="s">
        <v>56</v>
      </c>
      <c r="C20" s="750"/>
      <c r="D20" s="749"/>
      <c r="E20" s="750">
        <v>256.96697378296415</v>
      </c>
      <c r="F20" s="751"/>
      <c r="G20" s="750">
        <v>243.75717497936452</v>
      </c>
      <c r="H20" s="751"/>
      <c r="I20" s="750"/>
      <c r="J20" s="749"/>
    </row>
    <row r="21" spans="2:10" ht="37.5" customHeight="1">
      <c r="B21" s="1043" t="s">
        <v>484</v>
      </c>
      <c r="C21" s="1043"/>
      <c r="D21" s="1043"/>
      <c r="E21" s="1043"/>
      <c r="F21" s="1043"/>
      <c r="G21" s="1043"/>
      <c r="H21" s="1043"/>
      <c r="I21" s="1043"/>
      <c r="J21" s="1043"/>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E9:H9 D18:H20 E14:G14 D17:E17 G17:H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Z93"/>
  <sheetViews>
    <sheetView zoomScaleNormal="100" zoomScaleSheetLayoutView="75" workbookViewId="0">
      <selection activeCell="L16" sqref="L16"/>
    </sheetView>
  </sheetViews>
  <sheetFormatPr baseColWidth="10" defaultColWidth="7.26953125" defaultRowHeight="12"/>
  <cols>
    <col min="1" max="1" width="1.26953125" style="1" customWidth="1"/>
    <col min="2" max="2" width="6.90625" style="1" customWidth="1"/>
    <col min="3" max="12" width="5.63281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1009" t="s">
        <v>81</v>
      </c>
      <c r="C1" s="1009"/>
      <c r="D1" s="1009"/>
      <c r="E1" s="1009"/>
      <c r="F1" s="1009"/>
      <c r="G1" s="1009"/>
      <c r="H1" s="1009"/>
      <c r="I1" s="1009"/>
      <c r="J1" s="1009"/>
      <c r="K1" s="1009"/>
    </row>
    <row r="2" spans="2:26" s="24" customFormat="1" ht="12.75">
      <c r="B2" s="33"/>
      <c r="C2" s="34"/>
      <c r="D2" s="34"/>
      <c r="E2" s="34"/>
      <c r="F2" s="34"/>
    </row>
    <row r="3" spans="2:26" s="24" customFormat="1" ht="12.75">
      <c r="B3" s="1009" t="s">
        <v>84</v>
      </c>
      <c r="C3" s="1009"/>
      <c r="D3" s="1009"/>
      <c r="E3" s="1009"/>
      <c r="F3" s="1009"/>
      <c r="G3" s="1009"/>
      <c r="H3" s="1009"/>
      <c r="I3" s="1009"/>
      <c r="J3" s="1009"/>
      <c r="K3" s="1009"/>
    </row>
    <row r="4" spans="2:26" s="24" customFormat="1" ht="12.75">
      <c r="B4" s="1009" t="s">
        <v>533</v>
      </c>
      <c r="C4" s="1009"/>
      <c r="D4" s="1009"/>
      <c r="E4" s="1009"/>
      <c r="F4" s="1009"/>
      <c r="G4" s="1009"/>
      <c r="H4" s="1009"/>
      <c r="I4" s="1009"/>
      <c r="J4" s="1009"/>
      <c r="K4" s="1009"/>
    </row>
    <row r="5" spans="2:26" s="24" customFormat="1" ht="18" customHeight="1">
      <c r="B5" s="1009" t="s">
        <v>445</v>
      </c>
      <c r="C5" s="1009"/>
      <c r="D5" s="1009"/>
      <c r="E5" s="1009"/>
      <c r="F5" s="1009"/>
      <c r="G5" s="1009"/>
      <c r="H5" s="1009"/>
      <c r="I5" s="1009"/>
      <c r="J5" s="1009"/>
      <c r="K5" s="1009"/>
    </row>
    <row r="6" spans="2:26" s="22" customFormat="1" ht="24.75" customHeight="1">
      <c r="B6" s="1102" t="s">
        <v>98</v>
      </c>
      <c r="C6" s="1098" t="s">
        <v>93</v>
      </c>
      <c r="D6" s="1098"/>
      <c r="E6" s="1098" t="s">
        <v>94</v>
      </c>
      <c r="F6" s="1098"/>
      <c r="G6" s="1098" t="s">
        <v>95</v>
      </c>
      <c r="H6" s="1098"/>
      <c r="I6" s="1099" t="s">
        <v>64</v>
      </c>
      <c r="J6" s="1099"/>
      <c r="K6" s="1099"/>
    </row>
    <row r="7" spans="2:26" s="22" customFormat="1" ht="48" customHeight="1">
      <c r="B7" s="1102"/>
      <c r="C7" s="734">
        <v>2018</v>
      </c>
      <c r="D7" s="734">
        <v>2019</v>
      </c>
      <c r="E7" s="734">
        <v>2018</v>
      </c>
      <c r="F7" s="734">
        <v>2019</v>
      </c>
      <c r="G7" s="734">
        <v>2018</v>
      </c>
      <c r="H7" s="734">
        <v>2019</v>
      </c>
      <c r="I7" s="734">
        <v>2018</v>
      </c>
      <c r="J7" s="734">
        <v>2019</v>
      </c>
      <c r="K7" s="884" t="s">
        <v>550</v>
      </c>
      <c r="O7" s="38"/>
      <c r="P7" s="38"/>
      <c r="Q7" s="38"/>
    </row>
    <row r="8" spans="2:26" s="22" customFormat="1" ht="15.75" customHeight="1">
      <c r="B8" s="904" t="s">
        <v>47</v>
      </c>
      <c r="C8" s="750">
        <v>137.31537322736483</v>
      </c>
      <c r="D8" s="750">
        <v>170.17189501676495</v>
      </c>
      <c r="E8" s="750">
        <v>141.84978638704339</v>
      </c>
      <c r="F8" s="750">
        <v>174.96256443838436</v>
      </c>
      <c r="G8" s="750">
        <v>145.20496277915632</v>
      </c>
      <c r="H8" s="750">
        <v>178.20300643722803</v>
      </c>
      <c r="I8" s="750">
        <v>140.19270188302448</v>
      </c>
      <c r="J8" s="750">
        <v>173.2263153950025</v>
      </c>
      <c r="K8" s="905">
        <f t="shared" ref="K8:K16" si="0">J8/I8-1</f>
        <v>0.2356300511244942</v>
      </c>
      <c r="M8" s="183"/>
      <c r="N8" s="159"/>
      <c r="P8" s="156"/>
      <c r="S8" s="159"/>
      <c r="T8" s="74"/>
      <c r="U8" s="74"/>
      <c r="V8" s="74"/>
      <c r="W8" s="74"/>
    </row>
    <row r="9" spans="2:26" s="22" customFormat="1" ht="15.75" customHeight="1">
      <c r="B9" s="904" t="s">
        <v>48</v>
      </c>
      <c r="C9" s="750">
        <v>135.78988095238094</v>
      </c>
      <c r="D9" s="750">
        <v>169.91566227706605</v>
      </c>
      <c r="E9" s="750">
        <v>140.03735335368367</v>
      </c>
      <c r="F9" s="750">
        <v>175.29707341269841</v>
      </c>
      <c r="G9" s="750">
        <v>143.95985685941042</v>
      </c>
      <c r="H9" s="750">
        <v>177.2689014689015</v>
      </c>
      <c r="I9" s="750">
        <v>139.29362051216003</v>
      </c>
      <c r="J9" s="750">
        <v>173.06936746289426</v>
      </c>
      <c r="K9" s="905">
        <f t="shared" si="0"/>
        <v>0.24247877847202393</v>
      </c>
      <c r="M9" s="218"/>
      <c r="N9" s="159"/>
      <c r="P9" s="156"/>
      <c r="S9" s="159"/>
      <c r="U9" s="74"/>
      <c r="V9" s="74"/>
      <c r="W9" s="74"/>
    </row>
    <row r="10" spans="2:26" s="22" customFormat="1" ht="15.75" customHeight="1">
      <c r="B10" s="904" t="s">
        <v>49</v>
      </c>
      <c r="C10" s="750">
        <v>136.90537634408602</v>
      </c>
      <c r="D10" s="750">
        <v>167.66961838498844</v>
      </c>
      <c r="E10" s="750">
        <v>138.86695890659868</v>
      </c>
      <c r="F10" s="750">
        <v>172.14569892473122</v>
      </c>
      <c r="G10" s="750">
        <v>141.19239631336407</v>
      </c>
      <c r="H10" s="750">
        <v>168.81100082712987</v>
      </c>
      <c r="I10" s="750">
        <v>138.88506090198041</v>
      </c>
      <c r="J10" s="750">
        <v>168.56307876948904</v>
      </c>
      <c r="K10" s="905">
        <f t="shared" si="0"/>
        <v>0.21368761819857784</v>
      </c>
      <c r="M10" s="78"/>
      <c r="N10" s="159"/>
      <c r="P10" s="156"/>
      <c r="U10" s="74"/>
      <c r="V10" s="74"/>
      <c r="W10" s="74"/>
    </row>
    <row r="11" spans="2:26" s="22" customFormat="1" ht="15.75" customHeight="1">
      <c r="B11" s="906" t="s">
        <v>57</v>
      </c>
      <c r="C11" s="802">
        <v>139.50555555555556</v>
      </c>
      <c r="D11" s="802">
        <v>157.5</v>
      </c>
      <c r="E11" s="802">
        <v>142.24301994301993</v>
      </c>
      <c r="F11" s="802">
        <v>176.1989417989418</v>
      </c>
      <c r="G11" s="802">
        <v>141.10740740740738</v>
      </c>
      <c r="H11" s="802">
        <v>167.33333333333331</v>
      </c>
      <c r="I11" s="802">
        <v>141.05203823953826</v>
      </c>
      <c r="J11" s="802">
        <v>173.4836467236467</v>
      </c>
      <c r="K11" s="905">
        <f t="shared" si="0"/>
        <v>0.22992654972508952</v>
      </c>
      <c r="N11" s="159"/>
      <c r="P11" s="156"/>
      <c r="V11" s="38"/>
    </row>
    <row r="12" spans="2:26" s="22" customFormat="1" ht="15.75" customHeight="1">
      <c r="B12" s="904" t="s">
        <v>58</v>
      </c>
      <c r="C12" s="802">
        <v>147.56720430107526</v>
      </c>
      <c r="D12" s="802">
        <v>163</v>
      </c>
      <c r="E12" s="802">
        <v>151.91935483870967</v>
      </c>
      <c r="F12" s="802">
        <v>172.44976958525345</v>
      </c>
      <c r="G12" s="802">
        <v>143.2037037037037</v>
      </c>
      <c r="H12" s="802">
        <v>170.91935483870967</v>
      </c>
      <c r="I12" s="802">
        <v>149.7350584898972</v>
      </c>
      <c r="J12" s="802">
        <v>171.42383512544802</v>
      </c>
      <c r="K12" s="905">
        <f t="shared" si="0"/>
        <v>0.14484768533358672</v>
      </c>
      <c r="P12" s="156"/>
      <c r="V12" s="38"/>
      <c r="W12" s="38"/>
      <c r="X12" s="562"/>
    </row>
    <row r="13" spans="2:26" s="22" customFormat="1" ht="15.75" customHeight="1">
      <c r="B13" s="904" t="s">
        <v>50</v>
      </c>
      <c r="C13" s="802">
        <v>156.03260869565219</v>
      </c>
      <c r="D13" s="802">
        <v>163</v>
      </c>
      <c r="E13" s="802">
        <v>160.66231884057973</v>
      </c>
      <c r="F13" s="802">
        <v>173.32407407407405</v>
      </c>
      <c r="G13" s="802">
        <v>143</v>
      </c>
      <c r="H13" s="802">
        <v>173</v>
      </c>
      <c r="I13" s="802">
        <v>157.6098484848485</v>
      </c>
      <c r="J13" s="802">
        <v>173.11111111111109</v>
      </c>
      <c r="K13" s="905">
        <f t="shared" si="0"/>
        <v>9.8352119333156907E-2</v>
      </c>
      <c r="P13" s="156"/>
      <c r="V13" s="38"/>
      <c r="W13" s="38"/>
      <c r="X13" s="38"/>
    </row>
    <row r="14" spans="2:26" s="22" customFormat="1" ht="15.75" customHeight="1">
      <c r="B14" s="904" t="s">
        <v>51</v>
      </c>
      <c r="C14" s="802">
        <v>155.22419354838709</v>
      </c>
      <c r="D14" s="802">
        <v>162.85483870967744</v>
      </c>
      <c r="E14" s="802">
        <v>159.5793010752688</v>
      </c>
      <c r="F14" s="802">
        <v>175.16666666666669</v>
      </c>
      <c r="G14" s="802">
        <v>153.82258064516128</v>
      </c>
      <c r="H14" s="802">
        <v>173</v>
      </c>
      <c r="I14" s="802">
        <v>157.16448162842849</v>
      </c>
      <c r="J14" s="802">
        <v>173.24193548387098</v>
      </c>
      <c r="K14" s="944">
        <f t="shared" si="0"/>
        <v>0.10229699286288563</v>
      </c>
      <c r="T14" s="223"/>
      <c r="U14" s="74"/>
      <c r="V14" s="74"/>
      <c r="W14" s="74"/>
    </row>
    <row r="15" spans="2:26" s="22" customFormat="1" ht="15.75" customHeight="1">
      <c r="B15" s="904" t="s">
        <v>52</v>
      </c>
      <c r="C15" s="750">
        <v>156.12096774193549</v>
      </c>
      <c r="D15" s="750">
        <v>160.33333333333334</v>
      </c>
      <c r="E15" s="750">
        <v>165.62231182795699</v>
      </c>
      <c r="F15" s="750">
        <v>178.25</v>
      </c>
      <c r="G15" s="750">
        <v>156.70967741935482</v>
      </c>
      <c r="H15" s="750">
        <v>175</v>
      </c>
      <c r="I15" s="750">
        <v>162.81317204301075</v>
      </c>
      <c r="J15" s="750">
        <v>174.16</v>
      </c>
      <c r="K15" s="944">
        <f t="shared" si="0"/>
        <v>6.9692321662965462E-2</v>
      </c>
      <c r="O15" s="38"/>
      <c r="P15" s="38"/>
      <c r="Q15" s="38"/>
      <c r="R15" s="38"/>
      <c r="S15" s="38"/>
      <c r="T15" s="38"/>
      <c r="U15" s="38"/>
      <c r="V15" s="74"/>
      <c r="W15" s="74"/>
    </row>
    <row r="16" spans="2:26" s="22" customFormat="1" ht="15.75" customHeight="1">
      <c r="B16" s="904" t="s">
        <v>53</v>
      </c>
      <c r="C16" s="750">
        <v>164.58333333333331</v>
      </c>
      <c r="D16" s="750">
        <v>160</v>
      </c>
      <c r="E16" s="750">
        <v>172.3324074074074</v>
      </c>
      <c r="F16" s="750">
        <v>172.33333333333331</v>
      </c>
      <c r="G16" s="750">
        <v>169.45</v>
      </c>
      <c r="H16" s="750">
        <v>174.39655172413794</v>
      </c>
      <c r="I16" s="750">
        <v>170.71961538461539</v>
      </c>
      <c r="J16" s="750">
        <v>167.33990147783251</v>
      </c>
      <c r="K16" s="944">
        <f t="shared" si="0"/>
        <v>-1.9796869265249373E-2</v>
      </c>
      <c r="R16" s="38"/>
      <c r="S16" s="38"/>
      <c r="T16" s="38"/>
      <c r="U16" s="38"/>
      <c r="V16" s="74"/>
      <c r="W16" s="74"/>
      <c r="X16" s="160"/>
      <c r="Y16" s="160"/>
      <c r="Z16" s="160"/>
    </row>
    <row r="17" spans="1:26" s="22" customFormat="1" ht="15.75" customHeight="1">
      <c r="B17" s="904" t="s">
        <v>54</v>
      </c>
      <c r="C17" s="750">
        <v>165.48387096774192</v>
      </c>
      <c r="D17" s="749"/>
      <c r="E17" s="750">
        <v>171.08064516129033</v>
      </c>
      <c r="F17" s="749"/>
      <c r="G17" s="750">
        <v>175.48387096774192</v>
      </c>
      <c r="H17" s="749"/>
      <c r="I17" s="750">
        <v>170.93145161290323</v>
      </c>
      <c r="J17" s="749"/>
      <c r="K17" s="944"/>
      <c r="R17" s="159"/>
      <c r="S17" s="159"/>
      <c r="U17" s="74"/>
      <c r="V17" s="74"/>
      <c r="W17" s="74"/>
      <c r="X17" s="160"/>
      <c r="Y17" s="160"/>
      <c r="Z17" s="160"/>
    </row>
    <row r="18" spans="1:26" s="22" customFormat="1" ht="15.75" customHeight="1">
      <c r="B18" s="904" t="s">
        <v>55</v>
      </c>
      <c r="C18" s="750">
        <v>171.75</v>
      </c>
      <c r="D18" s="749"/>
      <c r="E18" s="750">
        <v>172.43888888888887</v>
      </c>
      <c r="F18" s="749"/>
      <c r="G18" s="750">
        <v>182.16666666666669</v>
      </c>
      <c r="H18" s="749"/>
      <c r="I18" s="750">
        <v>173.95984848484849</v>
      </c>
      <c r="J18" s="749"/>
      <c r="K18" s="905"/>
      <c r="R18" s="159"/>
      <c r="S18" s="159"/>
      <c r="U18" s="74"/>
      <c r="V18" s="74"/>
      <c r="W18" s="74"/>
      <c r="X18" s="160"/>
      <c r="Y18" s="160"/>
      <c r="Z18" s="160"/>
    </row>
    <row r="19" spans="1:26" s="22" customFormat="1" ht="15.75" customHeight="1">
      <c r="B19" s="904" t="s">
        <v>56</v>
      </c>
      <c r="C19" s="750">
        <v>177.97755376344085</v>
      </c>
      <c r="D19" s="749"/>
      <c r="E19" s="750">
        <v>177.78629032258064</v>
      </c>
      <c r="F19" s="749"/>
      <c r="G19" s="750">
        <v>188.17383512544802</v>
      </c>
      <c r="H19" s="749"/>
      <c r="I19" s="750">
        <v>179.72310507841493</v>
      </c>
      <c r="J19" s="749"/>
      <c r="K19" s="905"/>
      <c r="T19" s="159"/>
      <c r="U19" s="74"/>
      <c r="V19" s="74"/>
      <c r="W19" s="74"/>
    </row>
    <row r="20" spans="1:26" s="22" customFormat="1" ht="21.75" customHeight="1">
      <c r="B20" s="1101" t="s">
        <v>180</v>
      </c>
      <c r="C20" s="1101"/>
      <c r="D20" s="1101"/>
      <c r="E20" s="1101"/>
      <c r="F20" s="1101"/>
      <c r="G20" s="1101"/>
      <c r="H20" s="1101"/>
      <c r="I20" s="1101"/>
      <c r="J20" s="1101"/>
      <c r="K20" s="1101"/>
      <c r="U20" s="74"/>
      <c r="V20" s="74"/>
      <c r="W20" s="74"/>
    </row>
    <row r="21" spans="1:26" s="22" customFormat="1" ht="12.75">
      <c r="B21" s="2"/>
      <c r="C21" s="182"/>
      <c r="D21" s="182"/>
      <c r="E21" s="47"/>
      <c r="F21" s="47"/>
      <c r="G21" s="74"/>
      <c r="H21" s="74"/>
      <c r="I21" s="77"/>
      <c r="J21" s="77"/>
      <c r="K21" s="115"/>
    </row>
    <row r="22" spans="1:26" ht="18">
      <c r="C22" s="700"/>
      <c r="D22" s="557"/>
      <c r="E22" s="700"/>
      <c r="F22" s="557"/>
      <c r="G22" s="700"/>
      <c r="H22" s="557"/>
      <c r="I22" s="700"/>
      <c r="J22" s="700"/>
      <c r="O22" s="160"/>
    </row>
    <row r="23" spans="1:26" s="22" customFormat="1" ht="44.25" customHeight="1">
      <c r="B23" s="50"/>
      <c r="C23" s="47"/>
      <c r="D23" s="47"/>
      <c r="E23" s="47"/>
      <c r="F23" s="47"/>
      <c r="G23" s="47"/>
      <c r="H23" s="47"/>
      <c r="I23" s="47"/>
      <c r="J23" s="47"/>
      <c r="K23" s="47"/>
      <c r="O23" s="160"/>
    </row>
    <row r="24" spans="1:26" s="22" customFormat="1" ht="44.25" customHeight="1">
      <c r="B24" s="50"/>
      <c r="C24" s="47"/>
      <c r="D24" s="47"/>
      <c r="E24" s="47"/>
      <c r="F24" s="47"/>
      <c r="G24" s="47"/>
      <c r="H24" s="47"/>
      <c r="I24" s="47"/>
      <c r="J24" s="47"/>
      <c r="K24" s="47"/>
    </row>
    <row r="25" spans="1:26" s="22" customFormat="1" ht="44.25" customHeight="1">
      <c r="A25" s="23"/>
      <c r="B25" s="233"/>
      <c r="C25" s="246"/>
      <c r="D25" s="246"/>
      <c r="E25" s="47"/>
      <c r="F25" s="47"/>
      <c r="G25" s="47"/>
      <c r="H25" s="47"/>
      <c r="I25" s="47"/>
      <c r="J25" s="47"/>
      <c r="K25" s="47"/>
    </row>
    <row r="26" spans="1:26" s="22" customFormat="1" ht="44.25" customHeight="1">
      <c r="B26" s="233"/>
      <c r="C26" s="246"/>
      <c r="D26" s="246"/>
      <c r="E26" s="47"/>
      <c r="F26" s="47"/>
      <c r="G26" s="47"/>
      <c r="H26" s="47"/>
      <c r="I26" s="47"/>
      <c r="J26" s="47"/>
      <c r="K26" s="47"/>
    </row>
    <row r="27" spans="1:26" s="22" customFormat="1" ht="44.25" customHeight="1">
      <c r="B27" s="50"/>
      <c r="C27" s="47"/>
      <c r="D27" s="47"/>
      <c r="E27" s="47"/>
      <c r="F27" s="47"/>
      <c r="G27" s="47"/>
      <c r="H27" s="47"/>
      <c r="I27" s="47"/>
      <c r="J27" s="47"/>
      <c r="K27" s="47"/>
    </row>
    <row r="28" spans="1:26" s="22" customFormat="1" ht="44.25" customHeight="1">
      <c r="B28" s="50"/>
      <c r="C28" s="47"/>
      <c r="D28" s="47"/>
      <c r="E28" s="47"/>
      <c r="F28" s="47"/>
      <c r="G28" s="47"/>
      <c r="H28" s="47"/>
      <c r="I28" s="47"/>
      <c r="J28" s="47"/>
      <c r="K28" s="47"/>
    </row>
    <row r="29" spans="1:26" s="22" customFormat="1" ht="15.75" customHeight="1">
      <c r="B29" s="1100" t="s">
        <v>180</v>
      </c>
      <c r="C29" s="1100"/>
      <c r="D29" s="1100"/>
      <c r="E29" s="1100"/>
      <c r="F29" s="1100"/>
      <c r="G29" s="1100"/>
      <c r="H29" s="1100"/>
      <c r="I29" s="1100"/>
      <c r="J29" s="1100"/>
      <c r="K29" s="1100"/>
    </row>
    <row r="30" spans="1:26" s="22" customFormat="1" ht="12.75">
      <c r="B30" s="50"/>
      <c r="C30" s="47"/>
      <c r="D30" s="47"/>
      <c r="E30" s="47"/>
      <c r="F30" s="47"/>
      <c r="G30" s="47"/>
      <c r="H30" s="47"/>
      <c r="I30" s="47"/>
      <c r="J30" s="47"/>
      <c r="K30" s="47"/>
    </row>
    <row r="31" spans="1:26" s="22" customFormat="1" ht="12.75">
      <c r="B31" s="16"/>
      <c r="C31" s="47"/>
      <c r="D31" s="47"/>
      <c r="E31" s="47"/>
      <c r="F31" s="47"/>
      <c r="G31" s="47"/>
      <c r="H31" s="47"/>
      <c r="I31" s="47"/>
      <c r="J31" s="47"/>
      <c r="K31" s="47"/>
    </row>
    <row r="32" spans="1:26" ht="14.1" customHeight="1">
      <c r="B32" s="66"/>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29:K29"/>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pageSetUpPr fitToPage="1"/>
  </sheetPr>
  <dimension ref="B1:Z81"/>
  <sheetViews>
    <sheetView topLeftCell="B1" zoomScaleNormal="100" zoomScaleSheetLayoutView="75" workbookViewId="0">
      <selection activeCell="G15" sqref="G15"/>
    </sheetView>
  </sheetViews>
  <sheetFormatPr baseColWidth="10" defaultRowHeight="12"/>
  <cols>
    <col min="1" max="1" width="1.36328125" style="1" customWidth="1"/>
    <col min="2" max="2" width="7.453125" style="1" customWidth="1"/>
    <col min="3" max="13" width="5.36328125" style="1" customWidth="1"/>
    <col min="14" max="14" width="7.36328125" style="1" customWidth="1"/>
    <col min="15" max="15" width="3.08984375" style="1" customWidth="1"/>
    <col min="16" max="25" width="5.6328125" style="1" customWidth="1"/>
    <col min="26" max="16384" width="10.90625" style="1"/>
  </cols>
  <sheetData>
    <row r="1" spans="2:26" s="24" customFormat="1" ht="12.75">
      <c r="B1" s="1003" t="s">
        <v>401</v>
      </c>
      <c r="C1" s="1003"/>
      <c r="D1" s="1003"/>
      <c r="E1" s="1003"/>
      <c r="F1" s="1003"/>
      <c r="G1" s="1003"/>
      <c r="H1" s="1003"/>
      <c r="I1" s="1003"/>
      <c r="J1" s="1003"/>
      <c r="K1" s="1003"/>
      <c r="L1" s="1003"/>
      <c r="M1" s="1003"/>
      <c r="N1" s="1003"/>
    </row>
    <row r="2" spans="2:26" s="24" customFormat="1" ht="12.75">
      <c r="B2" s="26"/>
      <c r="C2" s="26"/>
      <c r="D2" s="26"/>
      <c r="E2" s="26"/>
      <c r="F2" s="26"/>
      <c r="G2" s="26"/>
      <c r="H2" s="26"/>
      <c r="I2" s="26"/>
      <c r="J2" s="26"/>
      <c r="K2" s="26"/>
      <c r="L2" s="26"/>
      <c r="M2" s="26"/>
      <c r="N2" s="26"/>
    </row>
    <row r="3" spans="2:26" s="24" customFormat="1" ht="12.75">
      <c r="B3" s="1009" t="s">
        <v>451</v>
      </c>
      <c r="C3" s="1009"/>
      <c r="D3" s="1009"/>
      <c r="E3" s="1009"/>
      <c r="F3" s="1009"/>
      <c r="G3" s="1009"/>
      <c r="H3" s="1009"/>
      <c r="I3" s="1009"/>
      <c r="J3" s="1009"/>
      <c r="K3" s="1009"/>
      <c r="L3" s="1009"/>
      <c r="M3" s="1009"/>
      <c r="N3" s="1009"/>
    </row>
    <row r="4" spans="2:26" s="24" customFormat="1" ht="12.75">
      <c r="B4" s="1009" t="s">
        <v>445</v>
      </c>
      <c r="C4" s="1009"/>
      <c r="D4" s="1009"/>
      <c r="E4" s="1009"/>
      <c r="F4" s="1009"/>
      <c r="G4" s="1009"/>
      <c r="H4" s="1009"/>
      <c r="I4" s="1009"/>
      <c r="J4" s="1009"/>
      <c r="K4" s="1009"/>
      <c r="L4" s="1009"/>
      <c r="M4" s="1009"/>
      <c r="N4" s="1009"/>
    </row>
    <row r="5" spans="2:26" s="22" customFormat="1" ht="30" customHeight="1">
      <c r="B5" s="1087" t="s">
        <v>98</v>
      </c>
      <c r="C5" s="1105" t="s">
        <v>14</v>
      </c>
      <c r="D5" s="1105"/>
      <c r="E5" s="1104" t="s">
        <v>146</v>
      </c>
      <c r="F5" s="1104"/>
      <c r="G5" s="1104" t="s">
        <v>482</v>
      </c>
      <c r="H5" s="1104"/>
      <c r="I5" s="1105" t="s">
        <v>147</v>
      </c>
      <c r="J5" s="1105"/>
      <c r="K5" s="1105" t="s">
        <v>148</v>
      </c>
      <c r="L5" s="1105"/>
      <c r="M5" s="1106" t="s">
        <v>7</v>
      </c>
      <c r="N5" s="1106"/>
      <c r="O5" s="735"/>
      <c r="P5" s="36"/>
      <c r="Q5" s="38"/>
      <c r="R5" s="38"/>
      <c r="S5" s="38"/>
      <c r="T5" s="36"/>
      <c r="U5" s="38"/>
      <c r="V5" s="38"/>
      <c r="W5" s="38"/>
    </row>
    <row r="6" spans="2:26" s="22" customFormat="1" ht="42" customHeight="1">
      <c r="B6" s="1087"/>
      <c r="C6" s="734">
        <v>2018</v>
      </c>
      <c r="D6" s="734">
        <v>2019</v>
      </c>
      <c r="E6" s="734">
        <v>2018</v>
      </c>
      <c r="F6" s="734">
        <v>2019</v>
      </c>
      <c r="G6" s="734">
        <v>2018</v>
      </c>
      <c r="H6" s="734">
        <v>2019</v>
      </c>
      <c r="I6" s="734">
        <v>2018</v>
      </c>
      <c r="J6" s="734">
        <v>2019</v>
      </c>
      <c r="K6" s="734">
        <v>2018</v>
      </c>
      <c r="L6" s="734">
        <v>2019</v>
      </c>
      <c r="M6" s="734">
        <v>2018</v>
      </c>
      <c r="N6" s="734">
        <v>2019</v>
      </c>
    </row>
    <row r="7" spans="2:26" s="22" customFormat="1" ht="15.75" customHeight="1">
      <c r="B7" s="42" t="s">
        <v>47</v>
      </c>
      <c r="C7" s="750">
        <v>151.76451612903224</v>
      </c>
      <c r="D7" s="750">
        <v>187.05645161290323</v>
      </c>
      <c r="E7" s="750">
        <v>139.10887096774192</v>
      </c>
      <c r="F7" s="750">
        <v>172.42377112135179</v>
      </c>
      <c r="G7" s="750"/>
      <c r="H7" s="750">
        <v>170.23817204301074</v>
      </c>
      <c r="I7" s="750">
        <v>136.97772657450074</v>
      </c>
      <c r="J7" s="750">
        <v>167.72</v>
      </c>
      <c r="K7" s="750">
        <v>139.89892473118277</v>
      </c>
      <c r="L7" s="750">
        <v>167.42283950617286</v>
      </c>
      <c r="M7" s="750">
        <v>141.84978638704339</v>
      </c>
      <c r="N7" s="750">
        <v>174.96256443838436</v>
      </c>
      <c r="Q7" s="38"/>
      <c r="R7" s="38"/>
    </row>
    <row r="8" spans="2:26" s="22" customFormat="1" ht="15.75" customHeight="1">
      <c r="B8" s="42" t="s">
        <v>48</v>
      </c>
      <c r="C8" s="750">
        <v>151.69976190476189</v>
      </c>
      <c r="D8" s="750">
        <v>184.92884615384617</v>
      </c>
      <c r="E8" s="750">
        <v>144.23809523809524</v>
      </c>
      <c r="F8" s="750">
        <v>172.43537414965985</v>
      </c>
      <c r="G8" s="750"/>
      <c r="H8" s="750">
        <v>167.63809523809522</v>
      </c>
      <c r="I8" s="750">
        <v>139.24489795918367</v>
      </c>
      <c r="J8" s="750">
        <v>168.86011904761904</v>
      </c>
      <c r="K8" s="750">
        <v>136.80446428571429</v>
      </c>
      <c r="L8" s="750">
        <v>168.04761904761904</v>
      </c>
      <c r="M8" s="750">
        <v>140.03735335368367</v>
      </c>
      <c r="N8" s="750">
        <v>175.29707341269841</v>
      </c>
      <c r="Q8" s="38"/>
      <c r="R8" s="38"/>
      <c r="S8" s="38"/>
      <c r="U8" s="38"/>
    </row>
    <row r="9" spans="2:26" s="22" customFormat="1" ht="15.75" customHeight="1">
      <c r="B9" s="42" t="s">
        <v>49</v>
      </c>
      <c r="C9" s="750">
        <v>141.51612903225808</v>
      </c>
      <c r="D9" s="750">
        <v>184.79838709677421</v>
      </c>
      <c r="E9" s="750">
        <v>145.19354838709677</v>
      </c>
      <c r="F9" s="750">
        <v>170.75</v>
      </c>
      <c r="G9" s="750"/>
      <c r="H9" s="750">
        <v>167.8</v>
      </c>
      <c r="I9" s="750">
        <v>139.63440860215053</v>
      </c>
      <c r="J9" s="750">
        <v>171.53225806451613</v>
      </c>
      <c r="K9" s="750">
        <v>134.71397849462363</v>
      </c>
      <c r="L9" s="750">
        <v>160.90860215053763</v>
      </c>
      <c r="M9" s="750">
        <v>138.86695890659868</v>
      </c>
      <c r="N9" s="750">
        <v>172.14569892473122</v>
      </c>
      <c r="Q9" s="38"/>
    </row>
    <row r="10" spans="2:26" s="22" customFormat="1" ht="15.75" customHeight="1">
      <c r="B10" s="42" t="s">
        <v>57</v>
      </c>
      <c r="C10" s="750">
        <v>146.28333333333333</v>
      </c>
      <c r="D10" s="750">
        <v>185</v>
      </c>
      <c r="E10" s="750">
        <v>145</v>
      </c>
      <c r="F10" s="750"/>
      <c r="G10" s="750"/>
      <c r="H10" s="750"/>
      <c r="I10" s="750">
        <v>141.64666666666665</v>
      </c>
      <c r="J10" s="750">
        <v>173.66666666666669</v>
      </c>
      <c r="K10" s="750">
        <v>136.03333333333333</v>
      </c>
      <c r="L10" s="750">
        <v>164.82222222222222</v>
      </c>
      <c r="M10" s="750">
        <v>142.24301994301993</v>
      </c>
      <c r="N10" s="750">
        <v>176.1989417989418</v>
      </c>
      <c r="P10" s="43"/>
      <c r="Q10" s="38"/>
      <c r="R10" s="38"/>
      <c r="S10" s="38"/>
      <c r="T10" s="38"/>
      <c r="U10" s="38"/>
      <c r="Y10" s="43"/>
    </row>
    <row r="11" spans="2:26" s="22" customFormat="1" ht="15.75" customHeight="1">
      <c r="B11" s="42" t="s">
        <v>58</v>
      </c>
      <c r="C11" s="750">
        <v>157</v>
      </c>
      <c r="D11" s="750">
        <v>185</v>
      </c>
      <c r="E11" s="750"/>
      <c r="F11" s="750"/>
      <c r="G11" s="750"/>
      <c r="H11" s="750"/>
      <c r="I11" s="750">
        <v>146.46774193548387</v>
      </c>
      <c r="J11" s="750">
        <v>172.5</v>
      </c>
      <c r="K11" s="750">
        <v>139.55000000000001</v>
      </c>
      <c r="L11" s="750">
        <v>167</v>
      </c>
      <c r="M11" s="750">
        <v>151.91935483870967</v>
      </c>
      <c r="N11" s="750">
        <v>177.42857142857142</v>
      </c>
      <c r="P11" s="43"/>
      <c r="Z11" s="38"/>
    </row>
    <row r="12" spans="2:26" s="22" customFormat="1" ht="15.75" customHeight="1">
      <c r="B12" s="42" t="s">
        <v>50</v>
      </c>
      <c r="C12" s="750">
        <v>165.69565217391303</v>
      </c>
      <c r="D12" s="750"/>
      <c r="E12" s="750"/>
      <c r="F12" s="750"/>
      <c r="G12" s="750"/>
      <c r="H12" s="750">
        <v>195</v>
      </c>
      <c r="I12" s="750">
        <v>152.86956521739131</v>
      </c>
      <c r="J12" s="750">
        <v>170</v>
      </c>
      <c r="K12" s="750"/>
      <c r="L12" s="750">
        <v>168</v>
      </c>
      <c r="M12" s="750">
        <v>160.66231884057973</v>
      </c>
      <c r="N12" s="750">
        <v>173.32407407407405</v>
      </c>
      <c r="P12" s="43"/>
      <c r="V12" s="38"/>
      <c r="W12" s="38"/>
      <c r="X12" s="38"/>
      <c r="Y12" s="38"/>
      <c r="Z12" s="38"/>
    </row>
    <row r="13" spans="2:26" s="22" customFormat="1" ht="15.75" customHeight="1">
      <c r="B13" s="42" t="s">
        <v>51</v>
      </c>
      <c r="C13" s="750">
        <v>167</v>
      </c>
      <c r="D13" s="750"/>
      <c r="E13" s="750"/>
      <c r="F13" s="750"/>
      <c r="G13" s="750"/>
      <c r="H13" s="750"/>
      <c r="I13" s="750">
        <v>149.07526881720432</v>
      </c>
      <c r="J13" s="750">
        <v>175</v>
      </c>
      <c r="K13" s="750">
        <v>160</v>
      </c>
      <c r="L13" s="750">
        <v>168</v>
      </c>
      <c r="M13" s="750">
        <v>159.5793010752688</v>
      </c>
      <c r="N13" s="750">
        <v>175.16666666666669</v>
      </c>
      <c r="P13" s="40"/>
      <c r="Q13" s="38"/>
    </row>
    <row r="14" spans="2:26" s="22" customFormat="1" ht="15.75" customHeight="1">
      <c r="B14" s="42" t="s">
        <v>52</v>
      </c>
      <c r="C14" s="750">
        <v>173.70967741935485</v>
      </c>
      <c r="D14" s="750"/>
      <c r="E14" s="750"/>
      <c r="F14" s="750">
        <v>175</v>
      </c>
      <c r="G14" s="825"/>
      <c r="H14" s="750"/>
      <c r="I14" s="750">
        <v>157.67741935483872</v>
      </c>
      <c r="J14" s="750">
        <v>175</v>
      </c>
      <c r="K14" s="750">
        <v>160</v>
      </c>
      <c r="L14" s="750"/>
      <c r="M14" s="750">
        <v>165.62231182795699</v>
      </c>
      <c r="N14" s="750">
        <v>178.25</v>
      </c>
      <c r="P14" s="40"/>
      <c r="Q14" s="38"/>
    </row>
    <row r="15" spans="2:26" s="22" customFormat="1" ht="15.75" customHeight="1">
      <c r="B15" s="42" t="s">
        <v>53</v>
      </c>
      <c r="C15" s="750">
        <v>179.55</v>
      </c>
      <c r="D15" s="825"/>
      <c r="E15" s="750"/>
      <c r="F15" s="825"/>
      <c r="G15" s="750">
        <v>155</v>
      </c>
      <c r="H15" s="825"/>
      <c r="I15" s="750">
        <v>165</v>
      </c>
      <c r="J15" s="750">
        <v>170.3</v>
      </c>
      <c r="K15" s="750"/>
      <c r="L15" s="825"/>
      <c r="M15" s="750">
        <v>172.3324074074074</v>
      </c>
      <c r="N15" s="750">
        <v>172.3</v>
      </c>
      <c r="P15" s="38"/>
      <c r="Q15" s="38"/>
      <c r="R15" s="38"/>
    </row>
    <row r="16" spans="2:26" s="22" customFormat="1" ht="15.75" customHeight="1">
      <c r="B16" s="42" t="s">
        <v>54</v>
      </c>
      <c r="C16" s="750">
        <v>175</v>
      </c>
      <c r="D16" s="825"/>
      <c r="E16" s="750"/>
      <c r="F16" s="825"/>
      <c r="G16" s="750">
        <v>170.48387096774192</v>
      </c>
      <c r="H16" s="825"/>
      <c r="I16" s="750">
        <v>165</v>
      </c>
      <c r="J16" s="825"/>
      <c r="K16" s="750"/>
      <c r="L16" s="825"/>
      <c r="M16" s="750">
        <v>171.08064516129033</v>
      </c>
      <c r="N16" s="825"/>
      <c r="Q16" s="38"/>
      <c r="R16" s="48"/>
    </row>
    <row r="17" spans="2:23" s="22" customFormat="1" ht="15.75" customHeight="1">
      <c r="B17" s="42" t="s">
        <v>55</v>
      </c>
      <c r="C17" s="750">
        <v>176.75</v>
      </c>
      <c r="D17" s="825"/>
      <c r="E17" s="750"/>
      <c r="F17" s="825"/>
      <c r="G17" s="750">
        <v>175</v>
      </c>
      <c r="H17" s="825"/>
      <c r="I17" s="750">
        <v>165</v>
      </c>
      <c r="J17" s="825"/>
      <c r="K17" s="750"/>
      <c r="L17" s="825"/>
      <c r="M17" s="750">
        <v>172.43888888888887</v>
      </c>
      <c r="N17" s="825"/>
      <c r="P17" s="43"/>
      <c r="Q17" s="38"/>
    </row>
    <row r="18" spans="2:23" s="22" customFormat="1" ht="15.75" customHeight="1">
      <c r="B18" s="42" t="s">
        <v>56</v>
      </c>
      <c r="C18" s="750">
        <v>185.43548387096772</v>
      </c>
      <c r="D18" s="825"/>
      <c r="E18" s="750">
        <v>169.99553571428572</v>
      </c>
      <c r="F18" s="825"/>
      <c r="G18" s="750">
        <v>172.58709677419355</v>
      </c>
      <c r="H18" s="825"/>
      <c r="I18" s="750">
        <v>167.33333333333331</v>
      </c>
      <c r="J18" s="825"/>
      <c r="K18" s="750"/>
      <c r="L18" s="825"/>
      <c r="M18" s="750">
        <v>177.78629032258064</v>
      </c>
      <c r="N18" s="825"/>
      <c r="P18" s="43"/>
      <c r="Q18" s="38"/>
    </row>
    <row r="19" spans="2:23" s="22" customFormat="1" ht="27" hidden="1" customHeight="1">
      <c r="B19" s="791" t="s">
        <v>66</v>
      </c>
      <c r="C19" s="742" t="e">
        <f>AVERAGE(#REF!)</f>
        <v>#REF!</v>
      </c>
      <c r="D19" s="742"/>
      <c r="E19" s="742" t="e">
        <f>AVERAGE(#REF!)</f>
        <v>#REF!</v>
      </c>
      <c r="F19" s="742"/>
      <c r="G19" s="742"/>
      <c r="H19" s="742" t="e">
        <f>AVERAGE(#REF!)</f>
        <v>#REF!</v>
      </c>
      <c r="I19" s="742"/>
      <c r="J19" s="742" t="e">
        <f>AVERAGE(#REF!)</f>
        <v>#REF!</v>
      </c>
      <c r="K19" s="742"/>
      <c r="L19" s="742" t="e">
        <f>AVERAGE(#REF!)</f>
        <v>#REF!</v>
      </c>
      <c r="M19" s="742"/>
      <c r="N19" s="792" t="e">
        <f>L19/#REF!*100-100</f>
        <v>#REF!</v>
      </c>
      <c r="O19" s="43"/>
      <c r="P19" s="22">
        <v>13266.303953286515</v>
      </c>
      <c r="Q19" s="38">
        <f>P19/100</f>
        <v>132.66303953286516</v>
      </c>
      <c r="V19" s="22">
        <f>R19/100</f>
        <v>0</v>
      </c>
      <c r="W19" s="22">
        <f>S19/100</f>
        <v>0</v>
      </c>
    </row>
    <row r="20" spans="2:23" s="22" customFormat="1" ht="15" customHeight="1">
      <c r="B20" s="1043" t="s">
        <v>495</v>
      </c>
      <c r="C20" s="1043"/>
      <c r="D20" s="1043"/>
      <c r="E20" s="1043"/>
      <c r="F20" s="1043"/>
      <c r="G20" s="1043"/>
      <c r="H20" s="1043"/>
      <c r="I20" s="1043"/>
      <c r="J20" s="1043"/>
      <c r="K20" s="1043"/>
      <c r="L20" s="1043"/>
      <c r="M20" s="1043"/>
      <c r="N20" s="1043"/>
    </row>
    <row r="21" spans="2:23" ht="27.75" customHeight="1">
      <c r="B21" s="1043"/>
      <c r="C21" s="1043"/>
      <c r="D21" s="1043"/>
      <c r="E21" s="1043"/>
      <c r="F21" s="1043"/>
      <c r="G21" s="1043"/>
      <c r="H21" s="1043"/>
      <c r="I21" s="1043"/>
      <c r="J21" s="1043"/>
      <c r="K21" s="1043"/>
      <c r="L21" s="1043"/>
      <c r="M21" s="1043"/>
      <c r="N21" s="1043"/>
    </row>
    <row r="22" spans="2:23" ht="14.25" customHeight="1">
      <c r="B22" s="1103"/>
      <c r="C22" s="1103"/>
      <c r="D22" s="1103"/>
      <c r="E22" s="1103"/>
      <c r="F22" s="1103"/>
      <c r="G22" s="1103"/>
      <c r="H22" s="1103"/>
      <c r="I22" s="107"/>
      <c r="J22" s="107"/>
      <c r="K22" s="107"/>
      <c r="L22" s="107"/>
      <c r="M22" s="107"/>
      <c r="N22" s="106"/>
    </row>
    <row r="23" spans="2:23">
      <c r="J23" s="11"/>
      <c r="K23" s="11"/>
      <c r="R23" s="14"/>
      <c r="S23" s="14"/>
      <c r="T23" s="14"/>
      <c r="U23" s="14"/>
      <c r="V23" s="14"/>
    </row>
    <row r="24" spans="2:23">
      <c r="J24" s="11"/>
      <c r="K24" s="11"/>
      <c r="S24" s="14"/>
      <c r="T24" s="14"/>
      <c r="U24" s="14"/>
      <c r="V24" s="14"/>
    </row>
    <row r="25" spans="2:23">
      <c r="B25" s="16"/>
      <c r="C25" s="16"/>
      <c r="D25" s="16"/>
      <c r="E25" s="16"/>
      <c r="F25" s="16"/>
      <c r="G25" s="16"/>
      <c r="J25" s="11"/>
      <c r="K25" s="11"/>
      <c r="R25" s="14"/>
      <c r="S25" s="14"/>
      <c r="T25" s="14"/>
      <c r="U25" s="14"/>
      <c r="V25" s="14"/>
    </row>
    <row r="26" spans="2:23">
      <c r="C26" s="16"/>
      <c r="D26" s="16"/>
      <c r="E26" s="16"/>
      <c r="F26" s="16"/>
      <c r="G26" s="16"/>
      <c r="J26" s="11"/>
      <c r="K26" s="11"/>
      <c r="S26" s="14"/>
      <c r="T26" s="14"/>
      <c r="U26" s="14"/>
      <c r="V26" s="14"/>
    </row>
    <row r="27" spans="2:23">
      <c r="J27" s="11"/>
      <c r="K27" s="11"/>
      <c r="R27" s="14"/>
      <c r="S27" s="14"/>
      <c r="T27" s="14"/>
      <c r="U27" s="14"/>
      <c r="V27" s="14"/>
    </row>
    <row r="28" spans="2:23">
      <c r="J28" s="11"/>
      <c r="K28" s="11"/>
      <c r="S28" s="14"/>
      <c r="T28" s="14"/>
      <c r="U28" s="14"/>
      <c r="V28" s="14"/>
    </row>
    <row r="29" spans="2:23">
      <c r="J29" s="11"/>
      <c r="K29" s="11"/>
      <c r="R29" s="14"/>
      <c r="S29" s="14"/>
      <c r="T29" s="14"/>
      <c r="U29" s="14"/>
      <c r="V29" s="14"/>
    </row>
    <row r="30" spans="2:23">
      <c r="J30" s="11"/>
      <c r="K30" s="11"/>
      <c r="S30" s="14"/>
      <c r="T30" s="14"/>
      <c r="U30" s="14"/>
      <c r="V30" s="14"/>
    </row>
    <row r="31" spans="2:23">
      <c r="R31" s="14"/>
      <c r="S31" s="14"/>
      <c r="T31" s="14"/>
      <c r="U31" s="14"/>
      <c r="V31" s="14"/>
    </row>
    <row r="32" spans="2:23">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5:B6"/>
    <mergeCell ref="C5:D5"/>
    <mergeCell ref="E5:F5"/>
    <mergeCell ref="B22:H22"/>
    <mergeCell ref="B3:N3"/>
    <mergeCell ref="G5:H5"/>
    <mergeCell ref="I5:J5"/>
    <mergeCell ref="K5:L5"/>
    <mergeCell ref="M5:N5"/>
    <mergeCell ref="B20:N21"/>
  </mergeCells>
  <printOptions horizontalCentered="1"/>
  <pageMargins left="0.59055118110236227" right="0.59055118110236227" top="0.62992125984251968" bottom="0.78740157480314965" header="0.51181102362204722" footer="0.59055118110236227"/>
  <pageSetup scale="91"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18"/>
  <sheetViews>
    <sheetView topLeftCell="A3" zoomScaleNormal="100" workbookViewId="0">
      <selection activeCell="G11" sqref="G11"/>
    </sheetView>
  </sheetViews>
  <sheetFormatPr baseColWidth="10" defaultRowHeight="18"/>
  <cols>
    <col min="1" max="1" width="8" customWidth="1"/>
    <col min="2" max="2" width="18.26953125" customWidth="1"/>
    <col min="5" max="5" width="27.453125" customWidth="1"/>
  </cols>
  <sheetData>
    <row r="1" spans="1:7">
      <c r="A1" s="983" t="s">
        <v>106</v>
      </c>
      <c r="B1" s="983"/>
      <c r="C1" s="983"/>
      <c r="D1" s="983"/>
      <c r="E1" s="983"/>
    </row>
    <row r="2" spans="1:7">
      <c r="A2" s="984"/>
      <c r="B2" s="984"/>
      <c r="C2" s="984"/>
      <c r="D2" s="984"/>
      <c r="E2" s="984"/>
    </row>
    <row r="3" spans="1:7" ht="27.75" customHeight="1">
      <c r="A3" s="985" t="s">
        <v>661</v>
      </c>
      <c r="B3" s="985"/>
      <c r="C3" s="985"/>
      <c r="D3" s="985"/>
      <c r="E3" s="985"/>
      <c r="G3" s="251" t="s">
        <v>425</v>
      </c>
    </row>
    <row r="4" spans="1:7" ht="18.75" customHeight="1">
      <c r="A4" s="985"/>
      <c r="B4" s="985"/>
      <c r="C4" s="985"/>
      <c r="D4" s="985"/>
      <c r="E4" s="985"/>
    </row>
    <row r="5" spans="1:7" ht="27.75" customHeight="1">
      <c r="A5" s="985"/>
      <c r="B5" s="985"/>
      <c r="C5" s="985"/>
      <c r="D5" s="985"/>
      <c r="E5" s="985"/>
    </row>
    <row r="6" spans="1:7" ht="36.75" customHeight="1">
      <c r="A6" s="985"/>
      <c r="B6" s="985"/>
      <c r="C6" s="985"/>
      <c r="D6" s="985"/>
      <c r="E6" s="985"/>
    </row>
    <row r="7" spans="1:7" ht="36.75" customHeight="1">
      <c r="A7" s="985"/>
      <c r="B7" s="985"/>
      <c r="C7" s="985"/>
      <c r="D7" s="985"/>
      <c r="E7" s="985"/>
    </row>
    <row r="8" spans="1:7" ht="39.75" customHeight="1">
      <c r="A8" s="985"/>
      <c r="B8" s="985"/>
      <c r="C8" s="985"/>
      <c r="D8" s="985"/>
      <c r="E8" s="985"/>
    </row>
    <row r="9" spans="1:7" ht="39.75" customHeight="1">
      <c r="A9" s="985"/>
      <c r="B9" s="985"/>
      <c r="C9" s="985"/>
      <c r="D9" s="985"/>
      <c r="E9" s="985"/>
      <c r="G9" s="251"/>
    </row>
    <row r="10" spans="1:7" ht="39.75" customHeight="1">
      <c r="A10" s="985"/>
      <c r="B10" s="985"/>
      <c r="C10" s="985"/>
      <c r="D10" s="985"/>
      <c r="E10" s="985"/>
    </row>
    <row r="11" spans="1:7" ht="409.5" customHeight="1">
      <c r="A11" s="985"/>
      <c r="B11" s="985"/>
      <c r="C11" s="985"/>
      <c r="D11" s="985"/>
      <c r="E11" s="985"/>
    </row>
    <row r="12" spans="1:7" ht="29.25" customHeight="1">
      <c r="C12" s="144"/>
    </row>
    <row r="13" spans="1:7">
      <c r="C13" s="144"/>
    </row>
    <row r="14" spans="1:7">
      <c r="C14" s="144"/>
    </row>
    <row r="15" spans="1:7">
      <c r="C15" s="144"/>
    </row>
    <row r="16" spans="1:7">
      <c r="C16" s="144"/>
    </row>
    <row r="17" spans="3:3">
      <c r="C17" s="144"/>
    </row>
    <row r="18" spans="3:3">
      <c r="C18" s="144"/>
    </row>
  </sheetData>
  <mergeCells count="3">
    <mergeCell ref="A1:E1"/>
    <mergeCell ref="A2:E2"/>
    <mergeCell ref="A3:E11"/>
  </mergeCells>
  <pageMargins left="0.7" right="0.7" top="0.75" bottom="0.75" header="0.3" footer="0.3"/>
  <pageSetup scale="8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pageSetUpPr fitToPage="1"/>
  </sheetPr>
  <dimension ref="B1:V174"/>
  <sheetViews>
    <sheetView topLeftCell="A10" zoomScaleNormal="100" zoomScaleSheetLayoutView="75" workbookViewId="0">
      <selection activeCell="J25" sqref="J25"/>
    </sheetView>
  </sheetViews>
  <sheetFormatPr baseColWidth="10" defaultRowHeight="12"/>
  <cols>
    <col min="1" max="1" width="2.26953125" style="1" customWidth="1"/>
    <col min="2" max="2" width="10.08984375" style="9" customWidth="1"/>
    <col min="3" max="5" width="8" style="1" customWidth="1"/>
    <col min="6" max="7" width="8" style="164"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1009" t="s">
        <v>403</v>
      </c>
      <c r="C1" s="1009"/>
      <c r="D1" s="1009"/>
      <c r="E1" s="1009"/>
      <c r="F1" s="1009"/>
      <c r="G1" s="1009"/>
      <c r="H1" s="1009"/>
      <c r="J1" s="35"/>
      <c r="K1" s="35"/>
      <c r="L1" s="35"/>
      <c r="M1" s="35"/>
    </row>
    <row r="2" spans="2:19" s="28" customFormat="1" ht="12.75">
      <c r="B2" s="26"/>
      <c r="C2" s="34"/>
      <c r="D2" s="24"/>
      <c r="E2" s="24"/>
      <c r="F2" s="163"/>
      <c r="G2" s="163"/>
      <c r="J2" s="35"/>
      <c r="K2" s="35"/>
      <c r="L2" s="35"/>
      <c r="M2" s="35"/>
    </row>
    <row r="3" spans="2:19" s="28" customFormat="1" ht="12.75">
      <c r="B3" s="1009" t="s">
        <v>457</v>
      </c>
      <c r="C3" s="1009"/>
      <c r="D3" s="1009"/>
      <c r="E3" s="1009"/>
      <c r="F3" s="1009"/>
      <c r="G3" s="1009"/>
      <c r="H3" s="1009"/>
      <c r="J3" s="35"/>
      <c r="K3" s="35"/>
      <c r="L3" s="35"/>
      <c r="M3" s="35"/>
      <c r="N3" s="205"/>
    </row>
    <row r="4" spans="2:19" s="28" customFormat="1" ht="12.75">
      <c r="B4" s="1009" t="s">
        <v>446</v>
      </c>
      <c r="C4" s="1009"/>
      <c r="D4" s="1009"/>
      <c r="E4" s="1009"/>
      <c r="F4" s="1009"/>
      <c r="G4" s="1009"/>
      <c r="H4" s="1009"/>
      <c r="J4" s="35"/>
      <c r="K4" s="35"/>
      <c r="L4" s="35"/>
      <c r="M4" s="35"/>
    </row>
    <row r="5" spans="2:19" s="28" customFormat="1" ht="66.75" customHeight="1">
      <c r="B5" s="405" t="s">
        <v>98</v>
      </c>
      <c r="C5" s="653" t="s">
        <v>152</v>
      </c>
      <c r="D5" s="653" t="s">
        <v>102</v>
      </c>
      <c r="E5" s="653" t="s">
        <v>103</v>
      </c>
      <c r="F5" s="653" t="s">
        <v>145</v>
      </c>
      <c r="G5" s="653" t="s">
        <v>149</v>
      </c>
      <c r="H5" s="653" t="s">
        <v>151</v>
      </c>
      <c r="I5" s="542"/>
      <c r="J5" s="540"/>
      <c r="K5" s="540"/>
      <c r="L5" s="541"/>
      <c r="M5" s="540"/>
      <c r="N5" s="542"/>
      <c r="O5" s="542"/>
      <c r="P5" s="542"/>
      <c r="Q5" s="542"/>
    </row>
    <row r="6" spans="2:19" ht="14.25" customHeight="1">
      <c r="B6" s="907">
        <v>43132</v>
      </c>
      <c r="C6" s="752">
        <v>117.59854862500001</v>
      </c>
      <c r="D6" s="752">
        <v>146.54214285714286</v>
      </c>
      <c r="E6" s="752"/>
      <c r="F6" s="752">
        <v>140.33821428571429</v>
      </c>
      <c r="G6" s="752">
        <v>151.69976190476189</v>
      </c>
      <c r="H6" s="908">
        <v>123.58286800853594</v>
      </c>
      <c r="I6" s="504"/>
      <c r="J6" s="563"/>
      <c r="K6" s="544"/>
      <c r="L6" s="545"/>
      <c r="M6" s="543"/>
      <c r="N6" s="546"/>
      <c r="O6" s="546"/>
      <c r="P6" s="546"/>
      <c r="Q6" s="546"/>
      <c r="R6" s="546"/>
    </row>
    <row r="7" spans="2:19" ht="14.25" customHeight="1">
      <c r="B7" s="907">
        <v>43160</v>
      </c>
      <c r="C7" s="752">
        <v>124.87942072580647</v>
      </c>
      <c r="D7" s="752">
        <v>153.80612903225807</v>
      </c>
      <c r="E7" s="752"/>
      <c r="F7" s="752">
        <v>155.83935483870968</v>
      </c>
      <c r="G7" s="752">
        <v>141.51612903225808</v>
      </c>
      <c r="H7" s="908">
        <v>125.1048193992839</v>
      </c>
      <c r="I7" s="504"/>
      <c r="J7" s="563"/>
      <c r="K7" s="548"/>
      <c r="L7" s="545"/>
      <c r="M7" s="543"/>
      <c r="P7" s="570"/>
      <c r="Q7" s="546"/>
      <c r="R7" s="546"/>
      <c r="S7" s="164"/>
    </row>
    <row r="8" spans="2:19" ht="14.25" customHeight="1">
      <c r="B8" s="907">
        <v>43191</v>
      </c>
      <c r="C8" s="752">
        <v>126.81271572666668</v>
      </c>
      <c r="D8" s="752">
        <v>155.67400000000001</v>
      </c>
      <c r="E8" s="752"/>
      <c r="F8" s="752">
        <v>166.15233333333333</v>
      </c>
      <c r="G8" s="752">
        <v>146.28333333333333</v>
      </c>
      <c r="H8" s="908">
        <v>126.83310766497112</v>
      </c>
      <c r="I8" s="551"/>
      <c r="J8" s="563"/>
      <c r="K8" s="541"/>
      <c r="L8" s="541"/>
      <c r="M8" s="543"/>
      <c r="R8" s="546"/>
      <c r="S8" s="164"/>
    </row>
    <row r="9" spans="2:19" ht="14.25" customHeight="1">
      <c r="B9" s="907">
        <v>43221</v>
      </c>
      <c r="C9" s="752">
        <v>140.96106258064515</v>
      </c>
      <c r="D9" s="752">
        <v>172.35645161290321</v>
      </c>
      <c r="E9" s="752"/>
      <c r="F9" s="752">
        <v>194.36129032258066</v>
      </c>
      <c r="G9" s="752">
        <v>157</v>
      </c>
      <c r="H9" s="908">
        <v>137.2415737054634</v>
      </c>
      <c r="I9" s="551"/>
      <c r="J9" s="563"/>
      <c r="K9" s="541"/>
      <c r="L9" s="541"/>
      <c r="M9" s="543"/>
      <c r="R9" s="546"/>
      <c r="S9" s="164"/>
    </row>
    <row r="10" spans="2:19" ht="14.25" customHeight="1">
      <c r="B10" s="907">
        <v>43252</v>
      </c>
      <c r="C10" s="752">
        <v>138.04634727999999</v>
      </c>
      <c r="D10" s="752">
        <v>171.04566666666665</v>
      </c>
      <c r="E10" s="752"/>
      <c r="F10" s="752">
        <v>200.15533333333332</v>
      </c>
      <c r="G10" s="752">
        <v>165.69565217391303</v>
      </c>
      <c r="H10" s="908">
        <v>140.20755495222161</v>
      </c>
      <c r="I10" s="551"/>
      <c r="J10" s="563"/>
      <c r="K10" s="541"/>
      <c r="L10" s="541"/>
      <c r="M10" s="543"/>
      <c r="R10" s="546"/>
      <c r="S10" s="164"/>
    </row>
    <row r="11" spans="2:19" ht="14.25" customHeight="1">
      <c r="B11" s="907">
        <v>43282</v>
      </c>
      <c r="C11" s="752">
        <v>140.6</v>
      </c>
      <c r="D11" s="752">
        <v>173.8</v>
      </c>
      <c r="E11" s="752"/>
      <c r="F11" s="752">
        <v>190.3</v>
      </c>
      <c r="G11" s="752">
        <v>167</v>
      </c>
      <c r="H11" s="908">
        <v>154.30000000000001</v>
      </c>
      <c r="I11" s="551"/>
      <c r="J11" s="563"/>
      <c r="K11" s="541"/>
      <c r="L11" s="541"/>
      <c r="M11" s="543"/>
      <c r="R11" s="546"/>
      <c r="S11" s="164"/>
    </row>
    <row r="12" spans="2:19" ht="14.25" customHeight="1">
      <c r="B12" s="907">
        <v>43313</v>
      </c>
      <c r="C12" s="753">
        <v>149.63132525161288</v>
      </c>
      <c r="D12" s="753">
        <v>183.11193548387098</v>
      </c>
      <c r="E12" s="753"/>
      <c r="F12" s="753">
        <v>188.81096774193549</v>
      </c>
      <c r="G12" s="753">
        <v>173.70967741935485</v>
      </c>
      <c r="H12" s="753">
        <v>178.49999999999997</v>
      </c>
      <c r="I12" s="551"/>
      <c r="J12" s="563"/>
      <c r="K12" s="541"/>
      <c r="L12" s="541"/>
      <c r="M12" s="543"/>
      <c r="R12" s="546"/>
      <c r="S12" s="164"/>
    </row>
    <row r="13" spans="2:19" ht="14.25" customHeight="1">
      <c r="B13" s="907">
        <v>43344</v>
      </c>
      <c r="C13" s="753">
        <v>147.95266637666668</v>
      </c>
      <c r="D13" s="753">
        <v>182.4117391304348</v>
      </c>
      <c r="E13" s="753"/>
      <c r="F13" s="753">
        <v>190.08478260869563</v>
      </c>
      <c r="G13" s="753">
        <v>179.55</v>
      </c>
      <c r="H13" s="753">
        <v>182.95760315568393</v>
      </c>
      <c r="I13" s="551"/>
      <c r="J13" s="563"/>
      <c r="K13" s="541"/>
      <c r="L13" s="541"/>
      <c r="M13" s="543"/>
      <c r="R13" s="546"/>
      <c r="S13" s="164"/>
    </row>
    <row r="14" spans="2:19" ht="14.25" customHeight="1">
      <c r="B14" s="909">
        <v>43374</v>
      </c>
      <c r="C14" s="753">
        <v>148.08965871612901</v>
      </c>
      <c r="D14" s="753">
        <v>181.86</v>
      </c>
      <c r="E14" s="753"/>
      <c r="F14" s="753">
        <v>188.76870967741937</v>
      </c>
      <c r="G14" s="753">
        <v>175</v>
      </c>
      <c r="H14" s="753">
        <v>178.25003789752421</v>
      </c>
      <c r="I14" s="551"/>
      <c r="J14" s="563"/>
      <c r="K14" s="541"/>
      <c r="L14" s="541"/>
      <c r="M14" s="543"/>
      <c r="R14" s="546"/>
      <c r="S14" s="164"/>
    </row>
    <row r="15" spans="2:19" ht="14.25" customHeight="1">
      <c r="B15" s="909">
        <v>43405</v>
      </c>
      <c r="C15" s="753">
        <v>147.66909537600003</v>
      </c>
      <c r="D15" s="753">
        <v>183.09700000000001</v>
      </c>
      <c r="E15" s="753"/>
      <c r="F15" s="753">
        <v>182.00266666666667</v>
      </c>
      <c r="G15" s="753">
        <v>176.75</v>
      </c>
      <c r="H15" s="753">
        <v>182.89531336517589</v>
      </c>
      <c r="I15" s="551"/>
      <c r="J15" s="563"/>
      <c r="K15" s="541"/>
      <c r="L15" s="541"/>
      <c r="M15" s="543"/>
      <c r="R15" s="546"/>
      <c r="S15" s="164"/>
    </row>
    <row r="16" spans="2:19" ht="14.25" customHeight="1">
      <c r="B16" s="909">
        <v>43435</v>
      </c>
      <c r="C16" s="753">
        <v>153.75728573333333</v>
      </c>
      <c r="D16" s="753">
        <v>188.10354838709679</v>
      </c>
      <c r="E16" s="753"/>
      <c r="F16" s="753">
        <v>187.52225806451614</v>
      </c>
      <c r="G16" s="753">
        <v>185.43548387096772</v>
      </c>
      <c r="H16" s="753">
        <v>174.95892290883702</v>
      </c>
      <c r="I16" s="551"/>
      <c r="J16" s="563"/>
      <c r="K16" s="541"/>
      <c r="L16" s="541"/>
      <c r="M16" s="543"/>
      <c r="R16" s="546"/>
      <c r="S16" s="164"/>
    </row>
    <row r="17" spans="2:22" ht="14.25" customHeight="1">
      <c r="B17" s="909">
        <v>43466</v>
      </c>
      <c r="C17" s="753">
        <v>152.3179216037037</v>
      </c>
      <c r="D17" s="753">
        <v>189.31333333333333</v>
      </c>
      <c r="E17" s="753"/>
      <c r="F17" s="753">
        <v>191.34296296296296</v>
      </c>
      <c r="G17" s="753">
        <v>187.32407407407408</v>
      </c>
      <c r="H17" s="753">
        <v>166.85648771019902</v>
      </c>
      <c r="I17" s="551"/>
      <c r="J17" s="563"/>
      <c r="K17" s="541"/>
      <c r="L17" s="541"/>
      <c r="M17" s="543"/>
      <c r="R17" s="546"/>
      <c r="S17" s="164"/>
    </row>
    <row r="18" spans="2:22" ht="14.25" customHeight="1">
      <c r="B18" s="909">
        <v>43497</v>
      </c>
      <c r="C18" s="750">
        <v>143.57735347142855</v>
      </c>
      <c r="D18" s="750">
        <v>183.34392857142859</v>
      </c>
      <c r="E18" s="750"/>
      <c r="F18" s="750">
        <v>193.52071428571426</v>
      </c>
      <c r="G18" s="750">
        <v>184.92884615384617</v>
      </c>
      <c r="H18" s="750">
        <v>163.01295756642645</v>
      </c>
      <c r="I18" s="551"/>
      <c r="J18" s="563"/>
      <c r="K18" s="541"/>
      <c r="L18" s="541"/>
      <c r="M18" s="543"/>
      <c r="R18" s="546"/>
      <c r="S18" s="164"/>
    </row>
    <row r="19" spans="2:22" ht="14.25" customHeight="1">
      <c r="B19" s="907">
        <v>43525</v>
      </c>
      <c r="C19" s="753">
        <v>141.78295631612903</v>
      </c>
      <c r="D19" s="753">
        <v>177.35354838709679</v>
      </c>
      <c r="E19" s="753"/>
      <c r="F19" s="753">
        <v>186.08387096774194</v>
      </c>
      <c r="G19" s="753">
        <v>184.79838709677421</v>
      </c>
      <c r="H19" s="753">
        <v>167.39144725350198</v>
      </c>
      <c r="I19" s="551"/>
      <c r="J19" s="563"/>
      <c r="K19" s="541"/>
      <c r="L19" s="541"/>
      <c r="M19" s="543"/>
      <c r="R19" s="546"/>
      <c r="S19" s="164"/>
    </row>
    <row r="20" spans="2:22" ht="14.25" customHeight="1">
      <c r="B20" s="907">
        <v>43556</v>
      </c>
      <c r="C20" s="750">
        <v>132.64089279999999</v>
      </c>
      <c r="D20" s="750">
        <v>172.55366666666666</v>
      </c>
      <c r="E20" s="750"/>
      <c r="F20" s="750">
        <v>178.56900000000002</v>
      </c>
      <c r="G20" s="750">
        <v>185</v>
      </c>
      <c r="H20" s="750">
        <v>169.69257301329134</v>
      </c>
      <c r="I20" s="551"/>
      <c r="J20" s="563"/>
      <c r="K20" s="541"/>
      <c r="L20" s="541"/>
      <c r="M20" s="543"/>
      <c r="R20" s="546"/>
      <c r="S20" s="164"/>
    </row>
    <row r="21" spans="2:22" ht="14.25" customHeight="1">
      <c r="B21" s="907">
        <v>43586</v>
      </c>
      <c r="C21" s="750">
        <v>133.2357408</v>
      </c>
      <c r="D21" s="750">
        <v>164.45</v>
      </c>
      <c r="E21" s="750"/>
      <c r="F21" s="750">
        <v>179.64</v>
      </c>
      <c r="G21" s="750">
        <v>185</v>
      </c>
      <c r="H21" s="750">
        <v>175.93265098289484</v>
      </c>
      <c r="I21" s="551"/>
      <c r="J21" s="563"/>
      <c r="K21" s="541"/>
      <c r="L21" s="541"/>
      <c r="M21" s="543"/>
      <c r="R21" s="546"/>
      <c r="S21" s="164"/>
    </row>
    <row r="22" spans="2:22" ht="14.25" customHeight="1">
      <c r="B22" s="907">
        <v>43617</v>
      </c>
      <c r="C22" s="750">
        <v>159.60592608666667</v>
      </c>
      <c r="D22" s="750">
        <v>197.20366666666666</v>
      </c>
      <c r="E22" s="750"/>
      <c r="F22" s="750">
        <v>200.16299999999998</v>
      </c>
      <c r="G22" s="750"/>
      <c r="H22" s="750">
        <v>175.84353897655271</v>
      </c>
      <c r="I22" s="551"/>
      <c r="J22" s="563"/>
      <c r="K22" s="541"/>
      <c r="L22" s="541"/>
      <c r="M22" s="543"/>
      <c r="R22" s="546"/>
      <c r="S22" s="164"/>
    </row>
    <row r="23" spans="2:22" ht="14.25" customHeight="1">
      <c r="B23" s="907">
        <v>43647</v>
      </c>
      <c r="C23" s="750">
        <v>149.52562243870966</v>
      </c>
      <c r="D23" s="750">
        <v>186.86967741935484</v>
      </c>
      <c r="E23" s="750"/>
      <c r="F23" s="750">
        <v>199.15677419354836</v>
      </c>
      <c r="G23" s="750"/>
      <c r="H23" s="750">
        <v>169.56435378899377</v>
      </c>
      <c r="I23" s="551"/>
      <c r="J23" s="563"/>
      <c r="K23" s="541"/>
      <c r="L23" s="541"/>
      <c r="M23" s="543"/>
      <c r="R23" s="546"/>
      <c r="S23" s="164"/>
    </row>
    <row r="24" spans="2:22" ht="14.25" customHeight="1">
      <c r="B24" s="907">
        <v>43678</v>
      </c>
      <c r="C24" s="750">
        <v>148.07065029677418</v>
      </c>
      <c r="D24" s="750">
        <v>187.48032258064515</v>
      </c>
      <c r="E24" s="750"/>
      <c r="F24" s="750">
        <v>202.01709677419356</v>
      </c>
      <c r="G24" s="750"/>
      <c r="H24" s="750">
        <v>179.17951596192964</v>
      </c>
      <c r="I24" s="551"/>
      <c r="J24" s="563"/>
      <c r="K24" s="541"/>
      <c r="L24" s="541"/>
      <c r="M24" s="543"/>
      <c r="R24" s="546"/>
      <c r="S24" s="164"/>
    </row>
    <row r="25" spans="2:22" ht="14.25" customHeight="1">
      <c r="B25" s="907">
        <v>43709</v>
      </c>
      <c r="C25" s="750">
        <v>153.2309823689655</v>
      </c>
      <c r="D25" s="750">
        <v>186.51</v>
      </c>
      <c r="E25" s="750"/>
      <c r="F25" s="750">
        <v>196.28310344827588</v>
      </c>
      <c r="G25" s="750"/>
      <c r="H25" s="750">
        <v>178.17627809535787</v>
      </c>
      <c r="I25" s="551"/>
      <c r="J25" s="563"/>
      <c r="K25" s="541"/>
      <c r="L25" s="541"/>
      <c r="M25" s="543"/>
      <c r="R25" s="546"/>
      <c r="S25" s="164"/>
    </row>
    <row r="26" spans="2:22" ht="14.25" customHeight="1">
      <c r="B26" s="1043" t="s">
        <v>422</v>
      </c>
      <c r="C26" s="1043"/>
      <c r="D26" s="1043"/>
      <c r="E26" s="1043"/>
      <c r="F26" s="1043"/>
      <c r="G26" s="1043"/>
      <c r="H26" s="1043"/>
      <c r="I26" s="551"/>
      <c r="J26" s="563"/>
      <c r="K26" s="541"/>
      <c r="L26" s="541"/>
      <c r="M26" s="543"/>
      <c r="R26" s="546"/>
      <c r="S26" s="164"/>
    </row>
    <row r="27" spans="2:22" ht="14.25" customHeight="1">
      <c r="B27" s="736"/>
      <c r="C27" s="737"/>
      <c r="D27" s="737"/>
      <c r="E27" s="737"/>
      <c r="F27" s="737"/>
      <c r="G27" s="737"/>
      <c r="H27" s="737"/>
      <c r="I27" s="551"/>
      <c r="J27" s="563"/>
      <c r="K27" s="541"/>
      <c r="L27" s="541"/>
      <c r="M27" s="543"/>
      <c r="R27" s="546"/>
      <c r="S27" s="164"/>
    </row>
    <row r="28" spans="2:22" ht="14.25" customHeight="1">
      <c r="B28" s="736"/>
      <c r="C28" s="737"/>
      <c r="D28" s="737"/>
      <c r="E28" s="737"/>
      <c r="F28" s="737"/>
      <c r="G28" s="737"/>
      <c r="H28" s="737"/>
      <c r="I28" s="551"/>
      <c r="J28" s="563"/>
      <c r="K28" s="541"/>
      <c r="L28" s="541"/>
      <c r="M28" s="543"/>
      <c r="R28" s="546"/>
      <c r="S28" s="164"/>
    </row>
    <row r="29" spans="2:22" ht="15" customHeight="1">
      <c r="B29" s="1"/>
      <c r="F29" s="1"/>
      <c r="G29" s="1"/>
      <c r="I29" s="551"/>
      <c r="J29" s="549"/>
      <c r="K29" s="549"/>
      <c r="L29" s="549"/>
      <c r="M29" s="549"/>
      <c r="N29" s="549"/>
      <c r="O29" s="549"/>
      <c r="P29" s="549"/>
      <c r="Q29" s="549"/>
    </row>
    <row r="30" spans="2:22" ht="12.75" customHeight="1">
      <c r="B30" s="61"/>
      <c r="C30" s="65"/>
      <c r="D30" s="65"/>
      <c r="E30" s="65"/>
      <c r="F30" s="165"/>
      <c r="G30" s="165"/>
      <c r="H30" s="65"/>
      <c r="I30" s="65"/>
      <c r="J30" s="165"/>
      <c r="K30" s="550"/>
      <c r="L30" s="550"/>
      <c r="M30" s="551"/>
      <c r="N30" s="164"/>
      <c r="O30" s="164"/>
      <c r="P30" s="164"/>
      <c r="Q30" s="164"/>
    </row>
    <row r="31" spans="2:22" ht="15" customHeight="1">
      <c r="C31" s="65"/>
      <c r="G31" s="165"/>
      <c r="I31" s="21"/>
      <c r="J31" s="551"/>
      <c r="K31" s="550"/>
      <c r="L31" s="550"/>
      <c r="M31" s="551"/>
      <c r="N31" s="547"/>
      <c r="O31" s="547"/>
      <c r="P31" s="547"/>
      <c r="Q31" s="547"/>
      <c r="R31" s="215"/>
    </row>
    <row r="32" spans="2:22" ht="15" customHeight="1">
      <c r="I32" s="21"/>
      <c r="J32" s="551"/>
      <c r="K32" s="550"/>
      <c r="L32" s="551"/>
      <c r="M32" s="551"/>
      <c r="N32" s="547"/>
      <c r="O32" s="547"/>
      <c r="P32" s="547"/>
      <c r="Q32" s="547"/>
      <c r="R32" s="215"/>
      <c r="S32" s="215"/>
      <c r="T32" s="215"/>
      <c r="U32" s="215"/>
      <c r="V32" s="215"/>
    </row>
    <row r="33" spans="3:18" ht="15" customHeight="1">
      <c r="I33" s="21"/>
      <c r="J33" s="551"/>
      <c r="K33" s="551"/>
      <c r="L33" s="551"/>
      <c r="M33" s="551"/>
      <c r="N33" s="547"/>
      <c r="O33" s="547"/>
      <c r="P33" s="547"/>
      <c r="Q33" s="547"/>
      <c r="R33" s="215"/>
    </row>
    <row r="34" spans="3:18" ht="15" customHeight="1">
      <c r="J34" s="164"/>
      <c r="K34" s="164"/>
      <c r="L34" s="164"/>
      <c r="M34" s="164"/>
      <c r="N34" s="164"/>
      <c r="O34" s="164"/>
      <c r="P34" s="164"/>
      <c r="Q34" s="164"/>
    </row>
    <row r="35" spans="3:18" ht="15" customHeight="1">
      <c r="J35" s="164"/>
      <c r="K35" s="164"/>
      <c r="L35" s="164"/>
      <c r="M35" s="164"/>
      <c r="N35" s="164"/>
      <c r="O35" s="164"/>
      <c r="P35" s="164"/>
      <c r="Q35" s="164"/>
    </row>
    <row r="36" spans="3:18" ht="15" customHeight="1">
      <c r="J36" s="164"/>
      <c r="K36" s="164"/>
      <c r="L36" s="164"/>
      <c r="M36" s="164"/>
      <c r="N36" s="164"/>
      <c r="O36" s="164"/>
      <c r="P36" s="164"/>
      <c r="Q36" s="164"/>
    </row>
    <row r="37" spans="3:18" ht="15" customHeight="1">
      <c r="C37" s="16"/>
      <c r="D37" s="16"/>
      <c r="E37" s="16"/>
      <c r="F37" s="166"/>
      <c r="J37" s="164"/>
      <c r="K37" s="164"/>
      <c r="L37" s="164"/>
      <c r="M37" s="164"/>
      <c r="N37" s="164"/>
      <c r="O37" s="164"/>
      <c r="P37" s="164"/>
      <c r="Q37" s="164"/>
    </row>
    <row r="38" spans="3:18" ht="15" customHeight="1">
      <c r="C38" s="16"/>
      <c r="D38" s="16"/>
      <c r="E38" s="16"/>
      <c r="F38" s="166"/>
      <c r="J38" s="164"/>
      <c r="K38" s="164"/>
      <c r="L38" s="164"/>
      <c r="M38" s="164"/>
      <c r="N38" s="164"/>
      <c r="O38" s="164"/>
      <c r="P38" s="164"/>
      <c r="Q38" s="164"/>
    </row>
    <row r="39" spans="3:18" ht="15" customHeight="1">
      <c r="J39" s="164"/>
      <c r="K39" s="164"/>
      <c r="L39" s="164"/>
      <c r="M39" s="164"/>
      <c r="N39" s="164"/>
      <c r="O39" s="164"/>
      <c r="P39" s="164"/>
      <c r="Q39" s="164"/>
    </row>
    <row r="40" spans="3:18" ht="15" customHeight="1">
      <c r="J40" s="164"/>
      <c r="K40" s="164"/>
      <c r="L40" s="164"/>
      <c r="M40" s="164"/>
      <c r="N40" s="164"/>
      <c r="O40" s="164"/>
      <c r="P40" s="164"/>
      <c r="Q40" s="164"/>
    </row>
    <row r="41" spans="3:18" ht="15" customHeight="1">
      <c r="J41" s="164"/>
      <c r="K41" s="164"/>
      <c r="L41" s="164"/>
      <c r="M41" s="164"/>
      <c r="N41" s="164"/>
      <c r="O41" s="164"/>
      <c r="P41" s="164"/>
      <c r="Q41" s="164"/>
    </row>
    <row r="42" spans="3:18" ht="13.5" customHeight="1">
      <c r="J42" s="550"/>
      <c r="K42" s="550"/>
      <c r="L42" s="550"/>
      <c r="M42" s="550"/>
      <c r="N42" s="164"/>
      <c r="O42" s="164"/>
      <c r="P42" s="164"/>
      <c r="Q42" s="164"/>
    </row>
    <row r="43" spans="3:18" ht="13.5" customHeight="1">
      <c r="J43" s="550"/>
      <c r="K43" s="550"/>
      <c r="L43" s="550"/>
      <c r="M43" s="550"/>
      <c r="N43" s="164"/>
      <c r="O43" s="164"/>
      <c r="P43" s="164"/>
      <c r="Q43" s="164"/>
    </row>
    <row r="44" spans="3:18" ht="13.5" customHeight="1">
      <c r="J44" s="550"/>
      <c r="K44" s="550"/>
      <c r="L44" s="550"/>
      <c r="M44" s="550"/>
      <c r="N44" s="164"/>
      <c r="O44" s="164"/>
      <c r="P44" s="164"/>
      <c r="Q44" s="164"/>
    </row>
    <row r="45" spans="3:18" ht="13.5" customHeight="1"/>
    <row r="46" spans="3:18" ht="13.5" customHeight="1"/>
    <row r="47" spans="3:18" ht="7.5" customHeight="1"/>
    <row r="48" spans="3:18" ht="12" customHeight="1"/>
    <row r="49" spans="2:14" ht="13.5" customHeight="1">
      <c r="B49" s="16"/>
      <c r="C49" s="16"/>
      <c r="D49" s="16"/>
      <c r="E49" s="16"/>
      <c r="F49" s="166"/>
      <c r="G49" s="166"/>
      <c r="H49" s="16"/>
      <c r="I49" s="16"/>
      <c r="J49" s="16"/>
      <c r="K49" s="16"/>
      <c r="L49" s="16"/>
      <c r="M49" s="16"/>
      <c r="N49" s="16"/>
    </row>
    <row r="50" spans="2:14" ht="13.5" customHeight="1"/>
    <row r="51" spans="2:14" ht="13.5" customHeight="1"/>
    <row r="52" spans="2:14" ht="13.5" customHeight="1"/>
    <row r="53" spans="2:14" ht="13.5" customHeight="1"/>
    <row r="54" spans="2:14" ht="13.5" customHeight="1"/>
    <row r="55" spans="2:14" ht="13.5" customHeight="1"/>
    <row r="56" spans="2:14" ht="13.5" customHeight="1"/>
    <row r="57" spans="2:14" ht="13.5" customHeight="1"/>
    <row r="58" spans="2:14" ht="13.5" customHeight="1"/>
    <row r="59" spans="2:14" ht="13.5" customHeight="1"/>
    <row r="60" spans="2:14" ht="13.5" customHeight="1"/>
    <row r="61" spans="2:14" ht="13.5" customHeight="1"/>
    <row r="62" spans="2:14" ht="13.5" customHeight="1">
      <c r="I62" s="9"/>
      <c r="J62" s="1"/>
      <c r="K62" s="1"/>
      <c r="L62" s="1"/>
      <c r="M62" s="164"/>
      <c r="N62" s="164"/>
    </row>
    <row r="63" spans="2:14" ht="13.5" customHeight="1">
      <c r="I63" s="9"/>
      <c r="J63" s="1"/>
      <c r="K63" s="1"/>
      <c r="L63" s="1"/>
      <c r="M63" s="164"/>
      <c r="N63" s="164"/>
    </row>
    <row r="64" spans="2: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row r="110" spans="10:13" ht="13.5" customHeight="1"/>
    <row r="111" spans="10:13" ht="13.5" customHeight="1"/>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ht="13.5" customHeight="1">
      <c r="J138" s="1"/>
      <c r="K138" s="1"/>
      <c r="L138" s="1"/>
      <c r="M138" s="1"/>
    </row>
    <row r="139" spans="10:13" ht="13.5" customHeight="1">
      <c r="J139" s="1"/>
      <c r="K139" s="1"/>
      <c r="L139" s="1"/>
      <c r="M139" s="1"/>
    </row>
    <row r="140" spans="10:13" ht="13.5" customHeight="1">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row r="172" spans="10:13">
      <c r="J172" s="1"/>
      <c r="K172" s="1"/>
      <c r="L172" s="1"/>
      <c r="M172" s="1"/>
    </row>
    <row r="173" spans="10:13">
      <c r="J173" s="1"/>
      <c r="K173" s="1"/>
      <c r="L173" s="1"/>
      <c r="M173" s="1"/>
    </row>
    <row r="174" spans="10:13">
      <c r="J174" s="1"/>
      <c r="K174" s="1"/>
      <c r="L174" s="1"/>
      <c r="M174"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6:H26"/>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sheetPr>
  <dimension ref="A1:Y141"/>
  <sheetViews>
    <sheetView workbookViewId="0">
      <pane ySplit="1" topLeftCell="A2" activePane="bottomLeft" state="frozen"/>
      <selection pane="bottomLeft" activeCell="F31" sqref="F31"/>
    </sheetView>
  </sheetViews>
  <sheetFormatPr baseColWidth="10" defaultColWidth="7.26953125" defaultRowHeight="18"/>
  <cols>
    <col min="1" max="1" width="1.26953125" style="853" customWidth="1"/>
    <col min="2" max="2" width="8.26953125" style="853" customWidth="1"/>
    <col min="3" max="10" width="6.453125" style="853" customWidth="1"/>
    <col min="11" max="11" width="6" style="853" customWidth="1"/>
    <col min="12" max="12" width="13.36328125" style="853" customWidth="1"/>
    <col min="13" max="13" width="6" style="853" customWidth="1"/>
    <col min="14" max="14" width="11" style="962" customWidth="1"/>
    <col min="15" max="15" width="14.08984375" style="954" customWidth="1"/>
    <col min="16" max="18" width="7.26953125" style="958"/>
    <col min="19" max="25" width="7.26953125" style="703"/>
    <col min="26" max="16384" width="7.26953125" style="853"/>
  </cols>
  <sheetData>
    <row r="1" spans="2:25" s="852" customFormat="1" ht="12.75">
      <c r="B1" s="851"/>
      <c r="C1" s="851"/>
      <c r="D1" s="851"/>
      <c r="E1" s="851"/>
      <c r="F1" s="851"/>
      <c r="G1" s="851"/>
      <c r="H1" s="851"/>
      <c r="I1" s="851"/>
      <c r="J1" s="851"/>
      <c r="K1" s="851"/>
      <c r="L1" s="851"/>
      <c r="M1" s="851"/>
      <c r="N1" s="955"/>
      <c r="O1" s="956"/>
      <c r="P1" s="843">
        <v>43709</v>
      </c>
      <c r="Q1" s="843">
        <v>43739</v>
      </c>
      <c r="R1" s="843">
        <v>43770</v>
      </c>
      <c r="S1" s="843">
        <v>43800</v>
      </c>
      <c r="T1" s="843">
        <v>43891</v>
      </c>
      <c r="U1" s="843">
        <v>43952</v>
      </c>
      <c r="V1" s="843">
        <v>44013</v>
      </c>
      <c r="W1" s="843">
        <v>44075</v>
      </c>
      <c r="X1" s="843">
        <v>44166</v>
      </c>
      <c r="Y1" s="843">
        <v>44256</v>
      </c>
    </row>
    <row r="2" spans="2:25" s="852" customFormat="1">
      <c r="B2" s="851"/>
      <c r="C2" s="851"/>
      <c r="D2" s="851"/>
      <c r="E2" s="851"/>
      <c r="F2" s="851"/>
      <c r="G2" s="851"/>
      <c r="H2" s="851"/>
      <c r="I2" s="851"/>
      <c r="J2" s="851"/>
      <c r="K2" s="851"/>
      <c r="L2" s="851"/>
      <c r="M2" s="851"/>
      <c r="N2" s="955">
        <v>43472</v>
      </c>
      <c r="O2" s="957" t="s">
        <v>508</v>
      </c>
      <c r="P2" s="958"/>
      <c r="Q2" s="958"/>
      <c r="R2" s="958"/>
      <c r="S2" s="703"/>
      <c r="T2" s="703"/>
      <c r="U2" s="703"/>
      <c r="V2" s="844">
        <v>208.88963999999999</v>
      </c>
      <c r="W2" s="702"/>
      <c r="X2" s="702"/>
      <c r="Y2" s="702"/>
    </row>
    <row r="3" spans="2:25" s="852" customFormat="1">
      <c r="B3" s="851"/>
      <c r="C3" s="851"/>
      <c r="D3" s="851"/>
      <c r="E3" s="851"/>
      <c r="F3" s="851"/>
      <c r="G3" s="851"/>
      <c r="H3" s="851"/>
      <c r="I3" s="851"/>
      <c r="J3" s="851"/>
      <c r="K3" s="851"/>
      <c r="L3" s="851"/>
      <c r="M3" s="851"/>
      <c r="N3" s="955">
        <v>43479</v>
      </c>
      <c r="O3" s="957" t="s">
        <v>522</v>
      </c>
      <c r="P3" s="958"/>
      <c r="Q3" s="958"/>
      <c r="R3" s="958"/>
      <c r="S3" s="703"/>
      <c r="T3" s="703"/>
      <c r="U3" s="703"/>
      <c r="V3" s="844">
        <v>207.87917999999999</v>
      </c>
      <c r="W3" s="702"/>
      <c r="X3" s="702"/>
      <c r="Y3" s="702"/>
    </row>
    <row r="4" spans="2:25" s="852" customFormat="1">
      <c r="B4" s="851"/>
      <c r="C4" s="851"/>
      <c r="D4" s="851"/>
      <c r="E4" s="851"/>
      <c r="F4" s="851"/>
      <c r="G4" s="851"/>
      <c r="H4" s="851"/>
      <c r="I4" s="851"/>
      <c r="J4" s="851"/>
      <c r="K4" s="851"/>
      <c r="L4" s="851"/>
      <c r="M4" s="851"/>
      <c r="N4" s="955">
        <v>43493</v>
      </c>
      <c r="O4" s="957" t="s">
        <v>523</v>
      </c>
      <c r="P4" s="958"/>
      <c r="Q4" s="958"/>
      <c r="R4" s="958"/>
      <c r="S4" s="703"/>
      <c r="T4" s="703"/>
      <c r="U4" s="703"/>
      <c r="V4" s="844">
        <v>207.69546</v>
      </c>
      <c r="W4" s="702"/>
      <c r="X4" s="702"/>
      <c r="Y4" s="702"/>
    </row>
    <row r="5" spans="2:25" s="852" customFormat="1" ht="18" customHeight="1">
      <c r="B5" s="851"/>
      <c r="C5" s="851"/>
      <c r="D5" s="851"/>
      <c r="E5" s="851"/>
      <c r="F5" s="851"/>
      <c r="G5" s="851"/>
      <c r="H5" s="851"/>
      <c r="I5" s="851"/>
      <c r="J5" s="851"/>
      <c r="K5" s="851"/>
      <c r="L5" s="851"/>
      <c r="M5" s="851"/>
      <c r="N5" s="955">
        <v>43500</v>
      </c>
      <c r="O5" s="957" t="s">
        <v>524</v>
      </c>
      <c r="P5" s="958"/>
      <c r="Q5" s="958"/>
      <c r="R5" s="958"/>
      <c r="S5" s="703"/>
      <c r="T5" s="703"/>
      <c r="U5" s="703"/>
      <c r="V5" s="844">
        <v>206.13383999999999</v>
      </c>
      <c r="W5" s="702"/>
      <c r="X5" s="702"/>
      <c r="Y5" s="702"/>
    </row>
    <row r="6" spans="2:25" s="852" customFormat="1" ht="17.45" customHeight="1">
      <c r="B6" s="851"/>
      <c r="C6" s="851"/>
      <c r="D6" s="851"/>
      <c r="E6" s="851"/>
      <c r="F6" s="851"/>
      <c r="G6" s="851"/>
      <c r="H6" s="851"/>
      <c r="I6" s="851"/>
      <c r="J6" s="851"/>
      <c r="K6" s="851"/>
      <c r="L6" s="851"/>
      <c r="M6" s="851"/>
      <c r="N6" s="955">
        <v>43507</v>
      </c>
      <c r="O6" s="957" t="s">
        <v>537</v>
      </c>
      <c r="P6" s="958"/>
      <c r="Q6" s="958"/>
      <c r="R6" s="958"/>
      <c r="S6" s="703"/>
      <c r="T6" s="703"/>
      <c r="U6" s="703"/>
      <c r="V6" s="844">
        <v>203.01059999999998</v>
      </c>
      <c r="W6" s="702"/>
      <c r="X6" s="702"/>
      <c r="Y6" s="702"/>
    </row>
    <row r="7" spans="2:25" s="852" customFormat="1" ht="12.75" customHeight="1">
      <c r="B7" s="851"/>
      <c r="C7" s="851"/>
      <c r="D7" s="851"/>
      <c r="E7" s="851"/>
      <c r="F7" s="851"/>
      <c r="G7" s="851"/>
      <c r="H7" s="851"/>
      <c r="I7" s="851"/>
      <c r="J7" s="851"/>
      <c r="K7" s="851"/>
      <c r="L7" s="851"/>
      <c r="M7" s="851"/>
      <c r="N7" s="955">
        <v>43515</v>
      </c>
      <c r="O7" s="957" t="s">
        <v>538</v>
      </c>
      <c r="P7" s="958"/>
      <c r="Q7" s="958"/>
      <c r="R7" s="958"/>
      <c r="S7" s="703"/>
      <c r="T7" s="703"/>
      <c r="U7" s="703"/>
      <c r="V7" s="844">
        <v>195.75366</v>
      </c>
      <c r="W7" s="702"/>
      <c r="X7" s="702"/>
      <c r="Y7" s="702"/>
    </row>
    <row r="8" spans="2:25" s="852" customFormat="1" ht="17.45" customHeight="1">
      <c r="B8" s="851"/>
      <c r="C8" s="851"/>
      <c r="D8" s="851"/>
      <c r="E8" s="851"/>
      <c r="F8" s="851"/>
      <c r="G8" s="851"/>
      <c r="H8" s="851"/>
      <c r="I8" s="851"/>
      <c r="J8" s="851"/>
      <c r="K8" s="851"/>
      <c r="L8" s="851"/>
      <c r="M8" s="851"/>
      <c r="N8" s="955">
        <v>43521</v>
      </c>
      <c r="O8" s="957" t="s">
        <v>539</v>
      </c>
      <c r="P8" s="958"/>
      <c r="Q8" s="958"/>
      <c r="R8" s="958"/>
      <c r="S8" s="703"/>
      <c r="T8" s="703"/>
      <c r="U8" s="703"/>
      <c r="V8" s="844">
        <v>190.88507999999999</v>
      </c>
      <c r="W8" s="702"/>
      <c r="X8" s="702"/>
      <c r="Y8" s="702"/>
    </row>
    <row r="9" spans="2:25" s="852" customFormat="1" ht="17.45" customHeight="1">
      <c r="B9" s="851"/>
      <c r="C9" s="851"/>
      <c r="D9" s="851"/>
      <c r="E9" s="851"/>
      <c r="F9" s="851"/>
      <c r="G9" s="851"/>
      <c r="H9" s="851"/>
      <c r="I9" s="851"/>
      <c r="J9" s="851"/>
      <c r="K9" s="851"/>
      <c r="L9" s="851"/>
      <c r="M9" s="851"/>
      <c r="N9" s="955">
        <v>43528</v>
      </c>
      <c r="O9" s="957" t="s">
        <v>540</v>
      </c>
      <c r="P9" s="958"/>
      <c r="Q9" s="958"/>
      <c r="R9" s="958"/>
      <c r="S9" s="703"/>
      <c r="T9" s="703"/>
      <c r="U9" s="703"/>
      <c r="V9" s="844">
        <v>185.37348</v>
      </c>
      <c r="W9" s="702"/>
      <c r="X9" s="702"/>
      <c r="Y9" s="702"/>
    </row>
    <row r="10" spans="2:25" s="852" customFormat="1" ht="17.45" customHeight="1">
      <c r="B10" s="851"/>
      <c r="C10" s="851"/>
      <c r="D10" s="851"/>
      <c r="E10" s="851"/>
      <c r="F10" s="851"/>
      <c r="G10" s="851"/>
      <c r="H10" s="851"/>
      <c r="I10" s="851"/>
      <c r="J10" s="851"/>
      <c r="K10" s="851"/>
      <c r="L10" s="851"/>
      <c r="M10" s="851"/>
      <c r="N10" s="955">
        <v>43535</v>
      </c>
      <c r="O10" s="957" t="s">
        <v>541</v>
      </c>
      <c r="P10" s="958"/>
      <c r="Q10" s="958"/>
      <c r="R10" s="958"/>
      <c r="S10" s="703"/>
      <c r="T10" s="703"/>
      <c r="U10" s="703"/>
      <c r="V10" s="844">
        <v>182.61768000000001</v>
      </c>
      <c r="W10" s="702"/>
      <c r="X10" s="702"/>
      <c r="Y10" s="702"/>
    </row>
    <row r="11" spans="2:25" s="852" customFormat="1" ht="17.45" customHeight="1">
      <c r="B11" s="851"/>
      <c r="C11" s="851"/>
      <c r="D11" s="851"/>
      <c r="E11" s="851"/>
      <c r="F11" s="851"/>
      <c r="G11" s="851"/>
      <c r="H11" s="851"/>
      <c r="I11" s="851"/>
      <c r="J11" s="851"/>
      <c r="K11" s="851"/>
      <c r="L11" s="851"/>
      <c r="M11" s="851"/>
      <c r="N11" s="955">
        <v>43542</v>
      </c>
      <c r="O11" s="957" t="s">
        <v>555</v>
      </c>
      <c r="P11" s="844">
        <v>168.47123999999999</v>
      </c>
      <c r="Q11" s="844"/>
      <c r="R11" s="844"/>
      <c r="S11" s="844">
        <v>176.00376</v>
      </c>
      <c r="T11" s="844">
        <v>182.34209999999999</v>
      </c>
      <c r="U11" s="844">
        <v>186.20022</v>
      </c>
      <c r="V11" s="844">
        <v>188.40485999999999</v>
      </c>
      <c r="W11" s="702"/>
      <c r="X11" s="702"/>
      <c r="Y11" s="702"/>
    </row>
    <row r="12" spans="2:25" s="852" customFormat="1" ht="17.45" customHeight="1">
      <c r="B12" s="851"/>
      <c r="C12" s="851"/>
      <c r="D12" s="851"/>
      <c r="E12" s="851"/>
      <c r="F12" s="851"/>
      <c r="G12" s="851"/>
      <c r="H12" s="851"/>
      <c r="I12" s="851"/>
      <c r="J12" s="851"/>
      <c r="K12" s="851"/>
      <c r="L12" s="851"/>
      <c r="M12" s="851"/>
      <c r="N12" s="955">
        <v>43549</v>
      </c>
      <c r="O12" s="957" t="s">
        <v>556</v>
      </c>
      <c r="P12" s="844">
        <v>172.51308</v>
      </c>
      <c r="Q12" s="844"/>
      <c r="R12" s="844"/>
      <c r="S12" s="844">
        <v>179.77001999999999</v>
      </c>
      <c r="T12" s="844">
        <v>185.83277999999999</v>
      </c>
      <c r="U12" s="844">
        <v>189.23159999999999</v>
      </c>
      <c r="V12" s="844">
        <v>191.16066000000001</v>
      </c>
      <c r="W12" s="702"/>
      <c r="X12" s="702"/>
      <c r="Y12" s="702"/>
    </row>
    <row r="13" spans="2:25" s="852" customFormat="1" ht="17.45" customHeight="1">
      <c r="B13" s="851"/>
      <c r="C13" s="851"/>
      <c r="D13" s="851"/>
      <c r="E13" s="851"/>
      <c r="F13" s="851"/>
      <c r="G13" s="851"/>
      <c r="H13" s="851"/>
      <c r="I13" s="851"/>
      <c r="J13" s="851"/>
      <c r="K13" s="851"/>
      <c r="L13" s="851"/>
      <c r="M13" s="851"/>
      <c r="N13" s="955">
        <v>43556</v>
      </c>
      <c r="O13" s="957" t="s">
        <v>557</v>
      </c>
      <c r="P13" s="844">
        <v>166.54218</v>
      </c>
      <c r="Q13" s="844"/>
      <c r="R13" s="844"/>
      <c r="S13" s="844">
        <v>173.98283999999998</v>
      </c>
      <c r="T13" s="844">
        <v>180.32118</v>
      </c>
      <c r="U13" s="844">
        <v>183.99557999999999</v>
      </c>
      <c r="V13" s="844">
        <v>186.56765999999999</v>
      </c>
      <c r="W13" s="702"/>
      <c r="X13" s="702"/>
      <c r="Y13" s="702"/>
    </row>
    <row r="14" spans="2:25" s="852" customFormat="1" ht="17.45" customHeight="1">
      <c r="B14" s="851"/>
      <c r="C14" s="851"/>
      <c r="D14" s="851"/>
      <c r="E14" s="851"/>
      <c r="F14" s="851"/>
      <c r="G14" s="851"/>
      <c r="H14" s="851"/>
      <c r="I14" s="851"/>
      <c r="J14" s="851"/>
      <c r="K14" s="851"/>
      <c r="L14" s="851"/>
      <c r="M14" s="851"/>
      <c r="N14" s="955">
        <v>43563</v>
      </c>
      <c r="O14" s="957" t="s">
        <v>558</v>
      </c>
      <c r="P14" s="844">
        <v>165.34799999999998</v>
      </c>
      <c r="Q14" s="844"/>
      <c r="R14" s="844"/>
      <c r="S14" s="844">
        <v>173.24796000000001</v>
      </c>
      <c r="T14" s="844">
        <v>180.04560000000001</v>
      </c>
      <c r="U14" s="844">
        <v>183.99557999999999</v>
      </c>
      <c r="V14" s="844">
        <v>186.65951999999999</v>
      </c>
      <c r="W14" s="702"/>
      <c r="X14" s="702"/>
      <c r="Y14" s="702"/>
    </row>
    <row r="15" spans="2:25" s="852" customFormat="1" ht="17.45" customHeight="1">
      <c r="B15" s="851"/>
      <c r="C15" s="851"/>
      <c r="D15" s="851"/>
      <c r="E15" s="851"/>
      <c r="F15" s="851"/>
      <c r="G15" s="851"/>
      <c r="H15" s="851"/>
      <c r="I15" s="851"/>
      <c r="J15" s="851"/>
      <c r="K15" s="851"/>
      <c r="L15" s="851"/>
      <c r="M15" s="851"/>
      <c r="N15" s="955">
        <v>43570</v>
      </c>
      <c r="O15" s="954" t="s">
        <v>562</v>
      </c>
      <c r="P15" s="844">
        <v>159.28523999999999</v>
      </c>
      <c r="Q15" s="844"/>
      <c r="R15" s="844"/>
      <c r="S15" s="844"/>
      <c r="T15" s="844">
        <v>163.14336</v>
      </c>
      <c r="U15" s="844">
        <v>171.68634</v>
      </c>
      <c r="V15" s="844">
        <v>179.21886000000001</v>
      </c>
      <c r="W15" s="702"/>
      <c r="X15" s="702"/>
      <c r="Y15" s="702"/>
    </row>
    <row r="16" spans="2:25" s="852" customFormat="1" ht="17.45" customHeight="1">
      <c r="B16" s="851"/>
      <c r="C16" s="851"/>
      <c r="D16" s="851"/>
      <c r="E16" s="851"/>
      <c r="F16" s="851"/>
      <c r="G16" s="851"/>
      <c r="H16" s="851"/>
      <c r="I16" s="851"/>
      <c r="J16" s="851"/>
      <c r="K16" s="851"/>
      <c r="L16" s="851"/>
      <c r="M16" s="851"/>
      <c r="N16" s="955">
        <v>43577</v>
      </c>
      <c r="O16" s="954" t="s">
        <v>563</v>
      </c>
      <c r="P16" s="844">
        <v>153.68178</v>
      </c>
      <c r="Q16" s="844"/>
      <c r="R16" s="844"/>
      <c r="S16" s="844"/>
      <c r="T16" s="844">
        <v>157.0806</v>
      </c>
      <c r="U16" s="844">
        <v>164.98056</v>
      </c>
      <c r="V16" s="844">
        <v>172.88051999999999</v>
      </c>
      <c r="W16" s="702"/>
      <c r="X16" s="702"/>
      <c r="Y16" s="702"/>
    </row>
    <row r="17" spans="1:25" s="852" customFormat="1" ht="17.45" customHeight="1">
      <c r="B17" s="851"/>
      <c r="C17" s="851"/>
      <c r="D17" s="851"/>
      <c r="E17" s="851"/>
      <c r="F17" s="851"/>
      <c r="G17" s="851"/>
      <c r="H17" s="851"/>
      <c r="I17" s="851"/>
      <c r="J17" s="851"/>
      <c r="K17" s="851"/>
      <c r="L17" s="851"/>
      <c r="M17" s="851"/>
      <c r="N17" s="955">
        <v>43584</v>
      </c>
      <c r="O17" s="954" t="s">
        <v>564</v>
      </c>
      <c r="P17" s="844">
        <v>145.87368000000001</v>
      </c>
      <c r="Q17" s="844"/>
      <c r="R17" s="844"/>
      <c r="S17" s="844"/>
      <c r="T17" s="844">
        <v>150.00737999999998</v>
      </c>
      <c r="U17" s="844">
        <v>158.27477999999999</v>
      </c>
      <c r="V17" s="844">
        <v>166.7259</v>
      </c>
      <c r="W17" s="702"/>
      <c r="X17" s="702"/>
      <c r="Y17" s="702"/>
    </row>
    <row r="18" spans="1:25" s="852" customFormat="1" ht="17.45" customHeight="1">
      <c r="B18" s="851"/>
      <c r="C18" s="851"/>
      <c r="D18" s="851"/>
      <c r="E18" s="851"/>
      <c r="F18" s="851"/>
      <c r="G18" s="851"/>
      <c r="H18" s="851"/>
      <c r="I18" s="851"/>
      <c r="J18" s="851"/>
      <c r="K18" s="851"/>
      <c r="L18" s="851"/>
      <c r="M18" s="851"/>
      <c r="N18" s="955">
        <v>43591</v>
      </c>
      <c r="O18" s="954" t="s">
        <v>565</v>
      </c>
      <c r="P18" s="844">
        <v>148.07831999999999</v>
      </c>
      <c r="Q18" s="844"/>
      <c r="R18" s="844"/>
      <c r="S18" s="844"/>
      <c r="T18" s="844">
        <v>152.12016</v>
      </c>
      <c r="U18" s="844">
        <v>160.20383999999999</v>
      </c>
      <c r="V18" s="844">
        <v>168.47123999999999</v>
      </c>
      <c r="W18" s="702"/>
      <c r="X18" s="702"/>
      <c r="Y18" s="702"/>
    </row>
    <row r="19" spans="1:25" s="852" customFormat="1" ht="17.45" customHeight="1">
      <c r="B19" s="851"/>
      <c r="C19" s="851"/>
      <c r="D19" s="851"/>
      <c r="E19" s="851"/>
      <c r="F19" s="851"/>
      <c r="G19" s="851"/>
      <c r="H19" s="851"/>
      <c r="I19" s="851"/>
      <c r="J19" s="851"/>
      <c r="K19" s="851"/>
      <c r="L19" s="851"/>
      <c r="M19" s="851"/>
      <c r="N19" s="955">
        <v>43598</v>
      </c>
      <c r="O19" s="954" t="s">
        <v>581</v>
      </c>
      <c r="P19" s="844">
        <v>149.91551999999999</v>
      </c>
      <c r="Q19" s="844"/>
      <c r="R19" s="844"/>
      <c r="S19" s="844">
        <v>157.44803999999999</v>
      </c>
      <c r="T19" s="844">
        <v>164.61311999999998</v>
      </c>
      <c r="U19" s="844">
        <v>170.12472</v>
      </c>
      <c r="V19" s="844">
        <v>174.16656</v>
      </c>
      <c r="W19" s="702"/>
      <c r="X19" s="702"/>
      <c r="Y19" s="702"/>
    </row>
    <row r="20" spans="1:25" s="852" customFormat="1" ht="17.45" customHeight="1">
      <c r="B20" s="851"/>
      <c r="C20" s="851"/>
      <c r="D20" s="851"/>
      <c r="E20" s="851"/>
      <c r="F20" s="851"/>
      <c r="G20" s="851"/>
      <c r="H20" s="851"/>
      <c r="I20" s="851"/>
      <c r="J20" s="851"/>
      <c r="K20" s="851"/>
      <c r="L20" s="851"/>
      <c r="M20" s="851"/>
      <c r="N20" s="955">
        <v>43605</v>
      </c>
      <c r="O20" s="954" t="s">
        <v>582</v>
      </c>
      <c r="P20" s="844">
        <v>163.51079999999999</v>
      </c>
      <c r="Q20" s="844"/>
      <c r="R20" s="844"/>
      <c r="S20" s="844">
        <v>171.04331999999999</v>
      </c>
      <c r="T20" s="844">
        <v>178.30026000000001</v>
      </c>
      <c r="U20" s="844">
        <v>183.07697999999999</v>
      </c>
      <c r="V20" s="844">
        <v>185.92463999999998</v>
      </c>
      <c r="W20" s="702"/>
      <c r="X20" s="702"/>
      <c r="Y20" s="702"/>
    </row>
    <row r="21" spans="1:25" s="852" customFormat="1" ht="12.75">
      <c r="B21" s="851"/>
      <c r="C21" s="851"/>
      <c r="D21" s="851"/>
      <c r="E21" s="851"/>
      <c r="F21" s="851"/>
      <c r="G21" s="851"/>
      <c r="H21" s="851"/>
      <c r="I21" s="851"/>
      <c r="J21" s="851"/>
      <c r="K21" s="851"/>
      <c r="L21" s="851"/>
      <c r="M21" s="851"/>
      <c r="N21" s="955">
        <v>43613</v>
      </c>
      <c r="O21" s="954" t="s">
        <v>583</v>
      </c>
      <c r="P21" s="844">
        <v>173.24796000000001</v>
      </c>
      <c r="Q21" s="844"/>
      <c r="R21" s="844"/>
      <c r="S21" s="844">
        <v>180.68861999999999</v>
      </c>
      <c r="T21" s="844">
        <v>188.03742</v>
      </c>
      <c r="U21" s="844">
        <v>192.53855999999999</v>
      </c>
      <c r="V21" s="844">
        <v>194.37575999999999</v>
      </c>
      <c r="W21" s="702"/>
      <c r="X21" s="702"/>
      <c r="Y21" s="702"/>
    </row>
    <row r="22" spans="1:25" s="852" customFormat="1" ht="12.75">
      <c r="B22" s="855" t="s">
        <v>607</v>
      </c>
      <c r="C22" s="851"/>
      <c r="D22" s="851"/>
      <c r="E22" s="851"/>
      <c r="F22" s="851"/>
      <c r="G22" s="851"/>
      <c r="H22" s="851"/>
      <c r="I22" s="851"/>
      <c r="J22" s="851"/>
      <c r="K22" s="851"/>
      <c r="L22" s="851"/>
      <c r="M22" s="851"/>
      <c r="N22" s="955">
        <v>43619</v>
      </c>
      <c r="O22" s="954" t="s">
        <v>584</v>
      </c>
      <c r="P22" s="844">
        <v>176.92236</v>
      </c>
      <c r="Q22" s="844"/>
      <c r="R22" s="844"/>
      <c r="S22" s="844">
        <v>185.00603999999998</v>
      </c>
      <c r="T22" s="844">
        <v>192.35484</v>
      </c>
      <c r="U22" s="844">
        <v>196.85597999999999</v>
      </c>
      <c r="V22" s="844">
        <v>199.06062</v>
      </c>
      <c r="W22" s="702"/>
      <c r="X22" s="702"/>
      <c r="Y22" s="702"/>
    </row>
    <row r="23" spans="1:25" ht="12.75" customHeight="1">
      <c r="B23" s="851"/>
      <c r="C23" s="851"/>
      <c r="D23" s="851"/>
      <c r="E23" s="851"/>
      <c r="F23" s="851"/>
      <c r="G23" s="851"/>
      <c r="H23" s="851"/>
      <c r="I23" s="851"/>
      <c r="J23" s="851"/>
      <c r="K23" s="851"/>
      <c r="L23" s="851"/>
      <c r="M23" s="851"/>
      <c r="N23" s="955">
        <v>43626</v>
      </c>
      <c r="O23" s="954" t="s">
        <v>585</v>
      </c>
      <c r="P23" s="844">
        <v>171.22703999999999</v>
      </c>
      <c r="Q23" s="844"/>
      <c r="R23" s="844"/>
      <c r="S23" s="844">
        <v>179.77001999999999</v>
      </c>
      <c r="T23" s="844">
        <v>187.94556</v>
      </c>
      <c r="U23" s="844">
        <v>193.36529999999999</v>
      </c>
      <c r="V23" s="844">
        <v>196.39668</v>
      </c>
    </row>
    <row r="24" spans="1:25" s="852" customFormat="1" ht="12" customHeight="1">
      <c r="B24" s="851"/>
      <c r="C24" s="851"/>
      <c r="D24" s="851"/>
      <c r="E24" s="851"/>
      <c r="F24" s="851"/>
      <c r="G24" s="851"/>
      <c r="H24" s="851"/>
      <c r="I24" s="851"/>
      <c r="J24" s="851"/>
      <c r="K24" s="851"/>
      <c r="L24" s="851"/>
      <c r="M24" s="851"/>
      <c r="N24" s="955">
        <v>43633</v>
      </c>
      <c r="O24" s="954" t="s">
        <v>592</v>
      </c>
      <c r="P24" s="844">
        <v>179.12699999999998</v>
      </c>
      <c r="Q24" s="844"/>
      <c r="R24" s="844"/>
      <c r="S24" s="844">
        <v>187.02696</v>
      </c>
      <c r="T24" s="844">
        <v>194.55948000000001</v>
      </c>
      <c r="U24" s="844">
        <v>198.96876</v>
      </c>
      <c r="V24" s="844">
        <v>199.88736</v>
      </c>
      <c r="W24" s="702"/>
      <c r="X24" s="702"/>
      <c r="Y24" s="702"/>
    </row>
    <row r="25" spans="1:25" s="852" customFormat="1" ht="12" customHeight="1">
      <c r="B25" s="851"/>
      <c r="C25" s="851"/>
      <c r="D25" s="851"/>
      <c r="E25" s="851"/>
      <c r="F25" s="851"/>
      <c r="G25" s="851"/>
      <c r="H25" s="851"/>
      <c r="I25" s="851"/>
      <c r="J25" s="851"/>
      <c r="K25" s="851"/>
      <c r="L25" s="851"/>
      <c r="M25" s="851"/>
      <c r="N25" s="955">
        <v>43640</v>
      </c>
      <c r="O25" s="954" t="s">
        <v>593</v>
      </c>
      <c r="P25" s="844">
        <v>175.45</v>
      </c>
      <c r="Q25" s="844"/>
      <c r="R25" s="844"/>
      <c r="S25" s="844">
        <v>183.35</v>
      </c>
      <c r="T25" s="844">
        <v>190.7</v>
      </c>
      <c r="U25" s="844">
        <v>195.11</v>
      </c>
      <c r="V25" s="844">
        <v>197.04</v>
      </c>
      <c r="W25" s="702"/>
      <c r="X25" s="702"/>
      <c r="Y25" s="702"/>
    </row>
    <row r="26" spans="1:25" s="852" customFormat="1" ht="12" customHeight="1">
      <c r="A26" s="854"/>
      <c r="B26" s="851"/>
      <c r="C26" s="851"/>
      <c r="D26" s="851"/>
      <c r="E26" s="851"/>
      <c r="F26" s="851"/>
      <c r="G26" s="851"/>
      <c r="H26" s="851"/>
      <c r="I26" s="851"/>
      <c r="J26" s="851"/>
      <c r="K26" s="851"/>
      <c r="L26" s="851"/>
      <c r="M26" s="851"/>
      <c r="N26" s="955">
        <v>43647</v>
      </c>
      <c r="O26" s="954" t="s">
        <v>594</v>
      </c>
      <c r="P26" s="844">
        <v>163.14336</v>
      </c>
      <c r="Q26" s="844"/>
      <c r="R26" s="844"/>
      <c r="S26" s="844">
        <v>171.59448</v>
      </c>
      <c r="T26" s="844">
        <v>179.40258</v>
      </c>
      <c r="U26" s="844">
        <v>183.90371999999999</v>
      </c>
      <c r="V26" s="844">
        <v>186.38394</v>
      </c>
      <c r="W26" s="702"/>
      <c r="X26" s="702"/>
      <c r="Y26" s="702"/>
    </row>
    <row r="27" spans="1:25" s="852" customFormat="1" ht="12" customHeight="1">
      <c r="B27" s="851"/>
      <c r="C27" s="851"/>
      <c r="D27" s="851"/>
      <c r="E27" s="851"/>
      <c r="F27" s="851"/>
      <c r="G27" s="851"/>
      <c r="H27" s="851"/>
      <c r="I27" s="851"/>
      <c r="J27" s="851"/>
      <c r="K27" s="851"/>
      <c r="L27" s="851"/>
      <c r="M27" s="851"/>
      <c r="N27" s="955">
        <v>43654</v>
      </c>
      <c r="O27" s="954" t="s">
        <v>595</v>
      </c>
      <c r="P27" s="844">
        <v>161.94917999999998</v>
      </c>
      <c r="Q27" s="844"/>
      <c r="R27" s="844"/>
      <c r="S27" s="844">
        <v>169.941</v>
      </c>
      <c r="T27" s="844">
        <v>177.65724</v>
      </c>
      <c r="U27" s="844">
        <v>182.61768000000001</v>
      </c>
      <c r="V27" s="844">
        <v>184.82231999999999</v>
      </c>
      <c r="W27" s="702"/>
      <c r="X27" s="702"/>
      <c r="Y27" s="702"/>
    </row>
    <row r="28" spans="1:25" s="852" customFormat="1" ht="12" customHeight="1">
      <c r="B28" s="851"/>
      <c r="C28" s="851"/>
      <c r="D28" s="851"/>
      <c r="E28" s="851"/>
      <c r="F28" s="851"/>
      <c r="G28" s="851"/>
      <c r="H28" s="851"/>
      <c r="I28" s="851"/>
      <c r="J28" s="851"/>
      <c r="K28" s="851"/>
      <c r="L28" s="851"/>
      <c r="M28" s="851"/>
      <c r="N28" s="955">
        <v>43661</v>
      </c>
      <c r="O28" s="954" t="s">
        <v>602</v>
      </c>
      <c r="P28" s="844">
        <v>164.98</v>
      </c>
      <c r="Q28" s="844"/>
      <c r="R28" s="844">
        <v>0</v>
      </c>
      <c r="S28" s="844">
        <v>172.42</v>
      </c>
      <c r="T28" s="844">
        <v>179.59</v>
      </c>
      <c r="U28" s="844">
        <v>184.09</v>
      </c>
      <c r="V28" s="844">
        <v>185.56</v>
      </c>
      <c r="W28" s="844"/>
      <c r="X28" s="702"/>
      <c r="Y28" s="702"/>
    </row>
    <row r="29" spans="1:25" s="852" customFormat="1" ht="12" customHeight="1">
      <c r="B29" s="851"/>
      <c r="C29" s="851"/>
      <c r="D29" s="851"/>
      <c r="E29" s="851"/>
      <c r="F29" s="851"/>
      <c r="G29" s="851"/>
      <c r="H29" s="851"/>
      <c r="I29" s="851"/>
      <c r="J29" s="851"/>
      <c r="K29" s="851"/>
      <c r="L29" s="851"/>
      <c r="M29" s="851"/>
      <c r="N29" s="955">
        <v>43668</v>
      </c>
      <c r="O29" s="954" t="s">
        <v>603</v>
      </c>
      <c r="P29" s="844">
        <v>157.72361999999998</v>
      </c>
      <c r="Q29" s="844">
        <v>157.72361999999998</v>
      </c>
      <c r="R29" s="844">
        <v>0</v>
      </c>
      <c r="S29" s="844">
        <v>164.79684</v>
      </c>
      <c r="T29" s="844">
        <v>171.87006</v>
      </c>
      <c r="U29" s="844">
        <v>176.37119999999999</v>
      </c>
      <c r="V29" s="844">
        <v>178.48398</v>
      </c>
      <c r="W29" s="844"/>
      <c r="X29" s="702"/>
      <c r="Y29" s="702"/>
    </row>
    <row r="30" spans="1:25" s="852" customFormat="1" ht="12" customHeight="1">
      <c r="B30" s="851"/>
      <c r="C30" s="851"/>
      <c r="D30" s="851"/>
      <c r="E30" s="851"/>
      <c r="F30" s="851"/>
      <c r="G30" s="851"/>
      <c r="H30" s="851"/>
      <c r="I30" s="851"/>
      <c r="J30" s="851"/>
      <c r="K30" s="851"/>
      <c r="L30" s="851"/>
      <c r="M30" s="851"/>
      <c r="N30" s="955">
        <v>43675</v>
      </c>
      <c r="O30" s="954" t="s">
        <v>604</v>
      </c>
      <c r="P30" s="844">
        <v>160.38756000000001</v>
      </c>
      <c r="Q30" s="844">
        <v>160.38756000000001</v>
      </c>
      <c r="R30" s="844">
        <v>0</v>
      </c>
      <c r="S30" s="844">
        <v>166.81775999999999</v>
      </c>
      <c r="T30" s="844">
        <v>172.97237999999999</v>
      </c>
      <c r="U30" s="844">
        <v>177.01421999999999</v>
      </c>
      <c r="V30" s="844">
        <v>178.85141999999999</v>
      </c>
      <c r="W30" s="844"/>
      <c r="X30" s="702"/>
      <c r="Y30" s="702"/>
    </row>
    <row r="31" spans="1:25" s="852" customFormat="1" ht="12" customHeight="1">
      <c r="B31" s="851"/>
      <c r="C31" s="851"/>
      <c r="D31" s="851"/>
      <c r="E31" s="851"/>
      <c r="F31" s="851"/>
      <c r="G31" s="851"/>
      <c r="H31" s="851"/>
      <c r="I31" s="851"/>
      <c r="J31" s="851"/>
      <c r="K31" s="851"/>
      <c r="L31" s="851"/>
      <c r="M31" s="851"/>
      <c r="N31" s="955">
        <v>43682</v>
      </c>
      <c r="O31" s="954" t="s">
        <v>605</v>
      </c>
      <c r="P31" s="844">
        <v>156.80501999999998</v>
      </c>
      <c r="Q31" s="844">
        <v>156.80501999999998</v>
      </c>
      <c r="R31" s="844">
        <v>0</v>
      </c>
      <c r="S31" s="844">
        <v>162.86777999999998</v>
      </c>
      <c r="T31" s="844">
        <v>168.93054000000001</v>
      </c>
      <c r="U31" s="844">
        <v>172.88051999999999</v>
      </c>
      <c r="V31" s="844">
        <v>175.26888</v>
      </c>
      <c r="W31" s="844"/>
      <c r="X31" s="702"/>
      <c r="Y31" s="702"/>
    </row>
    <row r="32" spans="1:25" s="852" customFormat="1" ht="12" customHeight="1">
      <c r="B32" s="851"/>
      <c r="C32" s="851"/>
      <c r="D32" s="851"/>
      <c r="E32" s="851"/>
      <c r="F32" s="851"/>
      <c r="G32" s="851"/>
      <c r="H32" s="851"/>
      <c r="I32" s="851"/>
      <c r="J32" s="851"/>
      <c r="K32" s="851"/>
      <c r="L32" s="851"/>
      <c r="M32" s="851"/>
      <c r="N32" s="955">
        <v>43689</v>
      </c>
      <c r="O32" s="954" t="s">
        <v>606</v>
      </c>
      <c r="P32" s="844">
        <v>144.12834000000001</v>
      </c>
      <c r="Q32" s="844">
        <v>144.12834000000001</v>
      </c>
      <c r="R32" s="844">
        <v>0</v>
      </c>
      <c r="S32" s="844">
        <v>150.28296</v>
      </c>
      <c r="T32" s="844">
        <v>156.25386</v>
      </c>
      <c r="U32" s="844">
        <v>160.29569999999998</v>
      </c>
      <c r="V32" s="844">
        <v>163.9701</v>
      </c>
      <c r="W32" s="844"/>
      <c r="X32" s="702"/>
      <c r="Y32" s="702"/>
    </row>
    <row r="33" spans="2:25" ht="12" customHeight="1">
      <c r="B33" s="851"/>
      <c r="C33" s="851"/>
      <c r="D33" s="851"/>
      <c r="E33" s="851"/>
      <c r="F33" s="851"/>
      <c r="G33" s="851"/>
      <c r="H33" s="851"/>
      <c r="I33" s="851"/>
      <c r="J33" s="851"/>
      <c r="K33" s="851"/>
      <c r="L33" s="851"/>
      <c r="M33" s="851"/>
      <c r="N33" s="955">
        <v>43696</v>
      </c>
      <c r="O33" s="954" t="s">
        <v>642</v>
      </c>
      <c r="P33" s="844">
        <v>143.76089999999999</v>
      </c>
      <c r="Q33" s="844">
        <v>143.76089999999999</v>
      </c>
      <c r="R33" s="844"/>
      <c r="S33" s="844">
        <v>149.45622</v>
      </c>
      <c r="T33" s="844">
        <v>155.24340000000001</v>
      </c>
      <c r="U33" s="844">
        <v>159.19337999999999</v>
      </c>
      <c r="V33" s="844">
        <v>162.77591999999999</v>
      </c>
      <c r="W33" s="844"/>
      <c r="X33" s="844"/>
      <c r="Y33" s="844">
        <v>180.96420000000001</v>
      </c>
    </row>
    <row r="34" spans="2:25" ht="12" customHeight="1">
      <c r="B34" s="851"/>
      <c r="C34" s="851"/>
      <c r="D34" s="851"/>
      <c r="E34" s="851"/>
      <c r="F34" s="851"/>
      <c r="G34" s="851"/>
      <c r="H34" s="851"/>
      <c r="I34" s="851"/>
      <c r="J34" s="851"/>
      <c r="K34" s="851"/>
      <c r="L34" s="851"/>
      <c r="M34" s="851"/>
      <c r="N34" s="955">
        <v>43703</v>
      </c>
      <c r="O34" s="954" t="s">
        <v>643</v>
      </c>
      <c r="P34" s="844">
        <v>142.93415999999999</v>
      </c>
      <c r="Q34" s="844">
        <v>0</v>
      </c>
      <c r="R34" s="844"/>
      <c r="S34" s="844">
        <v>147.71088</v>
      </c>
      <c r="T34" s="844">
        <v>153.40619999999998</v>
      </c>
      <c r="U34" s="844">
        <v>157.35617999999999</v>
      </c>
      <c r="V34" s="844">
        <v>161.03057999999999</v>
      </c>
      <c r="W34" s="844"/>
      <c r="X34" s="844"/>
      <c r="Y34" s="844">
        <v>177.28979999999999</v>
      </c>
    </row>
    <row r="35" spans="2:25" ht="12" customHeight="1">
      <c r="B35" s="851"/>
      <c r="C35" s="851"/>
      <c r="D35" s="851"/>
      <c r="E35" s="851"/>
      <c r="F35" s="851"/>
      <c r="G35" s="851"/>
      <c r="H35" s="851"/>
      <c r="I35" s="851"/>
      <c r="J35" s="851"/>
      <c r="K35" s="851"/>
      <c r="L35" s="851"/>
      <c r="M35" s="851"/>
      <c r="N35" s="955">
        <v>43711</v>
      </c>
      <c r="O35" s="954" t="s">
        <v>644</v>
      </c>
      <c r="P35" s="844">
        <v>133.01328000000001</v>
      </c>
      <c r="Q35" s="844">
        <v>0</v>
      </c>
      <c r="R35" s="844"/>
      <c r="S35" s="844">
        <v>140.45393999999999</v>
      </c>
      <c r="T35" s="844">
        <v>146.42483999999999</v>
      </c>
      <c r="U35" s="844">
        <v>150.46668</v>
      </c>
      <c r="V35" s="844">
        <v>154.14107999999999</v>
      </c>
      <c r="W35" s="844"/>
      <c r="X35" s="844"/>
      <c r="Y35" s="844">
        <v>172.23749999999998</v>
      </c>
    </row>
    <row r="36" spans="2:25" ht="12" customHeight="1">
      <c r="B36" s="851"/>
      <c r="C36" s="851"/>
      <c r="D36" s="851"/>
      <c r="E36" s="851"/>
      <c r="F36" s="851"/>
      <c r="G36" s="851"/>
      <c r="H36" s="851"/>
      <c r="I36" s="851"/>
      <c r="J36" s="851"/>
      <c r="K36" s="851"/>
      <c r="L36" s="851"/>
      <c r="M36" s="851"/>
      <c r="N36" s="955">
        <v>43717</v>
      </c>
      <c r="O36" s="959" t="s">
        <v>652</v>
      </c>
      <c r="S36" s="844">
        <v>146.24112</v>
      </c>
      <c r="T36" s="844">
        <v>151.38527999999999</v>
      </c>
      <c r="U36" s="844">
        <v>155.05967999999999</v>
      </c>
      <c r="V36" s="844">
        <v>158.64222000000001</v>
      </c>
    </row>
    <row r="37" spans="2:25" ht="12" customHeight="1">
      <c r="B37" s="851"/>
      <c r="C37" s="851"/>
      <c r="D37" s="851"/>
      <c r="E37" s="851"/>
      <c r="F37" s="851"/>
      <c r="G37" s="851"/>
      <c r="H37" s="851"/>
      <c r="I37" s="851"/>
      <c r="J37" s="851"/>
      <c r="K37" s="851"/>
      <c r="L37" s="851"/>
      <c r="M37" s="851"/>
      <c r="N37" s="955">
        <v>43724</v>
      </c>
      <c r="O37" s="959" t="s">
        <v>653</v>
      </c>
      <c r="S37" s="844">
        <v>150.28296</v>
      </c>
      <c r="T37" s="844">
        <v>155.33526000000001</v>
      </c>
      <c r="U37" s="844">
        <v>158.9178</v>
      </c>
      <c r="V37" s="844">
        <v>162.59219999999999</v>
      </c>
    </row>
    <row r="38" spans="2:25" ht="12" customHeight="1">
      <c r="B38" s="851"/>
      <c r="C38" s="851"/>
      <c r="D38" s="851"/>
      <c r="E38" s="851"/>
      <c r="F38" s="851"/>
      <c r="G38" s="851"/>
      <c r="H38" s="851"/>
      <c r="I38" s="851"/>
      <c r="J38" s="851"/>
      <c r="K38" s="851"/>
      <c r="L38" s="851"/>
      <c r="M38" s="851"/>
      <c r="N38" s="955">
        <v>43731</v>
      </c>
      <c r="O38" s="959" t="s">
        <v>654</v>
      </c>
      <c r="S38" s="844">
        <v>149.36436</v>
      </c>
      <c r="T38" s="844">
        <v>154.23293999999999</v>
      </c>
      <c r="U38" s="844">
        <v>157.63175999999999</v>
      </c>
      <c r="V38" s="844">
        <v>160.93871999999999</v>
      </c>
    </row>
    <row r="39" spans="2:25" ht="12" customHeight="1">
      <c r="B39" s="851"/>
      <c r="C39" s="851"/>
      <c r="D39" s="851"/>
      <c r="E39" s="851"/>
      <c r="F39" s="851"/>
      <c r="G39" s="851"/>
      <c r="H39" s="851"/>
      <c r="I39" s="851"/>
      <c r="J39" s="851"/>
      <c r="K39" s="851"/>
      <c r="L39" s="851"/>
      <c r="M39" s="851"/>
      <c r="N39" s="955">
        <v>43738</v>
      </c>
      <c r="O39" s="959" t="s">
        <v>655</v>
      </c>
      <c r="S39" s="844">
        <v>152.48759999999999</v>
      </c>
      <c r="T39" s="844">
        <v>157.35617999999999</v>
      </c>
      <c r="U39" s="844">
        <v>160.755</v>
      </c>
      <c r="V39" s="844">
        <v>164.06196</v>
      </c>
    </row>
    <row r="40" spans="2:25" ht="12" customHeight="1">
      <c r="B40" s="851"/>
      <c r="C40" s="851"/>
      <c r="D40" s="851"/>
      <c r="E40" s="851"/>
      <c r="F40" s="851"/>
      <c r="G40" s="851"/>
      <c r="H40" s="851"/>
      <c r="I40" s="851"/>
      <c r="J40" s="851"/>
      <c r="K40" s="851"/>
      <c r="L40" s="851"/>
      <c r="M40" s="851"/>
      <c r="N40" s="955">
        <v>43745</v>
      </c>
      <c r="O40" s="960" t="s">
        <v>657</v>
      </c>
      <c r="S40" s="844">
        <v>147.80274</v>
      </c>
      <c r="T40" s="844">
        <v>153.22247999999999</v>
      </c>
      <c r="U40" s="844">
        <v>157.0806</v>
      </c>
      <c r="V40" s="844">
        <v>164.06196</v>
      </c>
    </row>
    <row r="41" spans="2:25" ht="12" customHeight="1">
      <c r="B41" s="851"/>
      <c r="C41" s="851"/>
      <c r="D41" s="851"/>
      <c r="E41" s="851"/>
      <c r="F41" s="851"/>
      <c r="G41" s="851"/>
      <c r="H41" s="851"/>
      <c r="I41" s="851"/>
      <c r="J41" s="851"/>
      <c r="K41" s="851"/>
      <c r="L41" s="851"/>
      <c r="M41" s="851"/>
      <c r="N41" s="955"/>
      <c r="V41" s="844"/>
    </row>
    <row r="42" spans="2:25" ht="12" customHeight="1">
      <c r="B42" s="851"/>
      <c r="C42" s="851"/>
      <c r="D42" s="851"/>
      <c r="E42" s="851"/>
      <c r="F42" s="851"/>
      <c r="G42" s="851"/>
      <c r="H42" s="851"/>
      <c r="I42" s="851"/>
      <c r="J42" s="851"/>
      <c r="K42" s="851"/>
      <c r="L42" s="851"/>
      <c r="M42" s="851"/>
      <c r="N42" s="955"/>
      <c r="V42" s="844"/>
    </row>
    <row r="43" spans="2:25" ht="12" customHeight="1">
      <c r="B43" s="851"/>
      <c r="C43" s="851"/>
      <c r="D43" s="851"/>
      <c r="E43" s="851"/>
      <c r="F43" s="851"/>
      <c r="G43" s="851"/>
      <c r="H43" s="851"/>
      <c r="I43" s="851"/>
      <c r="J43" s="851"/>
      <c r="K43" s="851"/>
      <c r="L43" s="851"/>
      <c r="M43" s="851"/>
      <c r="N43" s="955"/>
      <c r="V43" s="844"/>
    </row>
    <row r="44" spans="2:25" ht="12" customHeight="1">
      <c r="B44" s="851"/>
      <c r="C44" s="851"/>
      <c r="D44" s="851"/>
      <c r="E44" s="851"/>
      <c r="F44" s="851"/>
      <c r="G44" s="851"/>
      <c r="H44" s="851"/>
      <c r="I44" s="851"/>
      <c r="J44" s="851"/>
      <c r="K44" s="851"/>
      <c r="L44" s="851"/>
      <c r="M44" s="851"/>
      <c r="N44" s="955"/>
      <c r="O44" s="961"/>
      <c r="V44" s="844"/>
    </row>
    <row r="45" spans="2:25" ht="12" customHeight="1">
      <c r="B45" s="851"/>
      <c r="C45" s="851"/>
      <c r="D45" s="851"/>
      <c r="E45" s="851"/>
      <c r="F45" s="851"/>
      <c r="G45" s="851"/>
      <c r="H45" s="851"/>
      <c r="I45" s="851"/>
      <c r="J45" s="851"/>
      <c r="K45" s="851"/>
      <c r="L45" s="851"/>
      <c r="M45" s="851"/>
      <c r="N45" s="955"/>
      <c r="O45" s="957"/>
      <c r="V45" s="844"/>
    </row>
    <row r="46" spans="2:25" ht="12" customHeight="1">
      <c r="B46" s="851"/>
      <c r="C46" s="851"/>
      <c r="D46" s="851"/>
      <c r="E46" s="851"/>
      <c r="F46" s="851"/>
      <c r="G46" s="851"/>
      <c r="H46" s="851"/>
      <c r="I46" s="851"/>
      <c r="J46" s="851"/>
      <c r="K46" s="851"/>
      <c r="L46" s="851"/>
      <c r="M46" s="851"/>
      <c r="N46" s="955"/>
      <c r="O46" s="957"/>
      <c r="V46" s="844"/>
    </row>
    <row r="47" spans="2:25" ht="12" customHeight="1">
      <c r="B47" s="851"/>
      <c r="C47" s="851"/>
      <c r="D47" s="851"/>
      <c r="E47" s="851"/>
      <c r="F47" s="851"/>
      <c r="G47" s="851"/>
      <c r="H47" s="851"/>
      <c r="I47" s="851"/>
      <c r="J47" s="851"/>
      <c r="K47" s="851"/>
      <c r="L47" s="851"/>
      <c r="M47" s="851"/>
      <c r="N47" s="955"/>
      <c r="O47" s="957"/>
      <c r="V47" s="844"/>
    </row>
    <row r="48" spans="2:25" ht="12" customHeight="1">
      <c r="B48" s="851"/>
      <c r="C48" s="851"/>
      <c r="D48" s="851"/>
      <c r="E48" s="851"/>
      <c r="F48" s="851"/>
      <c r="G48" s="851"/>
      <c r="H48" s="851"/>
      <c r="I48" s="851"/>
      <c r="J48" s="851"/>
      <c r="K48" s="851"/>
      <c r="L48" s="851"/>
      <c r="M48" s="851"/>
    </row>
    <row r="49" spans="2:23" ht="12" customHeight="1">
      <c r="B49" s="851"/>
      <c r="C49" s="851"/>
      <c r="D49" s="851"/>
      <c r="E49" s="851"/>
      <c r="F49" s="851"/>
      <c r="G49" s="851"/>
      <c r="H49" s="851"/>
      <c r="I49" s="851"/>
      <c r="J49" s="851"/>
      <c r="K49" s="851"/>
      <c r="L49" s="851"/>
      <c r="M49" s="851"/>
    </row>
    <row r="50" spans="2:23" ht="12" customHeight="1">
      <c r="B50" s="851"/>
      <c r="C50" s="851"/>
      <c r="D50" s="851"/>
      <c r="E50" s="851"/>
      <c r="F50" s="851"/>
      <c r="G50" s="851"/>
      <c r="H50" s="851"/>
      <c r="I50" s="851"/>
      <c r="J50" s="851"/>
      <c r="K50" s="851"/>
      <c r="L50" s="851"/>
      <c r="M50" s="851"/>
    </row>
    <row r="51" spans="2:23" ht="12" customHeight="1">
      <c r="B51" s="851"/>
      <c r="C51" s="851"/>
      <c r="D51" s="851"/>
      <c r="E51" s="851"/>
      <c r="F51" s="851"/>
      <c r="G51" s="851"/>
      <c r="H51" s="851"/>
      <c r="I51" s="851"/>
      <c r="J51" s="851"/>
      <c r="K51" s="851"/>
      <c r="L51" s="851"/>
      <c r="M51" s="851"/>
    </row>
    <row r="52" spans="2:23" ht="13.5" customHeight="1">
      <c r="B52" s="851"/>
      <c r="C52" s="851"/>
      <c r="D52" s="851"/>
      <c r="E52" s="851"/>
      <c r="F52" s="851"/>
      <c r="G52" s="851"/>
      <c r="H52" s="851"/>
      <c r="I52" s="851"/>
      <c r="J52" s="851"/>
      <c r="K52" s="851"/>
      <c r="L52" s="851"/>
      <c r="M52" s="851"/>
    </row>
    <row r="53" spans="2:23" ht="13.5" customHeight="1">
      <c r="B53" s="851"/>
      <c r="C53" s="851"/>
      <c r="D53" s="851"/>
      <c r="E53" s="851"/>
      <c r="F53" s="851"/>
      <c r="G53" s="851"/>
      <c r="H53" s="851"/>
      <c r="I53" s="851"/>
      <c r="J53" s="851"/>
      <c r="K53" s="851"/>
      <c r="L53" s="851"/>
      <c r="M53" s="851"/>
    </row>
    <row r="54" spans="2:23" ht="12.75" customHeight="1">
      <c r="B54" s="851"/>
      <c r="C54" s="851"/>
      <c r="D54" s="851"/>
      <c r="E54" s="851"/>
      <c r="F54" s="851"/>
      <c r="G54" s="851"/>
      <c r="H54" s="851"/>
      <c r="I54" s="851"/>
      <c r="J54" s="851"/>
      <c r="K54" s="851"/>
      <c r="L54" s="851"/>
      <c r="M54" s="851"/>
    </row>
    <row r="55" spans="2:23" ht="12.75" customHeight="1">
      <c r="B55" s="851"/>
      <c r="C55" s="851"/>
      <c r="D55" s="851"/>
      <c r="E55" s="851"/>
      <c r="F55" s="851"/>
      <c r="G55" s="851"/>
      <c r="H55" s="851"/>
      <c r="I55" s="851"/>
      <c r="J55" s="851"/>
      <c r="K55" s="851"/>
      <c r="L55" s="851"/>
      <c r="M55" s="851"/>
    </row>
    <row r="56" spans="2:23" ht="15" customHeight="1">
      <c r="B56" s="851"/>
      <c r="C56" s="851"/>
      <c r="D56" s="851"/>
      <c r="E56" s="851"/>
      <c r="F56" s="851"/>
      <c r="G56" s="851"/>
      <c r="H56" s="851"/>
      <c r="I56" s="851"/>
      <c r="J56" s="851"/>
      <c r="K56" s="851"/>
      <c r="L56" s="851"/>
      <c r="M56" s="851"/>
    </row>
    <row r="57" spans="2:23" ht="15" customHeight="1">
      <c r="B57" s="851"/>
      <c r="C57" s="851"/>
      <c r="D57" s="851"/>
      <c r="E57" s="851"/>
      <c r="F57" s="851"/>
      <c r="G57" s="851"/>
      <c r="H57" s="851"/>
      <c r="I57" s="851"/>
      <c r="J57" s="851"/>
      <c r="K57" s="851"/>
      <c r="L57" s="851"/>
      <c r="M57" s="851"/>
    </row>
    <row r="58" spans="2:23" ht="15" customHeight="1">
      <c r="B58" s="851"/>
      <c r="C58" s="851"/>
      <c r="D58" s="851"/>
      <c r="E58" s="851"/>
      <c r="F58" s="851"/>
      <c r="G58" s="851"/>
      <c r="H58" s="851"/>
      <c r="I58" s="851"/>
      <c r="J58" s="851"/>
      <c r="K58" s="851"/>
      <c r="L58" s="851"/>
      <c r="M58" s="851"/>
    </row>
    <row r="59" spans="2:23" ht="15" customHeight="1">
      <c r="B59" s="851"/>
      <c r="C59" s="851"/>
      <c r="D59" s="851"/>
      <c r="E59" s="851"/>
      <c r="F59" s="851"/>
      <c r="G59" s="851"/>
      <c r="H59" s="851"/>
      <c r="I59" s="851"/>
      <c r="J59" s="851"/>
      <c r="K59" s="851"/>
      <c r="L59" s="851"/>
      <c r="M59" s="851"/>
    </row>
    <row r="60" spans="2:23" ht="15" customHeight="1">
      <c r="B60" s="851"/>
      <c r="C60" s="851"/>
      <c r="D60" s="851"/>
      <c r="E60" s="851"/>
      <c r="F60" s="851"/>
      <c r="G60" s="851"/>
      <c r="H60" s="851"/>
      <c r="I60" s="851"/>
      <c r="J60" s="851"/>
      <c r="K60" s="851"/>
      <c r="L60" s="851"/>
      <c r="M60" s="851"/>
    </row>
    <row r="61" spans="2:23" ht="15" customHeight="1">
      <c r="B61" s="851"/>
      <c r="C61" s="851"/>
      <c r="D61" s="851"/>
      <c r="E61" s="851"/>
      <c r="F61" s="851"/>
      <c r="G61" s="851"/>
      <c r="H61" s="851"/>
      <c r="I61" s="851"/>
      <c r="J61" s="851"/>
      <c r="K61" s="851"/>
      <c r="L61" s="851"/>
      <c r="M61" s="851"/>
      <c r="W61" s="844"/>
    </row>
    <row r="62" spans="2:23" ht="15" customHeight="1">
      <c r="B62" s="851"/>
      <c r="C62" s="851"/>
      <c r="D62" s="851"/>
      <c r="E62" s="851"/>
      <c r="F62" s="851"/>
      <c r="G62" s="851"/>
      <c r="H62" s="851"/>
      <c r="I62" s="851"/>
      <c r="J62" s="851"/>
      <c r="K62" s="851"/>
      <c r="L62" s="851"/>
      <c r="M62" s="851"/>
      <c r="W62" s="844"/>
    </row>
    <row r="63" spans="2:23" ht="15" customHeight="1">
      <c r="B63" s="851"/>
      <c r="C63" s="851"/>
      <c r="D63" s="851"/>
      <c r="E63" s="851"/>
      <c r="F63" s="851"/>
      <c r="G63" s="851"/>
      <c r="H63" s="851"/>
      <c r="I63" s="851"/>
      <c r="J63" s="851"/>
      <c r="K63" s="851"/>
      <c r="L63" s="851"/>
      <c r="M63" s="851"/>
      <c r="W63" s="844"/>
    </row>
    <row r="64" spans="2:23" ht="15" customHeight="1">
      <c r="B64" s="851"/>
      <c r="C64" s="851"/>
      <c r="D64" s="851"/>
      <c r="E64" s="851"/>
      <c r="F64" s="851"/>
      <c r="G64" s="851"/>
      <c r="H64" s="851"/>
      <c r="I64" s="851"/>
      <c r="J64" s="851"/>
      <c r="K64" s="851"/>
      <c r="L64" s="851"/>
      <c r="M64" s="851"/>
      <c r="W64" s="844"/>
    </row>
    <row r="65" spans="2:13" ht="15" customHeight="1">
      <c r="B65" s="851"/>
      <c r="C65" s="851"/>
      <c r="D65" s="851"/>
      <c r="E65" s="851"/>
      <c r="F65" s="851"/>
      <c r="G65" s="851"/>
      <c r="H65" s="851"/>
      <c r="I65" s="851"/>
      <c r="J65" s="851"/>
      <c r="K65" s="851"/>
      <c r="L65" s="851"/>
      <c r="M65" s="851"/>
    </row>
    <row r="66" spans="2:13" ht="15" customHeight="1">
      <c r="B66" s="851"/>
      <c r="C66" s="851"/>
      <c r="D66" s="851"/>
      <c r="E66" s="851"/>
      <c r="F66" s="851"/>
      <c r="G66" s="851"/>
      <c r="H66" s="851"/>
      <c r="I66" s="851"/>
      <c r="J66" s="851"/>
      <c r="K66" s="851"/>
      <c r="L66" s="851"/>
      <c r="M66" s="851"/>
    </row>
    <row r="67" spans="2:13" ht="15" customHeight="1">
      <c r="B67" s="851"/>
      <c r="C67" s="851"/>
      <c r="D67" s="851"/>
      <c r="E67" s="851"/>
      <c r="F67" s="851"/>
      <c r="G67" s="851"/>
      <c r="H67" s="851"/>
      <c r="I67" s="851"/>
      <c r="J67" s="851"/>
      <c r="K67" s="851"/>
      <c r="L67" s="851"/>
      <c r="M67" s="851"/>
    </row>
    <row r="68" spans="2:13" ht="15" customHeight="1">
      <c r="B68" s="851"/>
      <c r="C68" s="851"/>
      <c r="D68" s="851"/>
      <c r="E68" s="851"/>
      <c r="F68" s="851"/>
      <c r="G68" s="851"/>
      <c r="H68" s="851"/>
      <c r="I68" s="851"/>
      <c r="J68" s="851"/>
      <c r="K68" s="851"/>
      <c r="L68" s="851"/>
      <c r="M68" s="851"/>
    </row>
    <row r="69" spans="2:13" ht="15" customHeight="1">
      <c r="B69" s="851"/>
      <c r="C69" s="851"/>
      <c r="D69" s="851"/>
      <c r="E69" s="851"/>
      <c r="F69" s="851"/>
      <c r="G69" s="851"/>
      <c r="H69" s="851"/>
      <c r="I69" s="851"/>
      <c r="J69" s="851"/>
      <c r="K69" s="851"/>
      <c r="L69" s="851"/>
      <c r="M69" s="851"/>
    </row>
    <row r="70" spans="2:13" ht="15" customHeight="1">
      <c r="B70" s="851"/>
      <c r="C70" s="851"/>
      <c r="D70" s="851"/>
      <c r="E70" s="851"/>
      <c r="F70" s="851"/>
      <c r="G70" s="851"/>
      <c r="H70" s="851"/>
      <c r="I70" s="851"/>
      <c r="J70" s="851"/>
      <c r="K70" s="851"/>
      <c r="L70" s="851"/>
      <c r="M70" s="851"/>
    </row>
    <row r="71" spans="2:13" ht="15" customHeight="1">
      <c r="B71" s="851"/>
      <c r="C71" s="851"/>
      <c r="D71" s="851"/>
      <c r="E71" s="851"/>
      <c r="F71" s="851"/>
      <c r="G71" s="851"/>
      <c r="H71" s="851"/>
      <c r="I71" s="851"/>
      <c r="J71" s="851"/>
      <c r="K71" s="851"/>
      <c r="L71" s="851"/>
      <c r="M71" s="851"/>
    </row>
    <row r="72" spans="2:13" ht="15" customHeight="1">
      <c r="B72" s="851"/>
      <c r="C72" s="851"/>
      <c r="D72" s="851"/>
      <c r="E72" s="851"/>
      <c r="F72" s="851"/>
      <c r="G72" s="851"/>
      <c r="H72" s="851"/>
      <c r="I72" s="851"/>
      <c r="J72" s="851"/>
      <c r="K72" s="851"/>
      <c r="L72" s="851"/>
      <c r="M72" s="851"/>
    </row>
    <row r="73" spans="2:13" ht="15" customHeight="1">
      <c r="B73" s="851"/>
      <c r="C73" s="851"/>
      <c r="D73" s="851"/>
      <c r="E73" s="851"/>
      <c r="F73" s="851"/>
      <c r="G73" s="851"/>
      <c r="H73" s="851"/>
      <c r="I73" s="851"/>
      <c r="J73" s="851"/>
      <c r="K73" s="851"/>
      <c r="L73" s="851"/>
      <c r="M73" s="851"/>
    </row>
    <row r="74" spans="2:13" ht="15" customHeight="1">
      <c r="B74" s="851"/>
      <c r="C74" s="851"/>
      <c r="D74" s="851"/>
      <c r="E74" s="851"/>
      <c r="F74" s="851"/>
      <c r="G74" s="851"/>
      <c r="H74" s="851"/>
      <c r="I74" s="851"/>
      <c r="J74" s="851"/>
      <c r="K74" s="851"/>
      <c r="L74" s="851"/>
      <c r="M74" s="851"/>
    </row>
    <row r="75" spans="2:13" ht="15" customHeight="1">
      <c r="B75" s="851"/>
      <c r="C75" s="851"/>
      <c r="D75" s="851"/>
      <c r="E75" s="851"/>
      <c r="F75" s="851"/>
      <c r="G75" s="851"/>
      <c r="H75" s="851"/>
      <c r="I75" s="851"/>
      <c r="J75" s="851"/>
      <c r="K75" s="851"/>
      <c r="L75" s="851"/>
      <c r="M75" s="851"/>
    </row>
    <row r="76" spans="2:13" ht="15" customHeight="1">
      <c r="B76" s="851"/>
      <c r="C76" s="851"/>
      <c r="D76" s="851"/>
      <c r="E76" s="851"/>
      <c r="F76" s="851"/>
      <c r="G76" s="851"/>
      <c r="H76" s="851"/>
      <c r="I76" s="851"/>
      <c r="J76" s="851"/>
      <c r="K76" s="851"/>
      <c r="L76" s="851"/>
      <c r="M76" s="851"/>
    </row>
    <row r="77" spans="2:13" ht="15" customHeight="1">
      <c r="B77" s="851"/>
      <c r="C77" s="851"/>
      <c r="D77" s="851"/>
      <c r="E77" s="851"/>
      <c r="F77" s="851"/>
      <c r="G77" s="851"/>
      <c r="H77" s="851"/>
      <c r="I77" s="851"/>
      <c r="J77" s="851"/>
      <c r="K77" s="851"/>
      <c r="L77" s="851"/>
      <c r="M77" s="851"/>
    </row>
    <row r="78" spans="2:13" ht="15" customHeight="1">
      <c r="B78" s="851"/>
      <c r="C78" s="851"/>
      <c r="D78" s="851"/>
      <c r="E78" s="851"/>
      <c r="F78" s="851"/>
      <c r="G78" s="851"/>
      <c r="H78" s="851"/>
      <c r="I78" s="851"/>
      <c r="J78" s="851"/>
      <c r="K78" s="851"/>
      <c r="L78" s="851"/>
      <c r="M78" s="851"/>
    </row>
    <row r="79" spans="2:13" ht="15" customHeight="1">
      <c r="B79" s="851"/>
      <c r="C79" s="851"/>
      <c r="D79" s="851"/>
      <c r="E79" s="851"/>
      <c r="F79" s="851"/>
      <c r="G79" s="851"/>
      <c r="H79" s="851"/>
      <c r="I79" s="851"/>
      <c r="J79" s="851"/>
      <c r="K79" s="851"/>
      <c r="L79" s="851"/>
      <c r="M79" s="851"/>
    </row>
    <row r="80" spans="2:13" ht="15" customHeight="1">
      <c r="B80" s="851"/>
      <c r="C80" s="851"/>
      <c r="D80" s="851"/>
      <c r="E80" s="851"/>
      <c r="F80" s="851"/>
      <c r="G80" s="851"/>
      <c r="H80" s="851"/>
      <c r="I80" s="851"/>
      <c r="J80" s="851"/>
      <c r="K80" s="851"/>
      <c r="L80" s="851"/>
      <c r="M80" s="851"/>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5:15">
      <c r="O119" s="961"/>
    </row>
    <row r="120" spans="15:15">
      <c r="O120" s="961"/>
    </row>
    <row r="121" spans="15:15">
      <c r="O121" s="961"/>
    </row>
    <row r="122" spans="15:15">
      <c r="O122" s="961"/>
    </row>
    <row r="123" spans="15:15">
      <c r="O123" s="961"/>
    </row>
    <row r="124" spans="15:15">
      <c r="O124" s="961"/>
    </row>
    <row r="125" spans="15:15">
      <c r="O125" s="961"/>
    </row>
    <row r="126" spans="15:15">
      <c r="O126" s="961"/>
    </row>
    <row r="127" spans="15:15">
      <c r="O127" s="961"/>
    </row>
    <row r="140" spans="15:15">
      <c r="O140" s="961"/>
    </row>
    <row r="141" spans="15:15">
      <c r="O141" s="961"/>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pageSetUpPr fitToPage="1"/>
  </sheetPr>
  <dimension ref="A1:AB35"/>
  <sheetViews>
    <sheetView topLeftCell="B1" zoomScaleNormal="100" workbookViewId="0">
      <selection activeCell="C24" sqref="C24"/>
    </sheetView>
  </sheetViews>
  <sheetFormatPr baseColWidth="10" defaultColWidth="5.81640625" defaultRowHeight="12.75"/>
  <cols>
    <col min="1" max="1" width="2.7265625" style="124" customWidth="1"/>
    <col min="2" max="2" width="8" style="124" customWidth="1"/>
    <col min="3" max="14" width="6.453125" style="124" customWidth="1"/>
    <col min="15" max="15" width="6.26953125" style="124" customWidth="1"/>
    <col min="16" max="16" width="6.7265625" style="124" customWidth="1"/>
    <col min="17" max="16384" width="5.81640625" style="124"/>
  </cols>
  <sheetData>
    <row r="1" spans="2:22" ht="12.75" customHeight="1">
      <c r="B1" s="1107" t="s">
        <v>405</v>
      </c>
      <c r="C1" s="1107"/>
      <c r="D1" s="1107"/>
      <c r="E1" s="1107"/>
      <c r="F1" s="1107"/>
      <c r="G1" s="1107"/>
      <c r="H1" s="1107"/>
      <c r="I1" s="1107"/>
      <c r="J1" s="1107"/>
      <c r="K1" s="1107"/>
      <c r="L1" s="1107"/>
      <c r="M1" s="1107"/>
      <c r="N1" s="1107"/>
      <c r="O1" s="1107"/>
      <c r="P1" s="123"/>
    </row>
    <row r="2" spans="2:22" ht="12.75" customHeight="1">
      <c r="B2" s="143"/>
      <c r="C2" s="143"/>
      <c r="D2" s="143"/>
      <c r="E2" s="143"/>
      <c r="F2" s="143"/>
      <c r="G2" s="143"/>
      <c r="H2" s="143"/>
      <c r="I2" s="143"/>
      <c r="J2" s="143"/>
      <c r="K2" s="143"/>
      <c r="L2" s="143"/>
      <c r="M2" s="143"/>
      <c r="N2" s="143"/>
      <c r="O2" s="143"/>
      <c r="P2" s="123"/>
    </row>
    <row r="3" spans="2:22" ht="16.5" customHeight="1">
      <c r="B3" s="1009" t="s">
        <v>458</v>
      </c>
      <c r="C3" s="1107"/>
      <c r="D3" s="1107"/>
      <c r="E3" s="1107"/>
      <c r="F3" s="1107"/>
      <c r="G3" s="1107"/>
      <c r="H3" s="1107"/>
      <c r="I3" s="1107"/>
      <c r="J3" s="1107"/>
      <c r="K3" s="1107"/>
      <c r="L3" s="1107"/>
      <c r="M3" s="1107"/>
      <c r="N3" s="1107"/>
      <c r="O3" s="1107"/>
      <c r="P3" s="205"/>
    </row>
    <row r="4" spans="2:22" ht="16.5" customHeight="1">
      <c r="B4" s="1108" t="s">
        <v>660</v>
      </c>
      <c r="C4" s="1109"/>
      <c r="D4" s="1109"/>
      <c r="E4" s="1109"/>
      <c r="F4" s="1109"/>
      <c r="G4" s="1109"/>
      <c r="H4" s="1109"/>
      <c r="I4" s="1109"/>
      <c r="J4" s="1109"/>
      <c r="K4" s="1109"/>
      <c r="L4" s="1109"/>
      <c r="M4" s="1109"/>
      <c r="N4" s="1109"/>
      <c r="O4" s="1109"/>
      <c r="P4" s="123"/>
    </row>
    <row r="5" spans="2:22" ht="18" customHeight="1">
      <c r="B5" s="1112" t="s">
        <v>176</v>
      </c>
      <c r="C5" s="1112"/>
      <c r="D5" s="1112"/>
      <c r="E5" s="1112"/>
      <c r="F5" s="1112"/>
      <c r="G5" s="1112"/>
      <c r="H5" s="1112"/>
      <c r="I5" s="1112"/>
      <c r="J5" s="1112"/>
      <c r="K5" s="1112"/>
      <c r="L5" s="1112"/>
      <c r="M5" s="1112"/>
      <c r="N5" s="1112"/>
      <c r="O5" s="1112"/>
      <c r="P5" s="262"/>
    </row>
    <row r="6" spans="2:22">
      <c r="B6" s="1110"/>
      <c r="C6" s="1110"/>
      <c r="D6" s="1110"/>
      <c r="E6" s="1110"/>
      <c r="F6" s="1110"/>
      <c r="G6" s="1110"/>
      <c r="H6" s="1110"/>
      <c r="I6" s="1110"/>
      <c r="J6" s="1110"/>
      <c r="K6" s="1110"/>
      <c r="L6" s="1110"/>
      <c r="M6" s="1110"/>
      <c r="N6" s="1110"/>
      <c r="O6" s="1110"/>
      <c r="P6" s="123"/>
    </row>
    <row r="7" spans="2:22" ht="18.75" customHeight="1">
      <c r="B7" s="1122" t="s">
        <v>116</v>
      </c>
      <c r="C7" s="1113" t="s">
        <v>64</v>
      </c>
      <c r="D7" s="1111" t="s">
        <v>115</v>
      </c>
      <c r="E7" s="1111"/>
      <c r="F7" s="1111"/>
      <c r="G7" s="1111"/>
      <c r="H7" s="1111"/>
      <c r="I7" s="1111"/>
      <c r="J7" s="1111"/>
      <c r="K7" s="1111" t="s">
        <v>181</v>
      </c>
      <c r="L7" s="1111"/>
      <c r="M7" s="1111"/>
      <c r="N7" s="1111"/>
      <c r="O7" s="1111"/>
      <c r="P7" s="1120"/>
      <c r="Q7" s="1121"/>
      <c r="R7" s="1121"/>
      <c r="S7" s="1121"/>
      <c r="T7" s="1121"/>
      <c r="U7" s="1121"/>
      <c r="V7" s="1121"/>
    </row>
    <row r="8" spans="2:22" ht="13.5" customHeight="1">
      <c r="B8" s="1123"/>
      <c r="C8" s="1113"/>
      <c r="D8" s="1113" t="s">
        <v>64</v>
      </c>
      <c r="E8" s="1125" t="s">
        <v>117</v>
      </c>
      <c r="F8" s="1125"/>
      <c r="G8" s="1125"/>
      <c r="H8" s="1113" t="s">
        <v>142</v>
      </c>
      <c r="I8" s="1113" t="s">
        <v>143</v>
      </c>
      <c r="J8" s="1113" t="s">
        <v>118</v>
      </c>
      <c r="K8" s="1113" t="s">
        <v>64</v>
      </c>
      <c r="L8" s="1113" t="s">
        <v>122</v>
      </c>
      <c r="M8" s="1113" t="s">
        <v>123</v>
      </c>
      <c r="N8" s="1113" t="s">
        <v>124</v>
      </c>
      <c r="O8" s="1113" t="s">
        <v>59</v>
      </c>
      <c r="P8" s="1120"/>
      <c r="Q8" s="1121"/>
      <c r="R8" s="1121"/>
      <c r="S8" s="1121"/>
      <c r="T8" s="1121"/>
      <c r="U8" s="1121"/>
      <c r="V8" s="1121"/>
    </row>
    <row r="9" spans="2:22" ht="12.75" customHeight="1">
      <c r="B9" s="1124"/>
      <c r="C9" s="1113"/>
      <c r="D9" s="1113"/>
      <c r="E9" s="654" t="s">
        <v>119</v>
      </c>
      <c r="F9" s="654" t="s">
        <v>120</v>
      </c>
      <c r="G9" s="654" t="s">
        <v>121</v>
      </c>
      <c r="H9" s="1113"/>
      <c r="I9" s="1113"/>
      <c r="J9" s="1113"/>
      <c r="K9" s="1113"/>
      <c r="L9" s="1113"/>
      <c r="M9" s="1113"/>
      <c r="N9" s="1113"/>
      <c r="O9" s="1113"/>
      <c r="P9" s="123"/>
    </row>
    <row r="10" spans="2:22">
      <c r="B10" s="655">
        <v>2013</v>
      </c>
      <c r="C10" s="126">
        <v>1922480</v>
      </c>
      <c r="D10" s="126">
        <v>1504022</v>
      </c>
      <c r="E10" s="126">
        <v>1283781</v>
      </c>
      <c r="F10" s="126">
        <v>78676</v>
      </c>
      <c r="G10" s="126">
        <v>23358</v>
      </c>
      <c r="H10" s="126">
        <v>49087</v>
      </c>
      <c r="I10" s="126">
        <v>59891</v>
      </c>
      <c r="J10" s="126">
        <v>9229</v>
      </c>
      <c r="K10" s="126">
        <v>418458</v>
      </c>
      <c r="L10" s="126">
        <v>228742</v>
      </c>
      <c r="M10" s="126">
        <v>23670</v>
      </c>
      <c r="N10" s="126">
        <v>154443</v>
      </c>
      <c r="O10" s="126">
        <v>11603</v>
      </c>
      <c r="Q10" s="188"/>
      <c r="R10" s="188"/>
    </row>
    <row r="11" spans="2:22">
      <c r="B11" s="655">
        <v>2014</v>
      </c>
      <c r="C11" s="626">
        <v>1968268</v>
      </c>
      <c r="D11" s="126">
        <v>1545816</v>
      </c>
      <c r="E11" s="126">
        <v>1331779</v>
      </c>
      <c r="F11" s="126">
        <v>88506</v>
      </c>
      <c r="G11" s="126">
        <v>11754</v>
      </c>
      <c r="H11" s="126">
        <v>46030</v>
      </c>
      <c r="I11" s="126">
        <v>58783</v>
      </c>
      <c r="J11" s="126">
        <v>8964</v>
      </c>
      <c r="K11" s="126">
        <v>422452</v>
      </c>
      <c r="L11" s="126">
        <v>228790</v>
      </c>
      <c r="M11" s="126">
        <v>25606</v>
      </c>
      <c r="N11" s="126">
        <v>163326</v>
      </c>
      <c r="O11" s="126">
        <v>4730</v>
      </c>
    </row>
    <row r="12" spans="2:22">
      <c r="B12" s="655">
        <v>2015</v>
      </c>
      <c r="C12" s="626">
        <v>1962342</v>
      </c>
      <c r="D12" s="126">
        <v>1528953</v>
      </c>
      <c r="E12" s="126">
        <v>1337677</v>
      </c>
      <c r="F12" s="126">
        <v>60624</v>
      </c>
      <c r="G12" s="126">
        <v>6483</v>
      </c>
      <c r="H12" s="126">
        <v>50404</v>
      </c>
      <c r="I12" s="126">
        <v>55472</v>
      </c>
      <c r="J12" s="126">
        <v>18293</v>
      </c>
      <c r="K12" s="126">
        <v>433389</v>
      </c>
      <c r="L12" s="126">
        <v>237936</v>
      </c>
      <c r="M12" s="126">
        <v>26712</v>
      </c>
      <c r="N12" s="126">
        <v>163871</v>
      </c>
      <c r="O12" s="126">
        <v>4870</v>
      </c>
    </row>
    <row r="13" spans="2:22">
      <c r="B13" s="655">
        <v>2016</v>
      </c>
      <c r="C13" s="626">
        <v>2028168</v>
      </c>
      <c r="D13" s="126">
        <v>1586798</v>
      </c>
      <c r="E13" s="126">
        <v>1383515</v>
      </c>
      <c r="F13" s="126">
        <v>65857</v>
      </c>
      <c r="G13" s="126">
        <v>5868</v>
      </c>
      <c r="H13" s="126">
        <v>64334</v>
      </c>
      <c r="I13" s="126">
        <v>51609</v>
      </c>
      <c r="J13" s="126">
        <v>15615</v>
      </c>
      <c r="K13" s="126">
        <v>441370</v>
      </c>
      <c r="L13" s="126">
        <v>246225</v>
      </c>
      <c r="M13" s="126">
        <v>27606</v>
      </c>
      <c r="N13" s="126">
        <v>163502</v>
      </c>
      <c r="O13" s="126">
        <v>4037</v>
      </c>
    </row>
    <row r="14" spans="2:22">
      <c r="B14" s="655">
        <v>2017</v>
      </c>
      <c r="C14" s="126">
        <v>2018526</v>
      </c>
      <c r="D14" s="126">
        <v>1583602</v>
      </c>
      <c r="E14" s="126">
        <v>1388441</v>
      </c>
      <c r="F14" s="126">
        <v>61151</v>
      </c>
      <c r="G14" s="126">
        <v>4852</v>
      </c>
      <c r="H14" s="126">
        <v>58877</v>
      </c>
      <c r="I14" s="126">
        <v>45803</v>
      </c>
      <c r="J14" s="126">
        <v>24478</v>
      </c>
      <c r="K14" s="126">
        <v>434924</v>
      </c>
      <c r="L14" s="126">
        <v>243649</v>
      </c>
      <c r="M14" s="126">
        <v>28787</v>
      </c>
      <c r="N14" s="126">
        <v>159351</v>
      </c>
      <c r="O14" s="126">
        <v>3137</v>
      </c>
    </row>
    <row r="15" spans="2:22" ht="12.75" customHeight="1">
      <c r="B15" s="715" t="s">
        <v>465</v>
      </c>
      <c r="C15" s="126">
        <v>2089336</v>
      </c>
      <c r="D15" s="126">
        <v>1634470</v>
      </c>
      <c r="E15" s="126">
        <v>1443182</v>
      </c>
      <c r="F15" s="126">
        <v>63118</v>
      </c>
      <c r="G15" s="126">
        <v>6393</v>
      </c>
      <c r="H15" s="126">
        <v>64660</v>
      </c>
      <c r="I15" s="126">
        <v>44404</v>
      </c>
      <c r="J15" s="126">
        <v>12713</v>
      </c>
      <c r="K15" s="126">
        <v>454866</v>
      </c>
      <c r="L15" s="126">
        <v>251336</v>
      </c>
      <c r="M15" s="126">
        <v>27950</v>
      </c>
      <c r="N15" s="126">
        <v>171870</v>
      </c>
      <c r="O15" s="126">
        <v>3710</v>
      </c>
      <c r="Q15"/>
    </row>
    <row r="16" spans="2:22">
      <c r="B16" s="123"/>
      <c r="C16" s="638"/>
      <c r="D16" s="638"/>
      <c r="E16" s="638"/>
      <c r="F16" s="638"/>
      <c r="G16" s="638"/>
      <c r="H16" s="639"/>
      <c r="I16" s="638"/>
      <c r="J16" s="638"/>
      <c r="K16" s="638"/>
      <c r="L16" s="638"/>
      <c r="M16" s="638"/>
      <c r="N16" s="638"/>
      <c r="O16" s="638"/>
    </row>
    <row r="17" spans="1:28" s="161" customFormat="1" ht="15" customHeight="1">
      <c r="B17" s="1116" t="s">
        <v>525</v>
      </c>
      <c r="C17" s="1117"/>
      <c r="D17" s="1117"/>
      <c r="E17" s="1117"/>
      <c r="F17" s="1117"/>
      <c r="G17" s="1117"/>
      <c r="H17" s="1117"/>
      <c r="I17" s="1117"/>
      <c r="J17" s="1117"/>
      <c r="K17" s="1117"/>
      <c r="L17" s="1117"/>
      <c r="M17" s="1117"/>
      <c r="N17" s="1117"/>
      <c r="O17" s="1118"/>
      <c r="P17"/>
      <c r="T17"/>
    </row>
    <row r="18" spans="1:28" s="161" customFormat="1" ht="15" customHeight="1">
      <c r="B18" s="125" t="s">
        <v>47</v>
      </c>
      <c r="C18" s="126">
        <v>175842</v>
      </c>
      <c r="D18" s="126">
        <v>136182</v>
      </c>
      <c r="E18" s="126">
        <v>117846</v>
      </c>
      <c r="F18" s="126">
        <v>5751</v>
      </c>
      <c r="G18" s="126">
        <v>1215</v>
      </c>
      <c r="H18" s="126">
        <v>6381</v>
      </c>
      <c r="I18" s="126">
        <v>4748</v>
      </c>
      <c r="J18" s="126">
        <v>241</v>
      </c>
      <c r="K18" s="126">
        <v>39660</v>
      </c>
      <c r="L18" s="126">
        <v>21607</v>
      </c>
      <c r="M18" s="126">
        <v>2737</v>
      </c>
      <c r="N18" s="126">
        <v>15076</v>
      </c>
      <c r="O18" s="126">
        <v>240</v>
      </c>
      <c r="S18"/>
      <c r="U18"/>
    </row>
    <row r="19" spans="1:28" s="161" customFormat="1" ht="15" customHeight="1">
      <c r="B19" s="680" t="s">
        <v>48</v>
      </c>
      <c r="C19" s="126">
        <v>152886</v>
      </c>
      <c r="D19" s="126">
        <v>117445</v>
      </c>
      <c r="E19" s="126">
        <v>105551</v>
      </c>
      <c r="F19" s="126">
        <v>4784</v>
      </c>
      <c r="G19" s="126">
        <v>1340</v>
      </c>
      <c r="H19" s="126">
        <v>5265</v>
      </c>
      <c r="I19" s="126">
        <v>505</v>
      </c>
      <c r="J19" s="126">
        <v>0</v>
      </c>
      <c r="K19" s="126">
        <v>35441</v>
      </c>
      <c r="L19" s="126">
        <v>18703</v>
      </c>
      <c r="M19" s="126">
        <v>1562</v>
      </c>
      <c r="N19" s="126">
        <v>14564</v>
      </c>
      <c r="O19" s="126">
        <v>612</v>
      </c>
    </row>
    <row r="20" spans="1:28" s="161" customFormat="1" ht="15" customHeight="1">
      <c r="B20" s="125" t="s">
        <v>49</v>
      </c>
      <c r="C20" s="126">
        <v>183745</v>
      </c>
      <c r="D20" s="126">
        <v>141562</v>
      </c>
      <c r="E20" s="126">
        <v>124556</v>
      </c>
      <c r="F20" s="126">
        <v>5336</v>
      </c>
      <c r="G20" s="126">
        <v>1184</v>
      </c>
      <c r="H20" s="126">
        <v>5813</v>
      </c>
      <c r="I20" s="126">
        <v>4384</v>
      </c>
      <c r="J20" s="126">
        <v>289</v>
      </c>
      <c r="K20" s="126">
        <v>42183</v>
      </c>
      <c r="L20" s="126">
        <v>23058</v>
      </c>
      <c r="M20" s="126">
        <v>2832</v>
      </c>
      <c r="N20" s="126">
        <v>15696</v>
      </c>
      <c r="O20" s="126">
        <v>597</v>
      </c>
    </row>
    <row r="21" spans="1:28" s="161" customFormat="1" ht="15" customHeight="1">
      <c r="B21" s="125" t="s">
        <v>57</v>
      </c>
      <c r="C21" s="126">
        <v>161177</v>
      </c>
      <c r="D21" s="126">
        <v>125261</v>
      </c>
      <c r="E21" s="126">
        <v>110025</v>
      </c>
      <c r="F21" s="126">
        <v>5446</v>
      </c>
      <c r="G21" s="126">
        <v>1110</v>
      </c>
      <c r="H21" s="126">
        <v>5174</v>
      </c>
      <c r="I21" s="126">
        <v>3173</v>
      </c>
      <c r="J21" s="126">
        <v>333</v>
      </c>
      <c r="K21" s="126">
        <v>35916</v>
      </c>
      <c r="L21" s="126">
        <v>20384</v>
      </c>
      <c r="M21" s="126">
        <v>2117</v>
      </c>
      <c r="N21" s="126">
        <v>13132</v>
      </c>
      <c r="O21" s="126">
        <v>283</v>
      </c>
    </row>
    <row r="22" spans="1:28" s="161" customFormat="1" ht="15" customHeight="1">
      <c r="B22" s="680" t="s">
        <v>58</v>
      </c>
      <c r="C22" s="126">
        <v>179564</v>
      </c>
      <c r="D22" s="126">
        <v>139498</v>
      </c>
      <c r="E22" s="126">
        <v>122174</v>
      </c>
      <c r="F22" s="126">
        <v>5601</v>
      </c>
      <c r="G22" s="126">
        <v>1365</v>
      </c>
      <c r="H22" s="126">
        <v>6476</v>
      </c>
      <c r="I22" s="126">
        <v>3593</v>
      </c>
      <c r="J22" s="126">
        <v>289</v>
      </c>
      <c r="K22" s="126">
        <v>40066</v>
      </c>
      <c r="L22" s="126">
        <v>22942</v>
      </c>
      <c r="M22" s="126">
        <v>2345</v>
      </c>
      <c r="N22" s="126">
        <v>14455</v>
      </c>
      <c r="O22" s="126">
        <v>324</v>
      </c>
    </row>
    <row r="23" spans="1:28" s="161" customFormat="1" ht="15" customHeight="1">
      <c r="B23" s="680" t="s">
        <v>50</v>
      </c>
      <c r="C23" s="126">
        <v>171553</v>
      </c>
      <c r="D23" s="126">
        <v>131897</v>
      </c>
      <c r="E23" s="126">
        <v>115845</v>
      </c>
      <c r="F23" s="126">
        <v>5445</v>
      </c>
      <c r="G23" s="126">
        <v>904</v>
      </c>
      <c r="H23" s="126">
        <v>5943</v>
      </c>
      <c r="I23" s="126">
        <v>3458</v>
      </c>
      <c r="J23" s="126">
        <v>302</v>
      </c>
      <c r="K23" s="126">
        <v>39656</v>
      </c>
      <c r="L23" s="126">
        <v>22574</v>
      </c>
      <c r="M23" s="126">
        <v>2345</v>
      </c>
      <c r="N23" s="126">
        <v>14388</v>
      </c>
      <c r="O23" s="126">
        <v>349</v>
      </c>
    </row>
    <row r="24" spans="1:28" s="161" customFormat="1" ht="15" customHeight="1">
      <c r="B24" s="680" t="s">
        <v>51</v>
      </c>
      <c r="C24" s="126">
        <v>180827</v>
      </c>
      <c r="D24" s="126">
        <v>140250</v>
      </c>
      <c r="E24" s="126">
        <v>124151</v>
      </c>
      <c r="F24" s="126">
        <v>4863</v>
      </c>
      <c r="G24" s="126">
        <v>963</v>
      </c>
      <c r="H24" s="126">
        <v>6380</v>
      </c>
      <c r="I24" s="126">
        <v>3626</v>
      </c>
      <c r="J24" s="126">
        <v>267</v>
      </c>
      <c r="K24" s="126">
        <v>40577</v>
      </c>
      <c r="L24" s="126">
        <v>23073</v>
      </c>
      <c r="M24" s="126">
        <v>2338</v>
      </c>
      <c r="N24" s="126">
        <v>14858</v>
      </c>
      <c r="O24" s="126">
        <v>308</v>
      </c>
    </row>
    <row r="25" spans="1:28" s="161" customFormat="1" ht="15" customHeight="1">
      <c r="B25" s="680" t="s">
        <v>52</v>
      </c>
      <c r="C25" s="626">
        <v>175259</v>
      </c>
      <c r="D25" s="626">
        <v>136376</v>
      </c>
      <c r="E25" s="626">
        <v>120674</v>
      </c>
      <c r="F25" s="626">
        <v>5040</v>
      </c>
      <c r="G25" s="626">
        <v>214</v>
      </c>
      <c r="H25" s="626">
        <v>6357</v>
      </c>
      <c r="I25" s="626">
        <v>3850</v>
      </c>
      <c r="J25" s="626">
        <v>241</v>
      </c>
      <c r="K25" s="626">
        <v>38883</v>
      </c>
      <c r="L25" s="626">
        <v>21603</v>
      </c>
      <c r="M25" s="626">
        <v>2399</v>
      </c>
      <c r="N25" s="626">
        <v>14584</v>
      </c>
      <c r="O25" s="626">
        <v>297</v>
      </c>
    </row>
    <row r="26" spans="1:28" ht="16.5" customHeight="1">
      <c r="A26" s="161"/>
      <c r="B26" s="1119" t="s">
        <v>193</v>
      </c>
      <c r="C26" s="1119"/>
      <c r="D26" s="1119"/>
      <c r="E26" s="1119"/>
      <c r="F26" s="1119"/>
      <c r="G26" s="1119"/>
      <c r="H26" s="1119"/>
      <c r="I26" s="1119"/>
      <c r="J26" s="1119"/>
      <c r="K26" s="1119"/>
      <c r="L26" s="1119"/>
      <c r="M26" s="1119"/>
      <c r="N26" s="1119"/>
      <c r="O26" s="1119"/>
      <c r="P26" s="161"/>
      <c r="Q26" s="161"/>
      <c r="R26" s="161"/>
      <c r="S26" s="161"/>
      <c r="T26" s="161"/>
      <c r="U26" s="161"/>
      <c r="V26" s="161"/>
      <c r="W26" s="161"/>
      <c r="X26" s="161"/>
    </row>
    <row r="27" spans="1:28">
      <c r="B27" s="1115" t="s">
        <v>466</v>
      </c>
      <c r="C27" s="1115"/>
      <c r="D27" s="1115"/>
      <c r="E27" s="1115"/>
      <c r="F27" s="1115"/>
      <c r="G27" s="1115"/>
      <c r="H27" s="1115"/>
      <c r="I27" s="1115"/>
      <c r="J27" s="1115"/>
      <c r="K27" s="1115"/>
      <c r="L27" s="1115"/>
      <c r="M27" s="1115"/>
      <c r="N27" s="1115"/>
      <c r="O27" s="1115"/>
    </row>
    <row r="28" spans="1:28">
      <c r="B28" s="1114" t="s">
        <v>476</v>
      </c>
      <c r="C28" s="1114"/>
    </row>
    <row r="29" spans="1:28">
      <c r="B29" s="934" t="s">
        <v>645</v>
      </c>
      <c r="C29" s="932"/>
    </row>
    <row r="30" spans="1:28" ht="12.75" customHeight="1">
      <c r="B30" s="1115" t="s">
        <v>546</v>
      </c>
      <c r="C30" s="1115"/>
      <c r="D30" s="1115"/>
      <c r="E30" s="1115"/>
      <c r="F30" s="1115"/>
      <c r="G30" s="1115"/>
      <c r="H30" s="1115"/>
      <c r="I30" s="1115"/>
      <c r="J30" s="1115"/>
      <c r="K30" s="1115"/>
      <c r="L30" s="1115"/>
      <c r="M30" s="1115"/>
      <c r="N30" s="1115"/>
      <c r="O30" s="1115"/>
      <c r="P30" s="800"/>
      <c r="Q30" s="800"/>
      <c r="R30" s="800"/>
      <c r="S30" s="800"/>
      <c r="T30" s="800"/>
      <c r="U30" s="800"/>
      <c r="V30" s="800"/>
      <c r="W30" s="800"/>
      <c r="X30" s="800"/>
      <c r="Y30" s="800"/>
      <c r="Z30" s="800"/>
      <c r="AA30" s="800"/>
      <c r="AB30" s="800"/>
    </row>
    <row r="35" spans="4:4">
      <c r="D35" s="161"/>
    </row>
  </sheetData>
  <mergeCells count="26">
    <mergeCell ref="P7:V7"/>
    <mergeCell ref="B7:B9"/>
    <mergeCell ref="P8:V8"/>
    <mergeCell ref="E8:G8"/>
    <mergeCell ref="I8:I9"/>
    <mergeCell ref="N8:N9"/>
    <mergeCell ref="J8:J9"/>
    <mergeCell ref="M8:M9"/>
    <mergeCell ref="D8:D9"/>
    <mergeCell ref="H8:H9"/>
    <mergeCell ref="O8:O9"/>
    <mergeCell ref="B28:C28"/>
    <mergeCell ref="B30:O30"/>
    <mergeCell ref="B17:O17"/>
    <mergeCell ref="B26:O26"/>
    <mergeCell ref="B27:O27"/>
    <mergeCell ref="B1:O1"/>
    <mergeCell ref="B4:O4"/>
    <mergeCell ref="B6:O6"/>
    <mergeCell ref="D7:J7"/>
    <mergeCell ref="B3:O3"/>
    <mergeCell ref="B5:O5"/>
    <mergeCell ref="K7:O7"/>
    <mergeCell ref="C7:C9"/>
    <mergeCell ref="L8:L9"/>
    <mergeCell ref="K8:K9"/>
  </mergeCells>
  <printOptions horizontalCentered="1"/>
  <pageMargins left="0.70866141732283472" right="0.70866141732283472" top="0.74803149606299213" bottom="0.74803149606299213" header="0.31496062992125984" footer="0.31496062992125984"/>
  <pageSetup paperSize="8"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B1:AB34"/>
  <sheetViews>
    <sheetView zoomScaleNormal="100" workbookViewId="0">
      <pane ySplit="1" topLeftCell="A2" activePane="bottomLeft" state="frozen"/>
      <selection pane="bottomLeft" activeCell="K26" sqref="K26"/>
    </sheetView>
  </sheetViews>
  <sheetFormatPr baseColWidth="10" defaultColWidth="5.81640625" defaultRowHeight="12.75"/>
  <cols>
    <col min="1" max="1" width="2.7265625" style="124" customWidth="1"/>
    <col min="2" max="12" width="10.90625" style="124" customWidth="1"/>
    <col min="13" max="13" width="2.26953125" style="124" customWidth="1"/>
    <col min="14" max="16384" width="5.81640625" style="124"/>
  </cols>
  <sheetData>
    <row r="1" spans="2:28" ht="12.75" customHeight="1">
      <c r="B1" s="1107" t="s">
        <v>406</v>
      </c>
      <c r="C1" s="1107"/>
      <c r="D1" s="1107"/>
      <c r="E1" s="1107"/>
      <c r="F1" s="1107"/>
      <c r="G1" s="1107"/>
      <c r="H1" s="1107"/>
      <c r="I1" s="1107"/>
      <c r="J1" s="1107"/>
      <c r="K1" s="1107"/>
      <c r="L1" s="1107"/>
      <c r="M1" s="123"/>
    </row>
    <row r="2" spans="2:28" ht="12.75" customHeight="1">
      <c r="B2" s="1107" t="s">
        <v>126</v>
      </c>
      <c r="C2" s="1107"/>
      <c r="D2" s="1107"/>
      <c r="E2" s="1107"/>
      <c r="F2" s="1107"/>
      <c r="G2" s="1107"/>
      <c r="H2" s="1107"/>
      <c r="I2" s="1107"/>
      <c r="J2" s="1107"/>
      <c r="K2" s="1107"/>
      <c r="L2" s="1107"/>
      <c r="M2" s="123"/>
    </row>
    <row r="3" spans="2:28" ht="16.5" customHeight="1">
      <c r="B3" s="1108" t="s">
        <v>660</v>
      </c>
      <c r="C3" s="1108"/>
      <c r="D3" s="1108"/>
      <c r="E3" s="1108"/>
      <c r="F3" s="1108"/>
      <c r="G3" s="1108"/>
      <c r="H3" s="1108"/>
      <c r="I3" s="1108"/>
      <c r="J3" s="1108"/>
      <c r="K3" s="1108"/>
      <c r="L3" s="1108"/>
      <c r="M3" s="268"/>
    </row>
    <row r="4" spans="2:28" ht="16.5" customHeight="1">
      <c r="B4" s="885"/>
      <c r="C4" s="885"/>
      <c r="D4" s="885"/>
      <c r="E4" s="885"/>
      <c r="F4" s="885"/>
      <c r="G4" s="885" t="s">
        <v>176</v>
      </c>
      <c r="H4" s="885"/>
      <c r="I4" s="885"/>
      <c r="J4" s="885"/>
      <c r="K4" s="885"/>
      <c r="L4" s="885"/>
      <c r="M4" s="268"/>
    </row>
    <row r="5" spans="2:28" ht="16.5" customHeight="1">
      <c r="B5" s="1129"/>
      <c r="C5" s="1129"/>
      <c r="D5" s="1129"/>
      <c r="E5" s="1129"/>
      <c r="F5" s="1129"/>
      <c r="G5" s="1129"/>
      <c r="H5" s="1129"/>
      <c r="I5" s="1129"/>
      <c r="J5" s="1129"/>
      <c r="K5" s="1129"/>
      <c r="L5" s="1129"/>
      <c r="M5" s="123"/>
    </row>
    <row r="6" spans="2:28">
      <c r="B6" s="1123"/>
      <c r="C6" s="263"/>
      <c r="D6" s="1126" t="s">
        <v>12</v>
      </c>
      <c r="E6" s="1127"/>
      <c r="F6" s="1127"/>
      <c r="G6" s="1127"/>
      <c r="H6" s="1127"/>
      <c r="I6" s="1127"/>
      <c r="J6" s="1127"/>
      <c r="K6" s="1127"/>
      <c r="L6" s="1128"/>
      <c r="M6" s="123"/>
    </row>
    <row r="7" spans="2:28" ht="55.5" customHeight="1">
      <c r="B7" s="1124"/>
      <c r="C7" s="263" t="s">
        <v>64</v>
      </c>
      <c r="D7" s="263" t="s">
        <v>189</v>
      </c>
      <c r="E7" s="263" t="s">
        <v>182</v>
      </c>
      <c r="F7" s="263" t="s">
        <v>184</v>
      </c>
      <c r="G7" s="263" t="s">
        <v>185</v>
      </c>
      <c r="H7" s="695" t="s">
        <v>635</v>
      </c>
      <c r="I7" s="695" t="s">
        <v>503</v>
      </c>
      <c r="J7" s="263" t="s">
        <v>187</v>
      </c>
      <c r="K7" s="263" t="s">
        <v>188</v>
      </c>
      <c r="L7" s="263" t="s">
        <v>183</v>
      </c>
      <c r="M7" s="262"/>
      <c r="N7" s="262"/>
      <c r="O7" s="262"/>
      <c r="P7" s="262"/>
      <c r="Q7" s="262"/>
      <c r="R7" s="262"/>
      <c r="S7" s="262"/>
    </row>
    <row r="8" spans="2:28" ht="12.75" customHeight="1">
      <c r="B8" s="131" t="s">
        <v>125</v>
      </c>
      <c r="C8" s="126">
        <v>1922480</v>
      </c>
      <c r="D8" s="126">
        <v>73806</v>
      </c>
      <c r="E8" s="126">
        <v>137549</v>
      </c>
      <c r="F8" s="126">
        <v>178615</v>
      </c>
      <c r="G8" s="126">
        <v>96627</v>
      </c>
      <c r="H8" s="126">
        <v>235036</v>
      </c>
      <c r="I8" s="126"/>
      <c r="J8" s="126">
        <v>173520</v>
      </c>
      <c r="K8" s="126">
        <v>149153</v>
      </c>
      <c r="L8" s="126">
        <v>878174</v>
      </c>
      <c r="M8" s="262"/>
      <c r="N8" s="262"/>
      <c r="O8" s="262"/>
      <c r="P8" s="262"/>
      <c r="Q8" s="262"/>
      <c r="R8" s="262"/>
      <c r="S8" s="262"/>
      <c r="T8" s="262"/>
    </row>
    <row r="9" spans="2:28" ht="12.75" customHeight="1">
      <c r="B9" s="131">
        <v>2014</v>
      </c>
      <c r="C9" s="126">
        <v>1968268</v>
      </c>
      <c r="D9" s="126">
        <v>65801</v>
      </c>
      <c r="E9" s="126">
        <v>131770</v>
      </c>
      <c r="F9" s="126">
        <v>179811</v>
      </c>
      <c r="G9" s="126">
        <v>98006</v>
      </c>
      <c r="H9" s="126">
        <v>284729</v>
      </c>
      <c r="I9" s="126"/>
      <c r="J9" s="126">
        <v>161087</v>
      </c>
      <c r="K9" s="126">
        <v>152276</v>
      </c>
      <c r="L9" s="126">
        <v>894788</v>
      </c>
      <c r="M9" s="123"/>
    </row>
    <row r="10" spans="2:28">
      <c r="B10" s="131">
        <v>2015</v>
      </c>
      <c r="C10" s="126">
        <v>1962342</v>
      </c>
      <c r="D10" s="126">
        <v>54340</v>
      </c>
      <c r="E10" s="126">
        <v>127735</v>
      </c>
      <c r="F10" s="126">
        <v>181298</v>
      </c>
      <c r="G10" s="126">
        <v>106215</v>
      </c>
      <c r="H10" s="126">
        <v>251442</v>
      </c>
      <c r="I10" s="126"/>
      <c r="J10" s="126">
        <v>164014</v>
      </c>
      <c r="K10" s="126">
        <v>150320</v>
      </c>
      <c r="L10" s="126">
        <v>926978</v>
      </c>
      <c r="N10" s="188"/>
      <c r="O10" s="188"/>
    </row>
    <row r="11" spans="2:28">
      <c r="B11" s="131">
        <v>2016</v>
      </c>
      <c r="C11" s="126">
        <v>2028168</v>
      </c>
      <c r="D11" s="126">
        <v>59102</v>
      </c>
      <c r="E11" s="126">
        <v>127138</v>
      </c>
      <c r="F11" s="126">
        <v>187899</v>
      </c>
      <c r="G11" s="126">
        <v>114272</v>
      </c>
      <c r="H11" s="126">
        <v>275229</v>
      </c>
      <c r="I11" s="126"/>
      <c r="J11" s="126">
        <v>159667</v>
      </c>
      <c r="K11" s="126">
        <v>140551</v>
      </c>
      <c r="L11" s="126">
        <v>964310</v>
      </c>
    </row>
    <row r="12" spans="2:28">
      <c r="B12" s="131">
        <v>2017</v>
      </c>
      <c r="C12" s="126">
        <v>2018526</v>
      </c>
      <c r="D12" s="126">
        <v>59570</v>
      </c>
      <c r="E12" s="126">
        <v>128706</v>
      </c>
      <c r="F12" s="126">
        <v>192665</v>
      </c>
      <c r="G12" s="126">
        <v>115262</v>
      </c>
      <c r="H12" s="126">
        <v>231998</v>
      </c>
      <c r="I12" s="126">
        <v>29436</v>
      </c>
      <c r="J12" s="126">
        <v>157481</v>
      </c>
      <c r="K12" s="126">
        <v>146500</v>
      </c>
      <c r="L12" s="126">
        <v>956918</v>
      </c>
    </row>
    <row r="13" spans="2:28">
      <c r="B13" s="716" t="s">
        <v>559</v>
      </c>
      <c r="C13" s="126">
        <v>2089336</v>
      </c>
      <c r="D13" s="126">
        <v>62069</v>
      </c>
      <c r="E13" s="126">
        <v>136101</v>
      </c>
      <c r="F13" s="126">
        <v>179623</v>
      </c>
      <c r="G13" s="126">
        <v>101003</v>
      </c>
      <c r="H13" s="126">
        <v>159076</v>
      </c>
      <c r="I13" s="126">
        <v>122592</v>
      </c>
      <c r="J13" s="126">
        <v>156131</v>
      </c>
      <c r="K13" s="126">
        <v>162196</v>
      </c>
      <c r="L13" s="126">
        <v>1010545</v>
      </c>
    </row>
    <row r="14" spans="2:28">
      <c r="B14" s="1126"/>
      <c r="C14" s="1127"/>
      <c r="D14" s="1127"/>
      <c r="E14" s="1127"/>
      <c r="F14" s="1127"/>
      <c r="G14" s="1127"/>
      <c r="H14" s="1127"/>
      <c r="I14" s="1127"/>
      <c r="J14" s="1127"/>
      <c r="K14" s="1127"/>
      <c r="L14" s="1128"/>
    </row>
    <row r="15" spans="2:28" s="161" customFormat="1" ht="13.5" customHeight="1">
      <c r="B15" s="1116" t="s">
        <v>525</v>
      </c>
      <c r="C15" s="1117"/>
      <c r="D15" s="1117"/>
      <c r="E15" s="1117"/>
      <c r="F15" s="1117"/>
      <c r="G15" s="1117"/>
      <c r="H15" s="1117"/>
      <c r="I15" s="1117"/>
      <c r="J15" s="1117"/>
      <c r="K15" s="1117"/>
      <c r="L15" s="1118"/>
    </row>
    <row r="16" spans="2:28" s="161" customFormat="1" ht="13.5" customHeight="1">
      <c r="B16" s="498" t="s">
        <v>47</v>
      </c>
      <c r="C16" s="823">
        <v>175842</v>
      </c>
      <c r="D16" s="823">
        <v>6298</v>
      </c>
      <c r="E16" s="823">
        <v>12251</v>
      </c>
      <c r="F16" s="823">
        <v>15152</v>
      </c>
      <c r="G16" s="823">
        <v>6706</v>
      </c>
      <c r="H16" s="823">
        <v>12234</v>
      </c>
      <c r="I16" s="823">
        <v>10325</v>
      </c>
      <c r="J16" s="823">
        <v>12713</v>
      </c>
      <c r="K16" s="823">
        <v>13080</v>
      </c>
      <c r="L16" s="823">
        <v>87083</v>
      </c>
      <c r="N16" s="770"/>
      <c r="R16" s="769"/>
      <c r="Y16" s="770"/>
      <c r="Z16" s="770"/>
      <c r="AB16" s="770"/>
    </row>
    <row r="17" spans="2:28" s="161" customFormat="1" ht="13.5" customHeight="1">
      <c r="B17" s="677" t="s">
        <v>48</v>
      </c>
      <c r="C17" s="823">
        <v>152886</v>
      </c>
      <c r="D17" s="823">
        <v>5024</v>
      </c>
      <c r="E17" s="823">
        <v>10967</v>
      </c>
      <c r="F17" s="823">
        <v>11961</v>
      </c>
      <c r="G17" s="823">
        <v>5934</v>
      </c>
      <c r="H17" s="823">
        <v>14357</v>
      </c>
      <c r="I17" s="823">
        <v>8236</v>
      </c>
      <c r="J17" s="823">
        <v>11932</v>
      </c>
      <c r="K17" s="823">
        <v>12328</v>
      </c>
      <c r="L17" s="823">
        <v>72147</v>
      </c>
    </row>
    <row r="18" spans="2:28" s="161" customFormat="1" ht="13.5" customHeight="1">
      <c r="B18" s="498" t="s">
        <v>49</v>
      </c>
      <c r="C18" s="823">
        <v>183745</v>
      </c>
      <c r="D18" s="823">
        <v>5790</v>
      </c>
      <c r="E18" s="823">
        <v>12629</v>
      </c>
      <c r="F18" s="823">
        <v>15009</v>
      </c>
      <c r="G18" s="823">
        <v>7114</v>
      </c>
      <c r="H18" s="823">
        <v>16526</v>
      </c>
      <c r="I18" s="823">
        <v>9348</v>
      </c>
      <c r="J18" s="823">
        <v>12543</v>
      </c>
      <c r="K18" s="823">
        <v>14624</v>
      </c>
      <c r="L18" s="823">
        <v>90162</v>
      </c>
    </row>
    <row r="19" spans="2:28" s="161" customFormat="1" ht="13.5" customHeight="1">
      <c r="B19" s="498" t="s">
        <v>57</v>
      </c>
      <c r="C19" s="823">
        <v>161177</v>
      </c>
      <c r="D19" s="823">
        <v>4887</v>
      </c>
      <c r="E19" s="823">
        <v>10684</v>
      </c>
      <c r="F19" s="823">
        <v>14627</v>
      </c>
      <c r="G19" s="823">
        <v>7154</v>
      </c>
      <c r="H19" s="823">
        <v>10926</v>
      </c>
      <c r="I19" s="823">
        <v>9227</v>
      </c>
      <c r="J19" s="823">
        <v>11308</v>
      </c>
      <c r="K19" s="823">
        <v>10939</v>
      </c>
      <c r="L19" s="823">
        <v>81425</v>
      </c>
    </row>
    <row r="20" spans="2:28" s="161" customFormat="1" ht="13.5" customHeight="1">
      <c r="B20" s="680" t="s">
        <v>58</v>
      </c>
      <c r="C20" s="823">
        <v>179564</v>
      </c>
      <c r="D20" s="823">
        <v>5166</v>
      </c>
      <c r="E20" s="823">
        <v>12606</v>
      </c>
      <c r="F20" s="823">
        <v>16235</v>
      </c>
      <c r="G20" s="823">
        <v>8000</v>
      </c>
      <c r="H20" s="823">
        <v>11661</v>
      </c>
      <c r="I20" s="823">
        <v>10509</v>
      </c>
      <c r="J20" s="823">
        <v>12855</v>
      </c>
      <c r="K20" s="823">
        <v>12234</v>
      </c>
      <c r="L20" s="823">
        <v>90298</v>
      </c>
    </row>
    <row r="21" spans="2:28" s="161" customFormat="1" ht="13.5" customHeight="1">
      <c r="B21" s="680" t="s">
        <v>50</v>
      </c>
      <c r="C21" s="823">
        <v>171553</v>
      </c>
      <c r="D21" s="823">
        <v>5539</v>
      </c>
      <c r="E21" s="823">
        <v>11818</v>
      </c>
      <c r="F21" s="823">
        <v>15719</v>
      </c>
      <c r="G21" s="823">
        <v>7097</v>
      </c>
      <c r="H21" s="823">
        <v>11138</v>
      </c>
      <c r="I21" s="823">
        <v>10843</v>
      </c>
      <c r="J21" s="823">
        <v>11716</v>
      </c>
      <c r="K21" s="823">
        <v>10086</v>
      </c>
      <c r="L21" s="823">
        <v>87597</v>
      </c>
    </row>
    <row r="22" spans="2:28" s="161" customFormat="1" ht="13.5" customHeight="1">
      <c r="B22" s="680" t="s">
        <v>51</v>
      </c>
      <c r="C22" s="823">
        <v>180827</v>
      </c>
      <c r="D22" s="823">
        <v>5535</v>
      </c>
      <c r="E22" s="823">
        <v>12380</v>
      </c>
      <c r="F22" s="823">
        <v>17336</v>
      </c>
      <c r="G22" s="823">
        <v>7677</v>
      </c>
      <c r="H22" s="823">
        <v>9582</v>
      </c>
      <c r="I22" s="823">
        <v>11091</v>
      </c>
      <c r="J22" s="823">
        <v>11905</v>
      </c>
      <c r="K22" s="823">
        <v>12783</v>
      </c>
      <c r="L22" s="823">
        <v>92538</v>
      </c>
    </row>
    <row r="23" spans="2:28" s="161" customFormat="1" ht="13.5" customHeight="1">
      <c r="B23" s="680" t="s">
        <v>52</v>
      </c>
      <c r="C23" s="950">
        <v>175259</v>
      </c>
      <c r="D23" s="950">
        <v>5748</v>
      </c>
      <c r="E23" s="950">
        <v>12409</v>
      </c>
      <c r="F23" s="950">
        <v>15996</v>
      </c>
      <c r="G23" s="950">
        <v>7973</v>
      </c>
      <c r="H23" s="950">
        <v>10298</v>
      </c>
      <c r="I23" s="950">
        <v>10508</v>
      </c>
      <c r="J23" s="950">
        <v>11909</v>
      </c>
      <c r="K23" s="950">
        <v>11594</v>
      </c>
      <c r="L23" s="950">
        <v>88824</v>
      </c>
    </row>
    <row r="24" spans="2:28" ht="15" customHeight="1">
      <c r="B24" s="800" t="s">
        <v>193</v>
      </c>
      <c r="C24" s="800"/>
      <c r="D24" s="800"/>
      <c r="E24" s="800"/>
      <c r="F24" s="800"/>
      <c r="G24" s="800"/>
      <c r="H24" s="800"/>
      <c r="I24" s="800"/>
      <c r="J24" s="800"/>
      <c r="K24" s="800"/>
      <c r="L24" s="800"/>
      <c r="M24" s="800"/>
      <c r="N24" s="800"/>
      <c r="O24" s="800"/>
    </row>
    <row r="25" spans="2:28" ht="12.75" customHeight="1">
      <c r="B25" s="1115" t="s">
        <v>466</v>
      </c>
      <c r="C25" s="1115"/>
      <c r="D25" s="1115"/>
      <c r="E25" s="1115"/>
      <c r="F25" s="1115"/>
      <c r="G25" s="1115"/>
      <c r="H25" s="1115"/>
      <c r="I25" s="1115"/>
      <c r="J25" s="1115"/>
      <c r="K25" s="1115"/>
      <c r="L25" s="1115"/>
      <c r="M25" s="800"/>
      <c r="N25" s="800"/>
      <c r="O25" s="800"/>
      <c r="P25" s="187"/>
      <c r="Q25" s="187"/>
      <c r="R25" s="187"/>
      <c r="S25" s="187"/>
      <c r="T25" s="187"/>
      <c r="U25" s="187"/>
      <c r="V25" s="187"/>
      <c r="W25" s="187"/>
      <c r="X25" s="187"/>
      <c r="Y25" s="187"/>
      <c r="Z25" s="187"/>
      <c r="AA25" s="187"/>
    </row>
    <row r="26" spans="2:28">
      <c r="B26" s="1114" t="s">
        <v>476</v>
      </c>
      <c r="C26" s="1114"/>
      <c r="P26" s="171"/>
      <c r="Q26" s="171"/>
      <c r="R26" s="171"/>
      <c r="S26" s="171"/>
      <c r="T26" s="171"/>
      <c r="U26" s="171"/>
      <c r="V26" s="171"/>
    </row>
    <row r="27" spans="2:28">
      <c r="B27" s="858" t="s">
        <v>646</v>
      </c>
      <c r="D27" s="171"/>
      <c r="E27" s="171"/>
      <c r="F27" s="171"/>
      <c r="G27" s="171"/>
      <c r="H27" s="171"/>
      <c r="I27" s="171"/>
      <c r="J27" s="171"/>
      <c r="K27" s="171"/>
      <c r="L27" s="171"/>
      <c r="M27" s="171"/>
      <c r="N27" s="171"/>
      <c r="O27" s="171"/>
      <c r="P27" s="171"/>
      <c r="Q27" s="171"/>
      <c r="R27" s="171"/>
      <c r="S27" s="171"/>
      <c r="T27" s="171"/>
      <c r="U27" s="171"/>
      <c r="V27" s="171"/>
      <c r="W27" s="225"/>
      <c r="X27" s="225"/>
      <c r="Y27" s="225"/>
      <c r="Z27" s="225"/>
      <c r="AA27" s="225"/>
      <c r="AB27" s="225"/>
    </row>
    <row r="28" spans="2:28">
      <c r="B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row>
    <row r="29" spans="2:28">
      <c r="C29" s="171"/>
      <c r="D29" s="171"/>
      <c r="E29" s="171"/>
      <c r="F29" s="171"/>
      <c r="G29" s="171"/>
      <c r="H29" s="171"/>
      <c r="I29" s="171"/>
      <c r="J29" s="171"/>
      <c r="K29" s="171"/>
      <c r="L29" s="171"/>
    </row>
    <row r="30" spans="2:28">
      <c r="C30" s="171"/>
      <c r="D30" s="171"/>
      <c r="E30" s="171"/>
      <c r="F30" s="171"/>
      <c r="G30" s="171"/>
      <c r="H30" s="171"/>
      <c r="I30" s="171"/>
      <c r="J30" s="171"/>
      <c r="K30" s="171"/>
      <c r="L30" s="171"/>
    </row>
    <row r="31" spans="2:28">
      <c r="D31" s="225"/>
      <c r="E31" s="225"/>
      <c r="F31" s="225"/>
      <c r="G31" s="225"/>
      <c r="L31" s="225"/>
      <c r="M31" s="225"/>
      <c r="N31" s="225"/>
      <c r="O31" s="225"/>
      <c r="P31" s="225"/>
      <c r="Q31" s="225"/>
      <c r="R31" s="225"/>
      <c r="S31" s="225"/>
      <c r="T31" s="225"/>
      <c r="U31" s="225"/>
      <c r="V31" s="225"/>
      <c r="W31" s="225"/>
      <c r="X31" s="225"/>
      <c r="Y31" s="225"/>
      <c r="Z31" s="225"/>
      <c r="AA31" s="225"/>
      <c r="AB31" s="225"/>
    </row>
    <row r="32" spans="2:28">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row>
    <row r="33" spans="4:28">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row>
    <row r="34" spans="4:28">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row>
  </sheetData>
  <mergeCells count="10">
    <mergeCell ref="B26:C26"/>
    <mergeCell ref="B15:L15"/>
    <mergeCell ref="B14:L14"/>
    <mergeCell ref="B25:L25"/>
    <mergeCell ref="B1:L1"/>
    <mergeCell ref="B2:L2"/>
    <mergeCell ref="B3:L3"/>
    <mergeCell ref="D6:L6"/>
    <mergeCell ref="B5:L5"/>
    <mergeCell ref="B6:B7"/>
  </mergeCells>
  <pageMargins left="0.70866141732283472" right="0.70866141732283472" top="0.74803149606299213" bottom="0.74803149606299213" header="0.31496062992125984" footer="0.31496062992125984"/>
  <pageSetup scale="70"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pageSetUpPr fitToPage="1"/>
  </sheetPr>
  <dimension ref="B1:U38"/>
  <sheetViews>
    <sheetView zoomScaleNormal="100" workbookViewId="0">
      <selection activeCell="J3" sqref="J3:L3"/>
    </sheetView>
  </sheetViews>
  <sheetFormatPr baseColWidth="10" defaultRowHeight="12.75"/>
  <cols>
    <col min="1" max="1" width="2.6328125" style="859" customWidth="1"/>
    <col min="2" max="3" width="10.90625" style="859"/>
    <col min="4" max="21" width="7.26953125" style="859" customWidth="1"/>
    <col min="22" max="22" width="2.6328125" style="859" customWidth="1"/>
    <col min="23" max="16384" width="10.90625" style="859"/>
  </cols>
  <sheetData>
    <row r="1" spans="2:21" s="858" customFormat="1" ht="12.75" customHeight="1">
      <c r="B1" s="1009" t="s">
        <v>616</v>
      </c>
      <c r="C1" s="1009"/>
      <c r="D1" s="1009"/>
      <c r="E1" s="1009"/>
      <c r="F1" s="1009"/>
      <c r="G1" s="1009"/>
      <c r="H1" s="1009"/>
      <c r="I1" s="1009"/>
      <c r="J1" s="1009"/>
      <c r="K1" s="1009"/>
      <c r="L1" s="1009"/>
      <c r="M1" s="1009"/>
      <c r="N1" s="1009"/>
      <c r="O1" s="1009"/>
      <c r="P1" s="1009"/>
      <c r="Q1" s="1009"/>
      <c r="R1" s="1009"/>
      <c r="S1" s="1009"/>
      <c r="T1" s="1009"/>
      <c r="U1" s="1009"/>
    </row>
    <row r="2" spans="2:21" s="858" customFormat="1" ht="14.25" customHeight="1">
      <c r="B2" s="1009" t="s">
        <v>617</v>
      </c>
      <c r="C2" s="1009"/>
      <c r="D2" s="1009"/>
      <c r="E2" s="1009"/>
      <c r="F2" s="1009"/>
      <c r="G2" s="1009"/>
      <c r="H2" s="1009"/>
      <c r="I2" s="1009"/>
      <c r="J2" s="1009"/>
      <c r="K2" s="1009"/>
      <c r="L2" s="1009"/>
      <c r="M2" s="1009"/>
      <c r="N2" s="1009"/>
      <c r="O2" s="1009"/>
      <c r="P2" s="1009"/>
      <c r="Q2" s="1009"/>
      <c r="R2" s="1009"/>
      <c r="S2" s="1009"/>
      <c r="T2" s="1009"/>
      <c r="U2" s="1009"/>
    </row>
    <row r="3" spans="2:21" ht="14.25" customHeight="1">
      <c r="J3" s="1136" t="s">
        <v>634</v>
      </c>
      <c r="K3" s="1136"/>
      <c r="L3" s="1136"/>
    </row>
    <row r="4" spans="2:21" ht="14.25" customHeight="1">
      <c r="J4" s="1009" t="s">
        <v>176</v>
      </c>
      <c r="K4" s="1009"/>
      <c r="L4" s="1009"/>
    </row>
    <row r="6" spans="2:21">
      <c r="B6" s="1130" t="s">
        <v>165</v>
      </c>
      <c r="C6" s="1130" t="s">
        <v>98</v>
      </c>
      <c r="D6" s="1131" t="s">
        <v>608</v>
      </c>
      <c r="E6" s="1132"/>
      <c r="F6" s="1132"/>
      <c r="G6" s="1132"/>
      <c r="H6" s="1132"/>
      <c r="I6" s="1132"/>
      <c r="J6" s="1132"/>
      <c r="K6" s="1132"/>
      <c r="L6" s="1132"/>
      <c r="M6" s="1132"/>
      <c r="N6" s="1132"/>
      <c r="O6" s="1132"/>
      <c r="P6" s="1132"/>
      <c r="Q6" s="1132"/>
      <c r="R6" s="1132"/>
      <c r="S6" s="1132"/>
      <c r="T6" s="1132"/>
      <c r="U6" s="1133"/>
    </row>
    <row r="7" spans="2:21" ht="27" customHeight="1">
      <c r="B7" s="1130"/>
      <c r="C7" s="1130"/>
      <c r="D7" s="1134" t="s">
        <v>620</v>
      </c>
      <c r="E7" s="1135"/>
      <c r="F7" s="1131" t="s">
        <v>182</v>
      </c>
      <c r="G7" s="1133"/>
      <c r="H7" s="1131" t="s">
        <v>218</v>
      </c>
      <c r="I7" s="1133"/>
      <c r="J7" s="1131" t="s">
        <v>185</v>
      </c>
      <c r="K7" s="1133"/>
      <c r="L7" s="1131" t="s">
        <v>635</v>
      </c>
      <c r="M7" s="1133"/>
      <c r="N7" s="1131" t="s">
        <v>621</v>
      </c>
      <c r="O7" s="1133"/>
      <c r="P7" s="1131" t="s">
        <v>622</v>
      </c>
      <c r="Q7" s="1133"/>
      <c r="R7" s="1131" t="s">
        <v>217</v>
      </c>
      <c r="S7" s="1133"/>
      <c r="T7" s="1131" t="s">
        <v>503</v>
      </c>
      <c r="U7" s="1133"/>
    </row>
    <row r="8" spans="2:21">
      <c r="B8" s="1130"/>
      <c r="C8" s="1130"/>
      <c r="D8" s="860" t="s">
        <v>609</v>
      </c>
      <c r="E8" s="860" t="s">
        <v>610</v>
      </c>
      <c r="F8" s="860" t="s">
        <v>609</v>
      </c>
      <c r="G8" s="860" t="s">
        <v>610</v>
      </c>
      <c r="H8" s="860" t="s">
        <v>609</v>
      </c>
      <c r="I8" s="860" t="s">
        <v>610</v>
      </c>
      <c r="J8" s="860" t="s">
        <v>609</v>
      </c>
      <c r="K8" s="860" t="s">
        <v>610</v>
      </c>
      <c r="L8" s="860" t="s">
        <v>609</v>
      </c>
      <c r="M8" s="860" t="s">
        <v>610</v>
      </c>
      <c r="N8" s="860" t="s">
        <v>609</v>
      </c>
      <c r="O8" s="860" t="s">
        <v>610</v>
      </c>
      <c r="P8" s="860" t="s">
        <v>609</v>
      </c>
      <c r="Q8" s="860" t="s">
        <v>610</v>
      </c>
      <c r="R8" s="860" t="s">
        <v>609</v>
      </c>
      <c r="S8" s="860" t="s">
        <v>610</v>
      </c>
      <c r="T8" s="860" t="s">
        <v>609</v>
      </c>
      <c r="U8" s="860" t="s">
        <v>610</v>
      </c>
    </row>
    <row r="9" spans="2:21">
      <c r="B9" s="1137">
        <v>2017</v>
      </c>
      <c r="C9" s="861" t="s">
        <v>47</v>
      </c>
      <c r="D9" s="862">
        <v>1095</v>
      </c>
      <c r="E9" s="862">
        <v>1009</v>
      </c>
      <c r="F9" s="862">
        <v>2011</v>
      </c>
      <c r="G9" s="862">
        <v>2050</v>
      </c>
      <c r="H9" s="862">
        <v>4366</v>
      </c>
      <c r="I9" s="862">
        <v>2209</v>
      </c>
      <c r="J9" s="862">
        <v>4337</v>
      </c>
      <c r="K9" s="862">
        <v>4481</v>
      </c>
      <c r="L9" s="862">
        <v>2874</v>
      </c>
      <c r="M9" s="862">
        <v>2894</v>
      </c>
      <c r="N9" s="862">
        <v>3844</v>
      </c>
      <c r="O9" s="862">
        <v>3499</v>
      </c>
      <c r="P9" s="862">
        <v>4911</v>
      </c>
      <c r="Q9" s="862">
        <v>4361</v>
      </c>
      <c r="R9" s="862">
        <v>34267</v>
      </c>
      <c r="S9" s="862">
        <v>34103</v>
      </c>
      <c r="T9" s="862">
        <v>5502</v>
      </c>
      <c r="U9" s="862">
        <v>5396</v>
      </c>
    </row>
    <row r="10" spans="2:21">
      <c r="B10" s="1138"/>
      <c r="C10" s="863" t="s">
        <v>48</v>
      </c>
      <c r="D10" s="864">
        <v>1009</v>
      </c>
      <c r="E10" s="864">
        <v>835</v>
      </c>
      <c r="F10" s="864">
        <v>2050</v>
      </c>
      <c r="G10" s="864">
        <v>2548</v>
      </c>
      <c r="H10" s="864">
        <v>2209</v>
      </c>
      <c r="I10" s="864">
        <v>1944</v>
      </c>
      <c r="J10" s="864">
        <v>4481</v>
      </c>
      <c r="K10" s="864">
        <v>3821</v>
      </c>
      <c r="L10" s="864">
        <v>2894</v>
      </c>
      <c r="M10" s="864">
        <v>3428</v>
      </c>
      <c r="N10" s="864">
        <v>3499</v>
      </c>
      <c r="O10" s="864">
        <v>3411</v>
      </c>
      <c r="P10" s="864">
        <v>4361</v>
      </c>
      <c r="Q10" s="864">
        <v>4069</v>
      </c>
      <c r="R10" s="864">
        <v>34103</v>
      </c>
      <c r="S10" s="864">
        <v>29520</v>
      </c>
      <c r="T10" s="864">
        <v>5396</v>
      </c>
      <c r="U10" s="864">
        <v>5125</v>
      </c>
    </row>
    <row r="11" spans="2:21">
      <c r="B11" s="1138"/>
      <c r="C11" s="863" t="s">
        <v>49</v>
      </c>
      <c r="D11" s="864">
        <v>835</v>
      </c>
      <c r="E11" s="864">
        <v>1425</v>
      </c>
      <c r="F11" s="864">
        <v>2549</v>
      </c>
      <c r="G11" s="864">
        <v>2383</v>
      </c>
      <c r="H11" s="864">
        <v>1944</v>
      </c>
      <c r="I11" s="864">
        <v>2733</v>
      </c>
      <c r="J11" s="864">
        <v>3822</v>
      </c>
      <c r="K11" s="864">
        <v>4259</v>
      </c>
      <c r="L11" s="864">
        <v>3428</v>
      </c>
      <c r="M11" s="864">
        <v>4256</v>
      </c>
      <c r="N11" s="864">
        <v>3411</v>
      </c>
      <c r="O11" s="864">
        <v>4051</v>
      </c>
      <c r="P11" s="864">
        <v>4069</v>
      </c>
      <c r="Q11" s="864">
        <v>5482</v>
      </c>
      <c r="R11" s="864">
        <v>29466</v>
      </c>
      <c r="S11" s="864">
        <v>31789</v>
      </c>
      <c r="T11" s="864">
        <v>5125</v>
      </c>
      <c r="U11" s="864">
        <v>5984</v>
      </c>
    </row>
    <row r="12" spans="2:21">
      <c r="B12" s="1138"/>
      <c r="C12" s="863" t="s">
        <v>57</v>
      </c>
      <c r="D12" s="864">
        <v>1425</v>
      </c>
      <c r="E12" s="864">
        <v>751</v>
      </c>
      <c r="F12" s="864">
        <v>2383</v>
      </c>
      <c r="G12" s="864">
        <v>1089</v>
      </c>
      <c r="H12" s="864">
        <v>2733</v>
      </c>
      <c r="I12" s="864">
        <v>2418</v>
      </c>
      <c r="J12" s="864">
        <v>4259</v>
      </c>
      <c r="K12" s="864">
        <v>3855</v>
      </c>
      <c r="L12" s="864">
        <v>4256</v>
      </c>
      <c r="M12" s="864">
        <v>4232</v>
      </c>
      <c r="N12" s="864">
        <v>4051</v>
      </c>
      <c r="O12" s="864">
        <v>3621</v>
      </c>
      <c r="P12" s="864">
        <v>5482</v>
      </c>
      <c r="Q12" s="864">
        <v>3990</v>
      </c>
      <c r="R12" s="864">
        <v>31789</v>
      </c>
      <c r="S12" s="864">
        <v>30358</v>
      </c>
      <c r="T12" s="864">
        <v>5984</v>
      </c>
      <c r="U12" s="864">
        <v>4922</v>
      </c>
    </row>
    <row r="13" spans="2:21">
      <c r="B13" s="1138"/>
      <c r="C13" s="863" t="s">
        <v>58</v>
      </c>
      <c r="D13" s="864">
        <v>751</v>
      </c>
      <c r="E13" s="864">
        <v>2375</v>
      </c>
      <c r="F13" s="864">
        <v>1089</v>
      </c>
      <c r="G13" s="864">
        <v>1669</v>
      </c>
      <c r="H13" s="864">
        <v>2418</v>
      </c>
      <c r="I13" s="864">
        <v>2874</v>
      </c>
      <c r="J13" s="864">
        <v>3843</v>
      </c>
      <c r="K13" s="864">
        <v>4008</v>
      </c>
      <c r="L13" s="864">
        <v>3650</v>
      </c>
      <c r="M13" s="864">
        <v>3707</v>
      </c>
      <c r="N13" s="864">
        <v>3621</v>
      </c>
      <c r="O13" s="864">
        <v>3387</v>
      </c>
      <c r="P13" s="864">
        <v>3990</v>
      </c>
      <c r="Q13" s="864">
        <v>3608</v>
      </c>
      <c r="R13" s="864">
        <v>30358</v>
      </c>
      <c r="S13" s="864">
        <v>30687</v>
      </c>
      <c r="T13" s="864">
        <v>4922</v>
      </c>
      <c r="U13" s="864">
        <v>4804</v>
      </c>
    </row>
    <row r="14" spans="2:21">
      <c r="B14" s="1138"/>
      <c r="C14" s="863" t="s">
        <v>50</v>
      </c>
      <c r="D14" s="864">
        <v>2375</v>
      </c>
      <c r="E14" s="864">
        <v>1617</v>
      </c>
      <c r="F14" s="864">
        <v>1669</v>
      </c>
      <c r="G14" s="864">
        <v>2158</v>
      </c>
      <c r="H14" s="864">
        <v>2874</v>
      </c>
      <c r="I14" s="864">
        <v>3117</v>
      </c>
      <c r="J14" s="864">
        <v>4008</v>
      </c>
      <c r="K14" s="864">
        <v>3857</v>
      </c>
      <c r="L14" s="864">
        <v>3707</v>
      </c>
      <c r="M14" s="864">
        <v>4192</v>
      </c>
      <c r="N14" s="864">
        <v>3387</v>
      </c>
      <c r="O14" s="864">
        <v>2912</v>
      </c>
      <c r="P14" s="864">
        <v>3608</v>
      </c>
      <c r="Q14" s="864">
        <v>3141</v>
      </c>
      <c r="R14" s="864">
        <v>30687</v>
      </c>
      <c r="S14" s="864">
        <v>30497</v>
      </c>
      <c r="T14" s="864">
        <v>4804</v>
      </c>
      <c r="U14" s="864">
        <v>4695</v>
      </c>
    </row>
    <row r="15" spans="2:21">
      <c r="B15" s="1138"/>
      <c r="C15" s="863" t="s">
        <v>51</v>
      </c>
      <c r="D15" s="864">
        <v>1617</v>
      </c>
      <c r="E15" s="864">
        <v>1546</v>
      </c>
      <c r="F15" s="864">
        <v>2158</v>
      </c>
      <c r="G15" s="864">
        <v>2488</v>
      </c>
      <c r="H15" s="864">
        <v>3117</v>
      </c>
      <c r="I15" s="864">
        <v>3375</v>
      </c>
      <c r="J15" s="864">
        <v>3880</v>
      </c>
      <c r="K15" s="864">
        <v>3909</v>
      </c>
      <c r="L15" s="864">
        <v>4192</v>
      </c>
      <c r="M15" s="864">
        <v>4661</v>
      </c>
      <c r="N15" s="864">
        <v>2912</v>
      </c>
      <c r="O15" s="864">
        <v>3163</v>
      </c>
      <c r="P15" s="864">
        <v>3141</v>
      </c>
      <c r="Q15" s="864">
        <v>4733</v>
      </c>
      <c r="R15" s="864">
        <v>30524</v>
      </c>
      <c r="S15" s="864">
        <v>31110</v>
      </c>
      <c r="T15" s="864">
        <v>4695</v>
      </c>
      <c r="U15" s="864">
        <v>4497</v>
      </c>
    </row>
    <row r="16" spans="2:21">
      <c r="B16" s="1138"/>
      <c r="C16" s="863" t="s">
        <v>52</v>
      </c>
      <c r="D16" s="864">
        <v>1546</v>
      </c>
      <c r="E16" s="864">
        <v>1932</v>
      </c>
      <c r="F16" s="864">
        <v>2488</v>
      </c>
      <c r="G16" s="864">
        <v>2461</v>
      </c>
      <c r="H16" s="864">
        <v>3375</v>
      </c>
      <c r="I16" s="864">
        <v>3826</v>
      </c>
      <c r="J16" s="864">
        <v>3898</v>
      </c>
      <c r="K16" s="864">
        <v>4403</v>
      </c>
      <c r="L16" s="864">
        <v>4661</v>
      </c>
      <c r="M16" s="864">
        <v>4582</v>
      </c>
      <c r="N16" s="864">
        <v>3065</v>
      </c>
      <c r="O16" s="864">
        <v>2826</v>
      </c>
      <c r="P16" s="864">
        <v>4733</v>
      </c>
      <c r="Q16" s="864">
        <v>3627</v>
      </c>
      <c r="R16" s="864">
        <v>31110</v>
      </c>
      <c r="S16" s="864">
        <v>29896</v>
      </c>
      <c r="T16" s="864">
        <v>4497</v>
      </c>
      <c r="U16" s="864">
        <v>4002</v>
      </c>
    </row>
    <row r="17" spans="2:21">
      <c r="B17" s="1138"/>
      <c r="C17" s="863" t="s">
        <v>53</v>
      </c>
      <c r="D17" s="864">
        <v>1932</v>
      </c>
      <c r="E17" s="864">
        <v>1091</v>
      </c>
      <c r="F17" s="864">
        <v>2461</v>
      </c>
      <c r="G17" s="864">
        <v>2392</v>
      </c>
      <c r="H17" s="864">
        <v>3826</v>
      </c>
      <c r="I17" s="864">
        <v>1487</v>
      </c>
      <c r="J17" s="864">
        <v>4403</v>
      </c>
      <c r="K17" s="864">
        <v>3852</v>
      </c>
      <c r="L17" s="864">
        <v>4582</v>
      </c>
      <c r="M17" s="864">
        <v>3349</v>
      </c>
      <c r="N17" s="864">
        <v>2826</v>
      </c>
      <c r="O17" s="864">
        <v>2682</v>
      </c>
      <c r="P17" s="864">
        <v>3627</v>
      </c>
      <c r="Q17" s="864">
        <v>4226</v>
      </c>
      <c r="R17" s="864">
        <v>29902</v>
      </c>
      <c r="S17" s="864">
        <v>32104</v>
      </c>
      <c r="T17" s="864">
        <v>4002</v>
      </c>
      <c r="U17" s="864">
        <v>3867</v>
      </c>
    </row>
    <row r="18" spans="2:21">
      <c r="B18" s="1138"/>
      <c r="C18" s="863" t="s">
        <v>54</v>
      </c>
      <c r="D18" s="864">
        <v>1091</v>
      </c>
      <c r="E18" s="864">
        <v>702</v>
      </c>
      <c r="F18" s="864">
        <v>2586</v>
      </c>
      <c r="G18" s="864">
        <v>2453</v>
      </c>
      <c r="H18" s="864">
        <v>3506</v>
      </c>
      <c r="I18" s="864">
        <v>3956</v>
      </c>
      <c r="J18" s="864">
        <v>3850</v>
      </c>
      <c r="K18" s="864">
        <v>3322</v>
      </c>
      <c r="L18" s="864">
        <v>4147</v>
      </c>
      <c r="M18" s="864">
        <v>4738</v>
      </c>
      <c r="N18" s="864">
        <v>2682</v>
      </c>
      <c r="O18" s="864">
        <v>3155</v>
      </c>
      <c r="P18" s="864">
        <v>4226</v>
      </c>
      <c r="Q18" s="864">
        <v>4166</v>
      </c>
      <c r="R18" s="864">
        <v>32104</v>
      </c>
      <c r="S18" s="864">
        <v>28105</v>
      </c>
      <c r="T18" s="864">
        <v>3867</v>
      </c>
      <c r="U18" s="864">
        <v>3673</v>
      </c>
    </row>
    <row r="19" spans="2:21">
      <c r="B19" s="1138"/>
      <c r="C19" s="863" t="s">
        <v>55</v>
      </c>
      <c r="D19" s="864">
        <v>702</v>
      </c>
      <c r="E19" s="864">
        <v>1892</v>
      </c>
      <c r="F19" s="864">
        <v>2453</v>
      </c>
      <c r="G19" s="864">
        <v>2442</v>
      </c>
      <c r="H19" s="864">
        <v>3956</v>
      </c>
      <c r="I19" s="864">
        <v>4443</v>
      </c>
      <c r="J19" s="864">
        <v>3322</v>
      </c>
      <c r="K19" s="864">
        <v>3671</v>
      </c>
      <c r="L19" s="864">
        <v>4738</v>
      </c>
      <c r="M19" s="864">
        <v>5479</v>
      </c>
      <c r="N19" s="864">
        <v>3155</v>
      </c>
      <c r="O19" s="864">
        <v>3123</v>
      </c>
      <c r="P19" s="864">
        <v>4166</v>
      </c>
      <c r="Q19" s="864">
        <v>4835</v>
      </c>
      <c r="R19" s="864">
        <v>28105</v>
      </c>
      <c r="S19" s="864">
        <v>32337</v>
      </c>
      <c r="T19" s="864">
        <v>3673</v>
      </c>
      <c r="U19" s="864">
        <v>3466</v>
      </c>
    </row>
    <row r="20" spans="2:21">
      <c r="B20" s="1139"/>
      <c r="C20" s="865" t="s">
        <v>56</v>
      </c>
      <c r="D20" s="866">
        <v>1892</v>
      </c>
      <c r="E20" s="866">
        <v>1634</v>
      </c>
      <c r="F20" s="866">
        <v>2442</v>
      </c>
      <c r="G20" s="866">
        <v>2609</v>
      </c>
      <c r="H20" s="866">
        <v>4443</v>
      </c>
      <c r="I20" s="866">
        <v>3738</v>
      </c>
      <c r="J20" s="866">
        <v>3671</v>
      </c>
      <c r="K20" s="866">
        <v>3795</v>
      </c>
      <c r="L20" s="866">
        <v>5479</v>
      </c>
      <c r="M20" s="866">
        <v>4948</v>
      </c>
      <c r="N20" s="866">
        <v>3123</v>
      </c>
      <c r="O20" s="866">
        <v>2691</v>
      </c>
      <c r="P20" s="866">
        <v>4835</v>
      </c>
      <c r="Q20" s="866">
        <v>3284</v>
      </c>
      <c r="R20" s="866">
        <v>32512</v>
      </c>
      <c r="S20" s="866">
        <v>33741</v>
      </c>
      <c r="T20" s="866">
        <v>3466</v>
      </c>
      <c r="U20" s="866">
        <v>3651</v>
      </c>
    </row>
    <row r="21" spans="2:21">
      <c r="B21" s="1137">
        <v>2018</v>
      </c>
      <c r="C21" s="861" t="s">
        <v>47</v>
      </c>
      <c r="D21" s="867">
        <v>1634</v>
      </c>
      <c r="E21" s="867">
        <v>2790</v>
      </c>
      <c r="F21" s="867">
        <v>2554</v>
      </c>
      <c r="G21" s="867">
        <v>2871</v>
      </c>
      <c r="H21" s="867">
        <v>3537</v>
      </c>
      <c r="I21" s="867">
        <v>4040</v>
      </c>
      <c r="J21" s="867">
        <v>3795</v>
      </c>
      <c r="K21" s="867">
        <v>4321</v>
      </c>
      <c r="L21" s="867">
        <v>4948</v>
      </c>
      <c r="M21" s="867">
        <v>5153</v>
      </c>
      <c r="N21" s="867">
        <v>2691</v>
      </c>
      <c r="O21" s="867">
        <v>2524</v>
      </c>
      <c r="P21" s="867">
        <v>3284</v>
      </c>
      <c r="Q21" s="867">
        <v>4175</v>
      </c>
      <c r="R21" s="867">
        <v>33741</v>
      </c>
      <c r="S21" s="867">
        <v>35131</v>
      </c>
      <c r="T21" s="867">
        <v>3651</v>
      </c>
      <c r="U21" s="862">
        <v>3913</v>
      </c>
    </row>
    <row r="22" spans="2:21">
      <c r="B22" s="1138"/>
      <c r="C22" s="863" t="s">
        <v>48</v>
      </c>
      <c r="D22" s="868">
        <v>2790</v>
      </c>
      <c r="E22" s="868">
        <v>3459</v>
      </c>
      <c r="F22" s="868">
        <v>2871</v>
      </c>
      <c r="G22" s="868">
        <v>2116</v>
      </c>
      <c r="H22" s="868">
        <v>4040</v>
      </c>
      <c r="I22" s="868">
        <v>3689</v>
      </c>
      <c r="J22" s="868">
        <v>4321</v>
      </c>
      <c r="K22" s="868">
        <v>4302</v>
      </c>
      <c r="L22" s="868">
        <v>5153</v>
      </c>
      <c r="M22" s="868">
        <v>5070</v>
      </c>
      <c r="N22" s="868">
        <v>2524</v>
      </c>
      <c r="O22" s="868">
        <v>2988</v>
      </c>
      <c r="P22" s="868">
        <v>4175</v>
      </c>
      <c r="Q22" s="868">
        <v>3683</v>
      </c>
      <c r="R22" s="868">
        <v>35131</v>
      </c>
      <c r="S22" s="868">
        <v>36959</v>
      </c>
      <c r="T22" s="868">
        <v>3913</v>
      </c>
      <c r="U22" s="864">
        <v>4190</v>
      </c>
    </row>
    <row r="23" spans="2:21">
      <c r="B23" s="1138"/>
      <c r="C23" s="863" t="s">
        <v>49</v>
      </c>
      <c r="D23" s="868">
        <v>3459</v>
      </c>
      <c r="E23" s="868">
        <v>2539</v>
      </c>
      <c r="F23" s="868">
        <v>2116</v>
      </c>
      <c r="G23" s="868">
        <v>1671</v>
      </c>
      <c r="H23" s="868">
        <v>3689</v>
      </c>
      <c r="I23" s="868">
        <v>4073</v>
      </c>
      <c r="J23" s="868">
        <v>4302</v>
      </c>
      <c r="K23" s="868">
        <v>4138</v>
      </c>
      <c r="L23" s="868">
        <v>5070</v>
      </c>
      <c r="M23" s="868">
        <v>4766</v>
      </c>
      <c r="N23" s="868">
        <v>1787</v>
      </c>
      <c r="O23" s="868">
        <v>1982</v>
      </c>
      <c r="P23" s="868">
        <v>3683</v>
      </c>
      <c r="Q23" s="868">
        <v>3935</v>
      </c>
      <c r="R23" s="868">
        <v>36988</v>
      </c>
      <c r="S23" s="868">
        <v>34418</v>
      </c>
      <c r="T23" s="868">
        <v>4190</v>
      </c>
      <c r="U23" s="864">
        <v>4114</v>
      </c>
    </row>
    <row r="24" spans="2:21">
      <c r="B24" s="1138"/>
      <c r="C24" s="863" t="s">
        <v>57</v>
      </c>
      <c r="D24" s="868">
        <v>2539</v>
      </c>
      <c r="E24" s="868">
        <v>1667</v>
      </c>
      <c r="F24" s="868">
        <v>1671</v>
      </c>
      <c r="G24" s="868">
        <v>1969</v>
      </c>
      <c r="H24" s="868">
        <v>4073</v>
      </c>
      <c r="I24" s="868">
        <v>5212</v>
      </c>
      <c r="J24" s="868">
        <v>4138</v>
      </c>
      <c r="K24" s="868">
        <v>4380</v>
      </c>
      <c r="L24" s="868">
        <v>4766</v>
      </c>
      <c r="M24" s="868">
        <v>5291</v>
      </c>
      <c r="N24" s="868">
        <v>1982</v>
      </c>
      <c r="O24" s="868">
        <v>2087</v>
      </c>
      <c r="P24" s="868">
        <v>3935</v>
      </c>
      <c r="Q24" s="868">
        <v>4069</v>
      </c>
      <c r="R24" s="868">
        <v>34418</v>
      </c>
      <c r="S24" s="868">
        <v>35752</v>
      </c>
      <c r="T24" s="868">
        <v>4114</v>
      </c>
      <c r="U24" s="864">
        <v>3914</v>
      </c>
    </row>
    <row r="25" spans="2:21">
      <c r="B25" s="1138"/>
      <c r="C25" s="863" t="s">
        <v>58</v>
      </c>
      <c r="D25" s="868">
        <v>1667</v>
      </c>
      <c r="E25" s="868">
        <v>881</v>
      </c>
      <c r="F25" s="868">
        <v>1969</v>
      </c>
      <c r="G25" s="868">
        <v>1856</v>
      </c>
      <c r="H25" s="868">
        <v>5212</v>
      </c>
      <c r="I25" s="868">
        <v>5777</v>
      </c>
      <c r="J25" s="868">
        <v>4380</v>
      </c>
      <c r="K25" s="868">
        <v>3798</v>
      </c>
      <c r="L25" s="868">
        <v>5291</v>
      </c>
      <c r="M25" s="868">
        <v>5275</v>
      </c>
      <c r="N25" s="868">
        <v>2087</v>
      </c>
      <c r="O25" s="868">
        <v>1640</v>
      </c>
      <c r="P25" s="868">
        <v>4069</v>
      </c>
      <c r="Q25" s="868">
        <v>4066</v>
      </c>
      <c r="R25" s="868">
        <v>35752</v>
      </c>
      <c r="S25" s="868">
        <v>34619</v>
      </c>
      <c r="T25" s="868">
        <v>3914</v>
      </c>
      <c r="U25" s="864">
        <v>3624</v>
      </c>
    </row>
    <row r="26" spans="2:21">
      <c r="B26" s="1138"/>
      <c r="C26" s="863" t="s">
        <v>50</v>
      </c>
      <c r="D26" s="868">
        <v>881</v>
      </c>
      <c r="E26" s="868">
        <v>1204</v>
      </c>
      <c r="F26" s="868">
        <v>1856</v>
      </c>
      <c r="G26" s="868">
        <v>2039</v>
      </c>
      <c r="H26" s="868">
        <v>5777</v>
      </c>
      <c r="I26" s="868">
        <v>5927</v>
      </c>
      <c r="J26" s="868">
        <v>3439</v>
      </c>
      <c r="K26" s="868">
        <v>3873</v>
      </c>
      <c r="L26" s="868">
        <v>5275</v>
      </c>
      <c r="M26" s="868">
        <v>5007</v>
      </c>
      <c r="N26" s="868">
        <v>1640</v>
      </c>
      <c r="O26" s="868">
        <v>2095</v>
      </c>
      <c r="P26" s="868">
        <v>4066</v>
      </c>
      <c r="Q26" s="868">
        <v>3774</v>
      </c>
      <c r="R26" s="868">
        <v>34619</v>
      </c>
      <c r="S26" s="868">
        <v>37420</v>
      </c>
      <c r="T26" s="868">
        <v>3624</v>
      </c>
      <c r="U26" s="864">
        <v>3410</v>
      </c>
    </row>
    <row r="27" spans="2:21">
      <c r="B27" s="1138"/>
      <c r="C27" s="863" t="s">
        <v>51</v>
      </c>
      <c r="D27" s="868">
        <v>1204</v>
      </c>
      <c r="E27" s="868">
        <v>2741</v>
      </c>
      <c r="F27" s="868">
        <v>2039</v>
      </c>
      <c r="G27" s="868">
        <v>1646</v>
      </c>
      <c r="H27" s="868">
        <v>5927</v>
      </c>
      <c r="I27" s="868">
        <v>7228</v>
      </c>
      <c r="J27" s="868">
        <v>3684</v>
      </c>
      <c r="K27" s="868">
        <v>3364</v>
      </c>
      <c r="L27" s="868">
        <v>5007</v>
      </c>
      <c r="M27" s="868">
        <v>5119</v>
      </c>
      <c r="N27" s="868">
        <v>2095</v>
      </c>
      <c r="O27" s="868">
        <v>2057</v>
      </c>
      <c r="P27" s="868">
        <v>3774</v>
      </c>
      <c r="Q27" s="868">
        <v>3810</v>
      </c>
      <c r="R27" s="868">
        <v>37420</v>
      </c>
      <c r="S27" s="868">
        <v>39571</v>
      </c>
      <c r="T27" s="868">
        <v>3410</v>
      </c>
      <c r="U27" s="864">
        <v>3445</v>
      </c>
    </row>
    <row r="28" spans="2:21">
      <c r="B28" s="1138"/>
      <c r="C28" s="863" t="s">
        <v>52</v>
      </c>
      <c r="D28" s="868">
        <v>2741</v>
      </c>
      <c r="E28" s="868">
        <v>1673</v>
      </c>
      <c r="F28" s="868">
        <v>1646</v>
      </c>
      <c r="G28" s="868">
        <v>1780</v>
      </c>
      <c r="H28" s="868">
        <v>7228</v>
      </c>
      <c r="I28" s="868">
        <v>7087</v>
      </c>
      <c r="J28" s="868">
        <v>3364</v>
      </c>
      <c r="K28" s="868">
        <v>4273</v>
      </c>
      <c r="L28" s="868">
        <v>5119</v>
      </c>
      <c r="M28" s="868">
        <v>5710</v>
      </c>
      <c r="N28" s="868">
        <v>2057</v>
      </c>
      <c r="O28" s="868">
        <v>2086</v>
      </c>
      <c r="P28" s="868">
        <v>3810</v>
      </c>
      <c r="Q28" s="868">
        <v>3994</v>
      </c>
      <c r="R28" s="868">
        <v>39571</v>
      </c>
      <c r="S28" s="868">
        <v>40455</v>
      </c>
      <c r="T28" s="868">
        <v>3266</v>
      </c>
      <c r="U28" s="864">
        <v>3735</v>
      </c>
    </row>
    <row r="29" spans="2:21">
      <c r="B29" s="1138"/>
      <c r="C29" s="863" t="s">
        <v>53</v>
      </c>
      <c r="D29" s="868">
        <v>1673</v>
      </c>
      <c r="E29" s="868">
        <v>1962</v>
      </c>
      <c r="F29" s="868">
        <v>1780</v>
      </c>
      <c r="G29" s="868">
        <v>1189</v>
      </c>
      <c r="H29" s="868">
        <v>7087</v>
      </c>
      <c r="I29" s="868">
        <v>7306</v>
      </c>
      <c r="J29" s="868">
        <v>4273</v>
      </c>
      <c r="K29" s="868">
        <v>3874</v>
      </c>
      <c r="L29" s="868">
        <v>5710</v>
      </c>
      <c r="M29" s="868">
        <v>5281</v>
      </c>
      <c r="N29" s="868">
        <v>2086</v>
      </c>
      <c r="O29" s="868">
        <v>2318</v>
      </c>
      <c r="P29" s="868">
        <v>3994</v>
      </c>
      <c r="Q29" s="868">
        <v>3437</v>
      </c>
      <c r="R29" s="868">
        <v>40455</v>
      </c>
      <c r="S29" s="868">
        <v>41266</v>
      </c>
      <c r="T29" s="868">
        <v>3735</v>
      </c>
      <c r="U29" s="864">
        <v>3215</v>
      </c>
    </row>
    <row r="30" spans="2:21">
      <c r="B30" s="1138"/>
      <c r="C30" s="863" t="s">
        <v>54</v>
      </c>
      <c r="D30" s="868">
        <v>1962</v>
      </c>
      <c r="E30" s="868">
        <v>1897</v>
      </c>
      <c r="F30" s="868">
        <v>1189</v>
      </c>
      <c r="G30" s="868">
        <v>2111</v>
      </c>
      <c r="H30" s="868">
        <v>7306</v>
      </c>
      <c r="I30" s="868">
        <v>5376</v>
      </c>
      <c r="J30" s="868">
        <v>3874</v>
      </c>
      <c r="K30" s="868">
        <v>4173</v>
      </c>
      <c r="L30" s="868">
        <v>5281</v>
      </c>
      <c r="M30" s="868">
        <v>5971</v>
      </c>
      <c r="N30" s="868">
        <v>2318</v>
      </c>
      <c r="O30" s="868">
        <v>2840</v>
      </c>
      <c r="P30" s="868">
        <v>3437</v>
      </c>
      <c r="Q30" s="868">
        <v>3838</v>
      </c>
      <c r="R30" s="868">
        <v>41266</v>
      </c>
      <c r="S30" s="868">
        <v>43912</v>
      </c>
      <c r="T30" s="868">
        <v>3215</v>
      </c>
      <c r="U30" s="864">
        <v>3156</v>
      </c>
    </row>
    <row r="31" spans="2:21">
      <c r="B31" s="1138"/>
      <c r="C31" s="863" t="s">
        <v>55</v>
      </c>
      <c r="D31" s="868">
        <v>1897</v>
      </c>
      <c r="E31" s="868">
        <v>1946</v>
      </c>
      <c r="F31" s="868">
        <v>2111</v>
      </c>
      <c r="G31" s="868">
        <v>1633</v>
      </c>
      <c r="H31" s="868">
        <v>5376</v>
      </c>
      <c r="I31" s="868">
        <v>6707</v>
      </c>
      <c r="J31" s="868">
        <v>4173</v>
      </c>
      <c r="K31" s="868">
        <v>4503</v>
      </c>
      <c r="L31" s="868">
        <v>5971</v>
      </c>
      <c r="M31" s="868">
        <v>5930</v>
      </c>
      <c r="N31" s="868">
        <v>2840</v>
      </c>
      <c r="O31" s="868">
        <v>2532</v>
      </c>
      <c r="P31" s="868">
        <v>3838</v>
      </c>
      <c r="Q31" s="868">
        <v>4338</v>
      </c>
      <c r="R31" s="868">
        <v>43912</v>
      </c>
      <c r="S31" s="868">
        <v>42710</v>
      </c>
      <c r="T31" s="868">
        <v>3156</v>
      </c>
      <c r="U31" s="864">
        <v>3674</v>
      </c>
    </row>
    <row r="32" spans="2:21">
      <c r="B32" s="1139"/>
      <c r="C32" s="865" t="s">
        <v>56</v>
      </c>
      <c r="D32" s="869">
        <v>1946</v>
      </c>
      <c r="E32" s="869">
        <v>2036</v>
      </c>
      <c r="F32" s="869">
        <v>1633</v>
      </c>
      <c r="G32" s="869">
        <v>1904</v>
      </c>
      <c r="H32" s="869">
        <v>6707</v>
      </c>
      <c r="I32" s="869">
        <v>6854</v>
      </c>
      <c r="J32" s="869">
        <v>4503</v>
      </c>
      <c r="K32" s="869">
        <v>3933</v>
      </c>
      <c r="L32" s="869">
        <v>5930</v>
      </c>
      <c r="M32" s="869">
        <v>5871</v>
      </c>
      <c r="N32" s="869">
        <v>2532</v>
      </c>
      <c r="O32" s="869">
        <v>2029</v>
      </c>
      <c r="P32" s="869">
        <v>4338</v>
      </c>
      <c r="Q32" s="869">
        <v>4079</v>
      </c>
      <c r="R32" s="869">
        <v>42710</v>
      </c>
      <c r="S32" s="869">
        <v>43149</v>
      </c>
      <c r="T32" s="869">
        <v>3674</v>
      </c>
      <c r="U32" s="866">
        <v>3812</v>
      </c>
    </row>
    <row r="33" spans="2:21">
      <c r="B33" s="1137">
        <v>2019</v>
      </c>
      <c r="C33" s="861" t="s">
        <v>47</v>
      </c>
      <c r="D33" s="862">
        <v>2036</v>
      </c>
      <c r="E33" s="862">
        <v>2021</v>
      </c>
      <c r="F33" s="862">
        <v>1904</v>
      </c>
      <c r="G33" s="862">
        <v>2569</v>
      </c>
      <c r="H33" s="862">
        <v>6854</v>
      </c>
      <c r="I33" s="862">
        <v>7572</v>
      </c>
      <c r="J33" s="862">
        <v>3933</v>
      </c>
      <c r="K33" s="862">
        <v>4660</v>
      </c>
      <c r="L33" s="862">
        <v>5871</v>
      </c>
      <c r="M33" s="862">
        <v>6241</v>
      </c>
      <c r="N33" s="862">
        <v>2029</v>
      </c>
      <c r="O33" s="862">
        <v>2154</v>
      </c>
      <c r="P33" s="862">
        <v>4079</v>
      </c>
      <c r="Q33" s="862">
        <v>4882</v>
      </c>
      <c r="R33" s="862">
        <v>43149</v>
      </c>
      <c r="S33" s="862">
        <v>46686</v>
      </c>
      <c r="T33" s="862">
        <v>3812</v>
      </c>
      <c r="U33" s="862">
        <v>5037</v>
      </c>
    </row>
    <row r="34" spans="2:21">
      <c r="B34" s="1138"/>
      <c r="C34" s="863" t="s">
        <v>48</v>
      </c>
      <c r="D34" s="864">
        <v>2021</v>
      </c>
      <c r="E34" s="864">
        <v>1460</v>
      </c>
      <c r="F34" s="864">
        <v>2569</v>
      </c>
      <c r="G34" s="864">
        <v>2477</v>
      </c>
      <c r="H34" s="864">
        <v>7572</v>
      </c>
      <c r="I34" s="864">
        <v>8105</v>
      </c>
      <c r="J34" s="864">
        <v>4660</v>
      </c>
      <c r="K34" s="864">
        <v>5220</v>
      </c>
      <c r="L34" s="864">
        <v>6241</v>
      </c>
      <c r="M34" s="864">
        <v>6271</v>
      </c>
      <c r="N34" s="864">
        <v>2154</v>
      </c>
      <c r="O34" s="864">
        <v>1960</v>
      </c>
      <c r="P34" s="864">
        <v>4882</v>
      </c>
      <c r="Q34" s="864">
        <v>4464</v>
      </c>
      <c r="R34" s="864">
        <v>46686</v>
      </c>
      <c r="S34" s="864">
        <v>47346</v>
      </c>
      <c r="T34" s="864">
        <v>5037</v>
      </c>
      <c r="U34" s="864">
        <v>4969</v>
      </c>
    </row>
    <row r="35" spans="2:21">
      <c r="B35" s="1138"/>
      <c r="C35" s="863" t="s">
        <v>49</v>
      </c>
      <c r="D35" s="864">
        <v>1460</v>
      </c>
      <c r="E35" s="864">
        <v>1647</v>
      </c>
      <c r="F35" s="864">
        <v>2477</v>
      </c>
      <c r="G35" s="864">
        <v>3173</v>
      </c>
      <c r="H35" s="864">
        <v>8105</v>
      </c>
      <c r="I35" s="864">
        <v>8112</v>
      </c>
      <c r="J35" s="864">
        <v>5220</v>
      </c>
      <c r="K35" s="864">
        <v>5048</v>
      </c>
      <c r="L35" s="864">
        <v>6271</v>
      </c>
      <c r="M35" s="864">
        <v>7232</v>
      </c>
      <c r="N35" s="864">
        <v>1960</v>
      </c>
      <c r="O35" s="864">
        <v>1948</v>
      </c>
      <c r="P35" s="864">
        <v>4464</v>
      </c>
      <c r="Q35" s="864">
        <v>5903</v>
      </c>
      <c r="R35" s="864">
        <v>47346</v>
      </c>
      <c r="S35" s="864">
        <v>50506</v>
      </c>
      <c r="T35" s="864">
        <v>4969</v>
      </c>
      <c r="U35" s="864">
        <v>5164</v>
      </c>
    </row>
    <row r="36" spans="2:21">
      <c r="B36" s="1138"/>
      <c r="C36" s="863" t="s">
        <v>57</v>
      </c>
      <c r="D36" s="864">
        <v>1647</v>
      </c>
      <c r="E36" s="864">
        <v>1380</v>
      </c>
      <c r="F36" s="864">
        <v>3173</v>
      </c>
      <c r="G36" s="864">
        <v>2164</v>
      </c>
      <c r="H36" s="864">
        <v>8112</v>
      </c>
      <c r="I36" s="864">
        <v>8254</v>
      </c>
      <c r="J36" s="864">
        <v>5048</v>
      </c>
      <c r="K36" s="864">
        <v>5048</v>
      </c>
      <c r="L36" s="864">
        <v>7232</v>
      </c>
      <c r="M36" s="864">
        <v>6593</v>
      </c>
      <c r="N36" s="864">
        <v>1948</v>
      </c>
      <c r="O36" s="864">
        <v>1908</v>
      </c>
      <c r="P36" s="864">
        <v>5903</v>
      </c>
      <c r="Q36" s="864">
        <v>3629</v>
      </c>
      <c r="R36" s="864">
        <v>50506</v>
      </c>
      <c r="S36" s="864">
        <v>51908</v>
      </c>
      <c r="T36" s="864">
        <v>5164</v>
      </c>
      <c r="U36" s="864">
        <v>4321</v>
      </c>
    </row>
    <row r="37" spans="2:21">
      <c r="B37" s="1139"/>
      <c r="C37" s="865" t="s">
        <v>58</v>
      </c>
      <c r="D37" s="866">
        <v>1380</v>
      </c>
      <c r="E37" s="866">
        <v>1776</v>
      </c>
      <c r="F37" s="866">
        <v>2164</v>
      </c>
      <c r="G37" s="866">
        <v>2356</v>
      </c>
      <c r="H37" s="866">
        <v>8254</v>
      </c>
      <c r="I37" s="866">
        <v>8512</v>
      </c>
      <c r="J37" s="866">
        <v>5048</v>
      </c>
      <c r="K37" s="866">
        <v>5306</v>
      </c>
      <c r="L37" s="866">
        <v>6593</v>
      </c>
      <c r="M37" s="866">
        <v>6665</v>
      </c>
      <c r="N37" s="866">
        <v>1908</v>
      </c>
      <c r="O37" s="866">
        <v>1878</v>
      </c>
      <c r="P37" s="866">
        <v>3629</v>
      </c>
      <c r="Q37" s="866">
        <v>3865</v>
      </c>
      <c r="R37" s="866">
        <v>51908</v>
      </c>
      <c r="S37" s="866">
        <v>54132</v>
      </c>
      <c r="T37" s="866">
        <v>4321</v>
      </c>
      <c r="U37" s="866">
        <v>3807</v>
      </c>
    </row>
    <row r="38" spans="2:21">
      <c r="B38" s="859" t="s">
        <v>618</v>
      </c>
    </row>
  </sheetData>
  <mergeCells count="19">
    <mergeCell ref="B9:B20"/>
    <mergeCell ref="B21:B32"/>
    <mergeCell ref="B33:B37"/>
    <mergeCell ref="B1:U1"/>
    <mergeCell ref="B2:U2"/>
    <mergeCell ref="B6:B8"/>
    <mergeCell ref="C6:C8"/>
    <mergeCell ref="D6:U6"/>
    <mergeCell ref="D7:E7"/>
    <mergeCell ref="F7:G7"/>
    <mergeCell ref="H7:I7"/>
    <mergeCell ref="J7:K7"/>
    <mergeCell ref="L7:M7"/>
    <mergeCell ref="N7:O7"/>
    <mergeCell ref="P7:Q7"/>
    <mergeCell ref="R7:S7"/>
    <mergeCell ref="T7:U7"/>
    <mergeCell ref="J3:L3"/>
    <mergeCell ref="J4:L4"/>
  </mergeCells>
  <printOptions horizontalCentered="1"/>
  <pageMargins left="0.70866141732283472" right="0.70866141732283472" top="0.74803149606299213" bottom="0.74803149606299213" header="0.31496062992125984" footer="0.31496062992125984"/>
  <pageSetup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pageSetUpPr fitToPage="1"/>
  </sheetPr>
  <dimension ref="B1:V38"/>
  <sheetViews>
    <sheetView topLeftCell="A4" zoomScaleNormal="100" workbookViewId="0">
      <selection activeCell="G44" sqref="G44"/>
    </sheetView>
  </sheetViews>
  <sheetFormatPr baseColWidth="10" defaultRowHeight="12.75"/>
  <cols>
    <col min="1" max="1" width="2.453125" style="859" customWidth="1"/>
    <col min="2" max="3" width="10.90625" style="859"/>
    <col min="4" max="21" width="8.1796875" style="859" customWidth="1"/>
    <col min="22" max="22" width="2.453125" style="859" customWidth="1"/>
    <col min="23" max="16384" width="10.90625" style="859"/>
  </cols>
  <sheetData>
    <row r="1" spans="2:22" s="858" customFormat="1" ht="12.75" customHeight="1">
      <c r="C1" s="1009" t="s">
        <v>623</v>
      </c>
      <c r="D1" s="1009"/>
      <c r="E1" s="1009"/>
      <c r="F1" s="1009"/>
      <c r="G1" s="1009"/>
      <c r="H1" s="1009"/>
      <c r="I1" s="1009"/>
      <c r="J1" s="1009"/>
      <c r="K1" s="1009"/>
      <c r="L1" s="1009"/>
      <c r="M1" s="1009"/>
      <c r="N1" s="1009"/>
      <c r="O1" s="1009"/>
      <c r="P1" s="1009"/>
      <c r="Q1" s="1009"/>
      <c r="R1" s="1009"/>
      <c r="S1" s="1009"/>
      <c r="T1" s="1009"/>
      <c r="U1" s="1009"/>
      <c r="V1" s="1009"/>
    </row>
    <row r="2" spans="2:22" s="858" customFormat="1" ht="12.75" customHeight="1">
      <c r="C2" s="1009" t="s">
        <v>619</v>
      </c>
      <c r="D2" s="1009"/>
      <c r="E2" s="1009"/>
      <c r="F2" s="1009"/>
      <c r="G2" s="1009"/>
      <c r="H2" s="1009"/>
      <c r="I2" s="1009"/>
      <c r="J2" s="1009"/>
      <c r="K2" s="1009"/>
      <c r="L2" s="1009"/>
      <c r="M2" s="1009"/>
      <c r="N2" s="1009"/>
      <c r="O2" s="1009"/>
      <c r="P2" s="1009"/>
      <c r="Q2" s="1009"/>
      <c r="R2" s="1009"/>
      <c r="S2" s="1009"/>
      <c r="T2" s="1009"/>
      <c r="U2" s="1009"/>
      <c r="V2" s="1009"/>
    </row>
    <row r="3" spans="2:22" s="858" customFormat="1" ht="12.75" customHeight="1">
      <c r="C3" s="881"/>
      <c r="D3" s="881"/>
      <c r="E3" s="881"/>
      <c r="F3" s="881"/>
      <c r="G3" s="881"/>
      <c r="H3" s="881"/>
      <c r="I3" s="881"/>
      <c r="J3" s="1009" t="s">
        <v>634</v>
      </c>
      <c r="K3" s="1009"/>
      <c r="L3" s="1009"/>
      <c r="M3" s="1009"/>
      <c r="N3" s="1009"/>
      <c r="O3" s="881"/>
      <c r="P3" s="881"/>
      <c r="Q3" s="881"/>
      <c r="R3" s="881"/>
      <c r="S3" s="881"/>
      <c r="T3" s="881"/>
      <c r="U3" s="881"/>
      <c r="V3" s="881"/>
    </row>
    <row r="4" spans="2:22" s="858" customFormat="1" ht="12.75" customHeight="1">
      <c r="C4" s="881"/>
      <c r="D4" s="881"/>
      <c r="E4" s="881"/>
      <c r="F4" s="881"/>
      <c r="G4" s="881"/>
      <c r="H4" s="881"/>
      <c r="I4" s="881"/>
      <c r="J4" s="1009" t="s">
        <v>176</v>
      </c>
      <c r="K4" s="1009"/>
      <c r="L4" s="1009"/>
      <c r="M4" s="1009"/>
      <c r="N4" s="1009"/>
      <c r="O4" s="881"/>
      <c r="P4" s="881"/>
      <c r="Q4" s="881"/>
      <c r="R4" s="881"/>
      <c r="S4" s="881"/>
      <c r="T4" s="881"/>
      <c r="U4" s="881"/>
      <c r="V4" s="881"/>
    </row>
    <row r="5" spans="2:22" s="913" customFormat="1" ht="18" customHeight="1">
      <c r="B5" s="1141"/>
      <c r="C5" s="1141"/>
      <c r="D5" s="1141"/>
      <c r="E5" s="1141"/>
      <c r="F5" s="1141"/>
      <c r="G5" s="1141"/>
      <c r="H5" s="1141"/>
      <c r="I5" s="1141"/>
      <c r="J5" s="1141"/>
      <c r="K5" s="1141"/>
      <c r="L5" s="1141"/>
      <c r="M5" s="1141"/>
      <c r="N5" s="1141"/>
      <c r="O5" s="1141"/>
      <c r="P5" s="1141"/>
      <c r="Q5" s="1141"/>
      <c r="R5" s="1141"/>
      <c r="S5" s="1141"/>
      <c r="T5" s="1141"/>
      <c r="U5" s="1141"/>
    </row>
    <row r="6" spans="2:22">
      <c r="B6" s="1140" t="s">
        <v>165</v>
      </c>
      <c r="C6" s="1140" t="s">
        <v>98</v>
      </c>
      <c r="D6" s="1131" t="s">
        <v>608</v>
      </c>
      <c r="E6" s="1132"/>
      <c r="F6" s="1132"/>
      <c r="G6" s="1132"/>
      <c r="H6" s="1132"/>
      <c r="I6" s="1132"/>
      <c r="J6" s="1132"/>
      <c r="K6" s="1132"/>
      <c r="L6" s="1132"/>
      <c r="M6" s="1132"/>
      <c r="N6" s="1132"/>
      <c r="O6" s="1132"/>
      <c r="P6" s="1132"/>
      <c r="Q6" s="1132"/>
      <c r="R6" s="1132"/>
      <c r="S6" s="1132"/>
      <c r="T6" s="1132"/>
      <c r="U6" s="1133"/>
    </row>
    <row r="7" spans="2:22" ht="25.5" customHeight="1">
      <c r="B7" s="1140"/>
      <c r="C7" s="1140"/>
      <c r="D7" s="1134" t="s">
        <v>620</v>
      </c>
      <c r="E7" s="1135"/>
      <c r="F7" s="1131" t="s">
        <v>182</v>
      </c>
      <c r="G7" s="1133"/>
      <c r="H7" s="1131" t="s">
        <v>218</v>
      </c>
      <c r="I7" s="1133"/>
      <c r="J7" s="1131" t="s">
        <v>185</v>
      </c>
      <c r="K7" s="1133"/>
      <c r="L7" s="1131" t="s">
        <v>635</v>
      </c>
      <c r="M7" s="1133"/>
      <c r="N7" s="1131" t="s">
        <v>621</v>
      </c>
      <c r="O7" s="1133"/>
      <c r="P7" s="1131" t="s">
        <v>622</v>
      </c>
      <c r="Q7" s="1133"/>
      <c r="R7" s="1131" t="s">
        <v>217</v>
      </c>
      <c r="S7" s="1133"/>
      <c r="T7" s="1131" t="s">
        <v>503</v>
      </c>
      <c r="U7" s="1133"/>
    </row>
    <row r="8" spans="2:22">
      <c r="B8" s="1140"/>
      <c r="C8" s="1140"/>
      <c r="D8" s="870" t="s">
        <v>609</v>
      </c>
      <c r="E8" s="870" t="s">
        <v>610</v>
      </c>
      <c r="F8" s="870" t="s">
        <v>609</v>
      </c>
      <c r="G8" s="870" t="s">
        <v>610</v>
      </c>
      <c r="H8" s="870" t="s">
        <v>609</v>
      </c>
      <c r="I8" s="870" t="s">
        <v>610</v>
      </c>
      <c r="J8" s="870" t="s">
        <v>609</v>
      </c>
      <c r="K8" s="870" t="s">
        <v>610</v>
      </c>
      <c r="L8" s="870" t="s">
        <v>609</v>
      </c>
      <c r="M8" s="870" t="s">
        <v>610</v>
      </c>
      <c r="N8" s="870" t="s">
        <v>609</v>
      </c>
      <c r="O8" s="870" t="s">
        <v>610</v>
      </c>
      <c r="P8" s="870" t="s">
        <v>609</v>
      </c>
      <c r="Q8" s="870" t="s">
        <v>610</v>
      </c>
      <c r="R8" s="870" t="s">
        <v>609</v>
      </c>
      <c r="S8" s="871" t="s">
        <v>610</v>
      </c>
      <c r="T8" s="870" t="s">
        <v>609</v>
      </c>
      <c r="U8" s="870" t="s">
        <v>610</v>
      </c>
    </row>
    <row r="9" spans="2:22">
      <c r="B9" s="1139">
        <v>2017</v>
      </c>
      <c r="C9" s="873" t="s">
        <v>47</v>
      </c>
      <c r="D9" s="864">
        <v>6227</v>
      </c>
      <c r="E9" s="864">
        <v>10254</v>
      </c>
      <c r="F9" s="864">
        <v>28235</v>
      </c>
      <c r="G9" s="864">
        <v>52313</v>
      </c>
      <c r="H9" s="864">
        <v>36663</v>
      </c>
      <c r="I9" s="864">
        <v>37077</v>
      </c>
      <c r="J9" s="864">
        <v>26413</v>
      </c>
      <c r="K9" s="864">
        <v>48587</v>
      </c>
      <c r="L9" s="864">
        <v>8621</v>
      </c>
      <c r="M9" s="864">
        <v>24545</v>
      </c>
      <c r="N9" s="864">
        <v>65773</v>
      </c>
      <c r="O9" s="864">
        <v>80629</v>
      </c>
      <c r="P9" s="864">
        <v>23307</v>
      </c>
      <c r="Q9" s="864">
        <v>27430</v>
      </c>
      <c r="R9" s="864">
        <v>214499</v>
      </c>
      <c r="S9" s="864">
        <v>257379</v>
      </c>
      <c r="T9" s="864">
        <v>15798</v>
      </c>
      <c r="U9" s="864">
        <v>52136</v>
      </c>
    </row>
    <row r="10" spans="2:22">
      <c r="B10" s="1130"/>
      <c r="C10" s="873" t="s">
        <v>48</v>
      </c>
      <c r="D10" s="864">
        <v>10254</v>
      </c>
      <c r="E10" s="864">
        <v>15487</v>
      </c>
      <c r="F10" s="864">
        <v>52313</v>
      </c>
      <c r="G10" s="864">
        <v>48566</v>
      </c>
      <c r="H10" s="864">
        <v>37077</v>
      </c>
      <c r="I10" s="864">
        <v>40118</v>
      </c>
      <c r="J10" s="864">
        <v>48587</v>
      </c>
      <c r="K10" s="864">
        <v>47702</v>
      </c>
      <c r="L10" s="864">
        <v>33748</v>
      </c>
      <c r="M10" s="864">
        <v>33436</v>
      </c>
      <c r="N10" s="864">
        <v>80629</v>
      </c>
      <c r="O10" s="864">
        <v>115215</v>
      </c>
      <c r="P10" s="864">
        <v>27430</v>
      </c>
      <c r="Q10" s="864">
        <v>67586</v>
      </c>
      <c r="R10" s="864">
        <v>257379</v>
      </c>
      <c r="S10" s="864">
        <v>271959</v>
      </c>
      <c r="T10" s="864">
        <v>52136</v>
      </c>
      <c r="U10" s="864">
        <v>56423</v>
      </c>
    </row>
    <row r="11" spans="2:22">
      <c r="B11" s="1130"/>
      <c r="C11" s="873" t="s">
        <v>49</v>
      </c>
      <c r="D11" s="864">
        <v>15487</v>
      </c>
      <c r="E11" s="864">
        <v>19942</v>
      </c>
      <c r="F11" s="864">
        <v>48566</v>
      </c>
      <c r="G11" s="864">
        <v>49224</v>
      </c>
      <c r="H11" s="864">
        <v>40118</v>
      </c>
      <c r="I11" s="864">
        <v>37438</v>
      </c>
      <c r="J11" s="864">
        <v>47702</v>
      </c>
      <c r="K11" s="864">
        <v>43343</v>
      </c>
      <c r="L11" s="864">
        <v>33435</v>
      </c>
      <c r="M11" s="864">
        <v>25064</v>
      </c>
      <c r="N11" s="864">
        <v>115215</v>
      </c>
      <c r="O11" s="864">
        <v>120508</v>
      </c>
      <c r="P11" s="864">
        <v>67586</v>
      </c>
      <c r="Q11" s="864">
        <v>86790</v>
      </c>
      <c r="R11" s="864">
        <v>267114</v>
      </c>
      <c r="S11" s="864">
        <v>281123</v>
      </c>
      <c r="T11" s="864">
        <v>56423</v>
      </c>
      <c r="U11" s="864">
        <v>47347</v>
      </c>
    </row>
    <row r="12" spans="2:22">
      <c r="B12" s="1130"/>
      <c r="C12" s="873" t="s">
        <v>57</v>
      </c>
      <c r="D12" s="864">
        <v>19942</v>
      </c>
      <c r="E12" s="864">
        <v>15402</v>
      </c>
      <c r="F12" s="864">
        <v>49224</v>
      </c>
      <c r="G12" s="864">
        <v>46714</v>
      </c>
      <c r="H12" s="864">
        <v>37438</v>
      </c>
      <c r="I12" s="864">
        <v>31906</v>
      </c>
      <c r="J12" s="864">
        <v>43343</v>
      </c>
      <c r="K12" s="864">
        <v>38495</v>
      </c>
      <c r="L12" s="864">
        <v>25064</v>
      </c>
      <c r="M12" s="864">
        <v>17933</v>
      </c>
      <c r="N12" s="864">
        <v>120508</v>
      </c>
      <c r="O12" s="864">
        <v>118466</v>
      </c>
      <c r="P12" s="864">
        <v>86790</v>
      </c>
      <c r="Q12" s="864">
        <v>85443</v>
      </c>
      <c r="R12" s="864">
        <v>281123</v>
      </c>
      <c r="S12" s="864">
        <v>266272</v>
      </c>
      <c r="T12" s="864">
        <v>47347</v>
      </c>
      <c r="U12" s="864">
        <v>44326</v>
      </c>
    </row>
    <row r="13" spans="2:22">
      <c r="B13" s="1130"/>
      <c r="C13" s="873" t="s">
        <v>58</v>
      </c>
      <c r="D13" s="864">
        <v>15402</v>
      </c>
      <c r="E13" s="864">
        <v>9959</v>
      </c>
      <c r="F13" s="864">
        <v>46714</v>
      </c>
      <c r="G13" s="864">
        <v>44470</v>
      </c>
      <c r="H13" s="864">
        <v>31906</v>
      </c>
      <c r="I13" s="864">
        <v>32201</v>
      </c>
      <c r="J13" s="864">
        <v>38495</v>
      </c>
      <c r="K13" s="864">
        <v>32078</v>
      </c>
      <c r="L13" s="864">
        <v>17933</v>
      </c>
      <c r="M13" s="864">
        <v>20243</v>
      </c>
      <c r="N13" s="864">
        <v>118466</v>
      </c>
      <c r="O13" s="864">
        <v>117239</v>
      </c>
      <c r="P13" s="864">
        <v>85443</v>
      </c>
      <c r="Q13" s="864">
        <v>80379</v>
      </c>
      <c r="R13" s="864">
        <v>266272</v>
      </c>
      <c r="S13" s="864">
        <v>307859</v>
      </c>
      <c r="T13" s="864">
        <v>44326</v>
      </c>
      <c r="U13" s="864">
        <v>37752</v>
      </c>
    </row>
    <row r="14" spans="2:22">
      <c r="B14" s="1130"/>
      <c r="C14" s="873" t="s">
        <v>50</v>
      </c>
      <c r="D14" s="864">
        <v>9959</v>
      </c>
      <c r="E14" s="864">
        <v>22812</v>
      </c>
      <c r="F14" s="864">
        <v>44470</v>
      </c>
      <c r="G14" s="864">
        <v>42646</v>
      </c>
      <c r="H14" s="864">
        <v>32201</v>
      </c>
      <c r="I14" s="864">
        <v>36559</v>
      </c>
      <c r="J14" s="864">
        <v>32078</v>
      </c>
      <c r="K14" s="864">
        <v>33353</v>
      </c>
      <c r="L14" s="864">
        <v>20243</v>
      </c>
      <c r="M14" s="864">
        <v>21891</v>
      </c>
      <c r="N14" s="864">
        <v>117239</v>
      </c>
      <c r="O14" s="864">
        <v>119085</v>
      </c>
      <c r="P14" s="864">
        <v>80379</v>
      </c>
      <c r="Q14" s="864">
        <v>71637</v>
      </c>
      <c r="R14" s="864">
        <v>307859</v>
      </c>
      <c r="S14" s="864">
        <v>268483</v>
      </c>
      <c r="T14" s="864">
        <v>37752</v>
      </c>
      <c r="U14" s="864">
        <v>33620</v>
      </c>
    </row>
    <row r="15" spans="2:22">
      <c r="B15" s="1130"/>
      <c r="C15" s="873" t="s">
        <v>51</v>
      </c>
      <c r="D15" s="864">
        <v>22812</v>
      </c>
      <c r="E15" s="864">
        <v>18079</v>
      </c>
      <c r="F15" s="864">
        <v>42646</v>
      </c>
      <c r="G15" s="864">
        <v>35053</v>
      </c>
      <c r="H15" s="864">
        <v>36559</v>
      </c>
      <c r="I15" s="864">
        <v>25970</v>
      </c>
      <c r="J15" s="864">
        <v>32977</v>
      </c>
      <c r="K15" s="864">
        <v>25772</v>
      </c>
      <c r="L15" s="864">
        <v>21891</v>
      </c>
      <c r="M15" s="864">
        <v>17608</v>
      </c>
      <c r="N15" s="864">
        <v>119085</v>
      </c>
      <c r="O15" s="864">
        <v>114408</v>
      </c>
      <c r="P15" s="864">
        <v>71637</v>
      </c>
      <c r="Q15" s="864">
        <v>59604</v>
      </c>
      <c r="R15" s="864">
        <v>268483</v>
      </c>
      <c r="S15" s="864">
        <v>253251</v>
      </c>
      <c r="T15" s="864">
        <v>33620</v>
      </c>
      <c r="U15" s="864">
        <v>29390</v>
      </c>
    </row>
    <row r="16" spans="2:22">
      <c r="B16" s="1130"/>
      <c r="C16" s="873" t="s">
        <v>52</v>
      </c>
      <c r="D16" s="864">
        <v>18079</v>
      </c>
      <c r="E16" s="864">
        <v>13026</v>
      </c>
      <c r="F16" s="864">
        <v>35053</v>
      </c>
      <c r="G16" s="864">
        <v>41269</v>
      </c>
      <c r="H16" s="864">
        <v>25970</v>
      </c>
      <c r="I16" s="864">
        <v>48296</v>
      </c>
      <c r="J16" s="864">
        <v>25772</v>
      </c>
      <c r="K16" s="864">
        <v>20883</v>
      </c>
      <c r="L16" s="864">
        <v>17608</v>
      </c>
      <c r="M16" s="864">
        <v>27538</v>
      </c>
      <c r="N16" s="864">
        <v>114408</v>
      </c>
      <c r="O16" s="864">
        <v>111107</v>
      </c>
      <c r="P16" s="864">
        <v>59604</v>
      </c>
      <c r="Q16" s="864">
        <v>51859</v>
      </c>
      <c r="R16" s="864">
        <v>267851</v>
      </c>
      <c r="S16" s="864">
        <v>250234</v>
      </c>
      <c r="T16" s="864">
        <v>29390</v>
      </c>
      <c r="U16" s="864">
        <v>26779</v>
      </c>
    </row>
    <row r="17" spans="2:21">
      <c r="B17" s="1130"/>
      <c r="C17" s="873" t="s">
        <v>53</v>
      </c>
      <c r="D17" s="864">
        <v>13026</v>
      </c>
      <c r="E17" s="864">
        <v>18501</v>
      </c>
      <c r="F17" s="864">
        <v>41269</v>
      </c>
      <c r="G17" s="864">
        <v>33181</v>
      </c>
      <c r="H17" s="864">
        <v>48296</v>
      </c>
      <c r="I17" s="864">
        <v>36254</v>
      </c>
      <c r="J17" s="864">
        <v>20883</v>
      </c>
      <c r="K17" s="864">
        <v>17057</v>
      </c>
      <c r="L17" s="864">
        <v>27538</v>
      </c>
      <c r="M17" s="864">
        <v>22776</v>
      </c>
      <c r="N17" s="864">
        <v>111107</v>
      </c>
      <c r="O17" s="864">
        <v>104289</v>
      </c>
      <c r="P17" s="864">
        <v>51859</v>
      </c>
      <c r="Q17" s="864">
        <v>43130</v>
      </c>
      <c r="R17" s="864">
        <v>250175</v>
      </c>
      <c r="S17" s="864">
        <v>280653</v>
      </c>
      <c r="T17" s="864">
        <v>26779</v>
      </c>
      <c r="U17" s="864">
        <v>23125</v>
      </c>
    </row>
    <row r="18" spans="2:21">
      <c r="B18" s="1130"/>
      <c r="C18" s="873" t="s">
        <v>54</v>
      </c>
      <c r="D18" s="864">
        <v>18501</v>
      </c>
      <c r="E18" s="864">
        <v>12933</v>
      </c>
      <c r="F18" s="864">
        <v>33181</v>
      </c>
      <c r="G18" s="864">
        <v>29309</v>
      </c>
      <c r="H18" s="864">
        <v>36254</v>
      </c>
      <c r="I18" s="864">
        <v>38521</v>
      </c>
      <c r="J18" s="864">
        <v>17057</v>
      </c>
      <c r="K18" s="864">
        <v>13224</v>
      </c>
      <c r="L18" s="864">
        <v>22776</v>
      </c>
      <c r="M18" s="864">
        <v>23471</v>
      </c>
      <c r="N18" s="864">
        <v>104289</v>
      </c>
      <c r="O18" s="864">
        <v>99122</v>
      </c>
      <c r="P18" s="864">
        <v>43130</v>
      </c>
      <c r="Q18" s="864">
        <v>39897</v>
      </c>
      <c r="R18" s="864">
        <v>280653</v>
      </c>
      <c r="S18" s="864">
        <v>275330</v>
      </c>
      <c r="T18" s="864">
        <v>23125</v>
      </c>
      <c r="U18" s="864">
        <v>20072</v>
      </c>
    </row>
    <row r="19" spans="2:21">
      <c r="B19" s="1130"/>
      <c r="C19" s="873" t="s">
        <v>55</v>
      </c>
      <c r="D19" s="864">
        <v>12933</v>
      </c>
      <c r="E19" s="864">
        <v>17298</v>
      </c>
      <c r="F19" s="864">
        <v>29309</v>
      </c>
      <c r="G19" s="864">
        <v>25279</v>
      </c>
      <c r="H19" s="864">
        <v>38521</v>
      </c>
      <c r="I19" s="864">
        <v>33503</v>
      </c>
      <c r="J19" s="864">
        <v>13224</v>
      </c>
      <c r="K19" s="864">
        <v>9899</v>
      </c>
      <c r="L19" s="864">
        <v>23471</v>
      </c>
      <c r="M19" s="864">
        <v>25309</v>
      </c>
      <c r="N19" s="864">
        <v>99122</v>
      </c>
      <c r="O19" s="864">
        <v>89585</v>
      </c>
      <c r="P19" s="864">
        <v>39897</v>
      </c>
      <c r="Q19" s="864">
        <v>32746</v>
      </c>
      <c r="R19" s="864">
        <v>275330</v>
      </c>
      <c r="S19" s="864">
        <v>273410</v>
      </c>
      <c r="T19" s="864">
        <v>20072</v>
      </c>
      <c r="U19" s="864">
        <v>16581</v>
      </c>
    </row>
    <row r="20" spans="2:21">
      <c r="B20" s="1130"/>
      <c r="C20" s="866" t="s">
        <v>56</v>
      </c>
      <c r="D20" s="866">
        <v>17298</v>
      </c>
      <c r="E20" s="866">
        <v>22823</v>
      </c>
      <c r="F20" s="866">
        <v>25279</v>
      </c>
      <c r="G20" s="866">
        <v>21341</v>
      </c>
      <c r="H20" s="866">
        <v>33503</v>
      </c>
      <c r="I20" s="866">
        <v>33658</v>
      </c>
      <c r="J20" s="866">
        <v>9899</v>
      </c>
      <c r="K20" s="866">
        <v>15235</v>
      </c>
      <c r="L20" s="866">
        <v>25309</v>
      </c>
      <c r="M20" s="866">
        <v>15995</v>
      </c>
      <c r="N20" s="866">
        <v>89585</v>
      </c>
      <c r="O20" s="866">
        <v>82192</v>
      </c>
      <c r="P20" s="866">
        <v>32746</v>
      </c>
      <c r="Q20" s="866">
        <v>25494</v>
      </c>
      <c r="R20" s="866">
        <v>273410</v>
      </c>
      <c r="S20" s="866">
        <v>258213</v>
      </c>
      <c r="T20" s="866">
        <v>16581</v>
      </c>
      <c r="U20" s="866">
        <v>12829</v>
      </c>
    </row>
    <row r="21" spans="2:21">
      <c r="B21" s="1130">
        <v>2018</v>
      </c>
      <c r="C21" s="872" t="s">
        <v>47</v>
      </c>
      <c r="D21" s="864">
        <v>22823</v>
      </c>
      <c r="E21" s="864">
        <v>17314</v>
      </c>
      <c r="F21" s="864">
        <v>21341</v>
      </c>
      <c r="G21" s="864">
        <v>31380</v>
      </c>
      <c r="H21" s="864">
        <v>33658</v>
      </c>
      <c r="I21" s="864">
        <v>35876</v>
      </c>
      <c r="J21" s="864">
        <v>15235</v>
      </c>
      <c r="K21" s="864">
        <v>38383</v>
      </c>
      <c r="L21" s="864">
        <v>15995</v>
      </c>
      <c r="M21" s="864">
        <v>14689</v>
      </c>
      <c r="N21" s="864">
        <v>82192</v>
      </c>
      <c r="O21" s="864">
        <v>80978</v>
      </c>
      <c r="P21" s="864">
        <v>24587</v>
      </c>
      <c r="Q21" s="864">
        <v>17030</v>
      </c>
      <c r="R21" s="864">
        <v>258213</v>
      </c>
      <c r="S21" s="864">
        <v>281758</v>
      </c>
      <c r="T21" s="864">
        <v>12829</v>
      </c>
      <c r="U21" s="864">
        <v>44744</v>
      </c>
    </row>
    <row r="22" spans="2:21">
      <c r="B22" s="1130"/>
      <c r="C22" s="873" t="s">
        <v>48</v>
      </c>
      <c r="D22" s="864">
        <v>17314</v>
      </c>
      <c r="E22" s="864">
        <v>12121</v>
      </c>
      <c r="F22" s="864">
        <v>31380</v>
      </c>
      <c r="G22" s="864">
        <v>31017</v>
      </c>
      <c r="H22" s="864">
        <v>35876</v>
      </c>
      <c r="I22" s="864">
        <v>33601</v>
      </c>
      <c r="J22" s="864">
        <v>38382</v>
      </c>
      <c r="K22" s="864">
        <v>43786</v>
      </c>
      <c r="L22" s="864">
        <v>14689</v>
      </c>
      <c r="M22" s="864">
        <v>22965</v>
      </c>
      <c r="N22" s="864">
        <v>80978</v>
      </c>
      <c r="O22" s="864">
        <v>132590</v>
      </c>
      <c r="P22" s="864">
        <v>17030</v>
      </c>
      <c r="Q22" s="864">
        <v>50280</v>
      </c>
      <c r="R22" s="864">
        <v>281758</v>
      </c>
      <c r="S22" s="864">
        <v>281795</v>
      </c>
      <c r="T22" s="864">
        <v>44744</v>
      </c>
      <c r="U22" s="864">
        <v>50781</v>
      </c>
    </row>
    <row r="23" spans="2:21">
      <c r="B23" s="1130"/>
      <c r="C23" s="873" t="s">
        <v>49</v>
      </c>
      <c r="D23" s="864">
        <v>12121</v>
      </c>
      <c r="E23" s="864">
        <v>17968</v>
      </c>
      <c r="F23" s="864">
        <v>31017</v>
      </c>
      <c r="G23" s="864">
        <v>34886</v>
      </c>
      <c r="H23" s="864">
        <v>33601</v>
      </c>
      <c r="I23" s="864">
        <v>29712</v>
      </c>
      <c r="J23" s="864">
        <v>43045</v>
      </c>
      <c r="K23" s="864">
        <v>40884</v>
      </c>
      <c r="L23" s="864">
        <v>22965</v>
      </c>
      <c r="M23" s="864">
        <v>27906</v>
      </c>
      <c r="N23" s="864">
        <v>131725</v>
      </c>
      <c r="O23" s="864">
        <v>149421</v>
      </c>
      <c r="P23" s="864">
        <v>50280</v>
      </c>
      <c r="Q23" s="864">
        <v>67598</v>
      </c>
      <c r="R23" s="864">
        <v>281795</v>
      </c>
      <c r="S23" s="864">
        <v>284365</v>
      </c>
      <c r="T23" s="864">
        <v>50781</v>
      </c>
      <c r="U23" s="864">
        <v>44397</v>
      </c>
    </row>
    <row r="24" spans="2:21">
      <c r="B24" s="1130"/>
      <c r="C24" s="873" t="s">
        <v>57</v>
      </c>
      <c r="D24" s="864">
        <v>17968</v>
      </c>
      <c r="E24" s="864">
        <v>23863</v>
      </c>
      <c r="F24" s="864">
        <v>34886</v>
      </c>
      <c r="G24" s="864">
        <v>29322</v>
      </c>
      <c r="H24" s="864">
        <v>29712</v>
      </c>
      <c r="I24" s="864">
        <v>22812</v>
      </c>
      <c r="J24" s="864">
        <v>40884</v>
      </c>
      <c r="K24" s="864">
        <v>33915</v>
      </c>
      <c r="L24" s="864">
        <v>27906</v>
      </c>
      <c r="M24" s="864">
        <v>30935</v>
      </c>
      <c r="N24" s="864">
        <v>149421</v>
      </c>
      <c r="O24" s="864">
        <v>143525</v>
      </c>
      <c r="P24" s="864">
        <v>67598</v>
      </c>
      <c r="Q24" s="864">
        <v>72956</v>
      </c>
      <c r="R24" s="864">
        <v>284365</v>
      </c>
      <c r="S24" s="864">
        <v>303936</v>
      </c>
      <c r="T24" s="864">
        <v>44397</v>
      </c>
      <c r="U24" s="864">
        <v>45478</v>
      </c>
    </row>
    <row r="25" spans="2:21">
      <c r="B25" s="1130"/>
      <c r="C25" s="873" t="s">
        <v>58</v>
      </c>
      <c r="D25" s="864">
        <v>23863</v>
      </c>
      <c r="E25" s="864">
        <v>18575</v>
      </c>
      <c r="F25" s="864">
        <v>29322</v>
      </c>
      <c r="G25" s="864">
        <v>31071</v>
      </c>
      <c r="H25" s="864">
        <v>22812</v>
      </c>
      <c r="I25" s="864">
        <v>34049</v>
      </c>
      <c r="J25" s="864">
        <v>33915</v>
      </c>
      <c r="K25" s="864">
        <v>30443</v>
      </c>
      <c r="L25" s="864">
        <v>30935</v>
      </c>
      <c r="M25" s="864">
        <v>26112</v>
      </c>
      <c r="N25" s="864">
        <v>143525</v>
      </c>
      <c r="O25" s="864">
        <v>142792</v>
      </c>
      <c r="P25" s="864">
        <v>72956</v>
      </c>
      <c r="Q25" s="864">
        <v>76296</v>
      </c>
      <c r="R25" s="864">
        <v>303936</v>
      </c>
      <c r="S25" s="864">
        <v>328220</v>
      </c>
      <c r="T25" s="864">
        <v>45478</v>
      </c>
      <c r="U25" s="864">
        <v>39770</v>
      </c>
    </row>
    <row r="26" spans="2:21">
      <c r="B26" s="1130"/>
      <c r="C26" s="873" t="s">
        <v>50</v>
      </c>
      <c r="D26" s="864">
        <v>18575</v>
      </c>
      <c r="E26" s="864">
        <v>12482</v>
      </c>
      <c r="F26" s="864">
        <v>31071</v>
      </c>
      <c r="G26" s="864">
        <v>34223</v>
      </c>
      <c r="H26" s="864">
        <v>34049</v>
      </c>
      <c r="I26" s="864">
        <v>35530</v>
      </c>
      <c r="J26" s="864">
        <v>26359</v>
      </c>
      <c r="K26" s="864">
        <v>23566</v>
      </c>
      <c r="L26" s="864">
        <v>26112</v>
      </c>
      <c r="M26" s="864">
        <v>25174</v>
      </c>
      <c r="N26" s="864">
        <v>142792</v>
      </c>
      <c r="O26" s="864">
        <v>140727</v>
      </c>
      <c r="P26" s="864">
        <v>76296</v>
      </c>
      <c r="Q26" s="864">
        <v>69227</v>
      </c>
      <c r="R26" s="864">
        <v>328220</v>
      </c>
      <c r="S26" s="864">
        <v>297529</v>
      </c>
      <c r="T26" s="864">
        <v>39770</v>
      </c>
      <c r="U26" s="864">
        <v>33741</v>
      </c>
    </row>
    <row r="27" spans="2:21">
      <c r="B27" s="1130"/>
      <c r="C27" s="873" t="s">
        <v>51</v>
      </c>
      <c r="D27" s="864">
        <v>12482</v>
      </c>
      <c r="E27" s="864">
        <v>6929</v>
      </c>
      <c r="F27" s="864">
        <v>34223</v>
      </c>
      <c r="G27" s="864">
        <v>27276</v>
      </c>
      <c r="H27" s="864">
        <v>35530</v>
      </c>
      <c r="I27" s="864">
        <v>29327</v>
      </c>
      <c r="J27" s="864">
        <v>23485</v>
      </c>
      <c r="K27" s="864">
        <v>22756</v>
      </c>
      <c r="L27" s="864">
        <v>25174</v>
      </c>
      <c r="M27" s="864">
        <v>17508</v>
      </c>
      <c r="N27" s="864">
        <v>140727</v>
      </c>
      <c r="O27" s="864">
        <v>137634</v>
      </c>
      <c r="P27" s="864">
        <v>69227</v>
      </c>
      <c r="Q27" s="864">
        <v>68362</v>
      </c>
      <c r="R27" s="864">
        <v>297529</v>
      </c>
      <c r="S27" s="864">
        <v>278928</v>
      </c>
      <c r="T27" s="864">
        <v>33741</v>
      </c>
      <c r="U27" s="864">
        <v>32793</v>
      </c>
    </row>
    <row r="28" spans="2:21">
      <c r="B28" s="1130"/>
      <c r="C28" s="873" t="s">
        <v>52</v>
      </c>
      <c r="D28" s="864">
        <v>6929</v>
      </c>
      <c r="E28" s="864">
        <v>13980</v>
      </c>
      <c r="F28" s="864">
        <v>27276</v>
      </c>
      <c r="G28" s="864">
        <v>21482</v>
      </c>
      <c r="H28" s="864">
        <v>29327</v>
      </c>
      <c r="I28" s="864">
        <v>22112</v>
      </c>
      <c r="J28" s="864">
        <v>22756</v>
      </c>
      <c r="K28" s="864">
        <v>27142</v>
      </c>
      <c r="L28" s="864">
        <v>17508</v>
      </c>
      <c r="M28" s="864">
        <v>12909</v>
      </c>
      <c r="N28" s="864">
        <v>137634</v>
      </c>
      <c r="O28" s="864">
        <v>123354</v>
      </c>
      <c r="P28" s="864">
        <v>68362</v>
      </c>
      <c r="Q28" s="864">
        <v>56065</v>
      </c>
      <c r="R28" s="864">
        <v>278928</v>
      </c>
      <c r="S28" s="864">
        <v>247023</v>
      </c>
      <c r="T28" s="864">
        <v>32793</v>
      </c>
      <c r="U28" s="864">
        <v>25796</v>
      </c>
    </row>
    <row r="29" spans="2:21">
      <c r="B29" s="1130"/>
      <c r="C29" s="873" t="s">
        <v>53</v>
      </c>
      <c r="D29" s="864">
        <v>13980</v>
      </c>
      <c r="E29" s="864">
        <v>8939</v>
      </c>
      <c r="F29" s="864">
        <v>21482</v>
      </c>
      <c r="G29" s="864">
        <v>18583</v>
      </c>
      <c r="H29" s="864">
        <v>22112</v>
      </c>
      <c r="I29" s="864">
        <v>21824</v>
      </c>
      <c r="J29" s="864">
        <v>27142</v>
      </c>
      <c r="K29" s="864">
        <v>22112</v>
      </c>
      <c r="L29" s="864">
        <v>12909</v>
      </c>
      <c r="M29" s="864">
        <v>8820</v>
      </c>
      <c r="N29" s="864">
        <v>123354</v>
      </c>
      <c r="O29" s="864">
        <v>117490</v>
      </c>
      <c r="P29" s="864">
        <v>56065</v>
      </c>
      <c r="Q29" s="864">
        <v>54907</v>
      </c>
      <c r="R29" s="864">
        <v>247023</v>
      </c>
      <c r="S29" s="864">
        <v>235861</v>
      </c>
      <c r="T29" s="864">
        <v>25796</v>
      </c>
      <c r="U29" s="864">
        <v>21656</v>
      </c>
    </row>
    <row r="30" spans="2:21">
      <c r="B30" s="1130"/>
      <c r="C30" s="873" t="s">
        <v>54</v>
      </c>
      <c r="D30" s="864">
        <v>8939</v>
      </c>
      <c r="E30" s="864">
        <v>13411</v>
      </c>
      <c r="F30" s="864">
        <v>18583</v>
      </c>
      <c r="G30" s="864">
        <v>13413</v>
      </c>
      <c r="H30" s="864">
        <v>21824</v>
      </c>
      <c r="I30" s="864">
        <v>12219</v>
      </c>
      <c r="J30" s="864">
        <v>22112</v>
      </c>
      <c r="K30" s="864">
        <v>16790</v>
      </c>
      <c r="L30" s="864">
        <v>8820</v>
      </c>
      <c r="M30" s="864">
        <v>11202</v>
      </c>
      <c r="N30" s="864">
        <v>117490</v>
      </c>
      <c r="O30" s="864">
        <v>113872</v>
      </c>
      <c r="P30" s="864">
        <v>54907</v>
      </c>
      <c r="Q30" s="864">
        <v>43416</v>
      </c>
      <c r="R30" s="864">
        <v>235861</v>
      </c>
      <c r="S30" s="864">
        <v>213649</v>
      </c>
      <c r="T30" s="864">
        <v>21656</v>
      </c>
      <c r="U30" s="864">
        <v>16344</v>
      </c>
    </row>
    <row r="31" spans="2:21">
      <c r="B31" s="1130"/>
      <c r="C31" s="873" t="s">
        <v>55</v>
      </c>
      <c r="D31" s="864">
        <v>13411</v>
      </c>
      <c r="E31" s="864">
        <v>20993</v>
      </c>
      <c r="F31" s="864">
        <v>13413</v>
      </c>
      <c r="G31" s="864">
        <v>14135</v>
      </c>
      <c r="H31" s="864">
        <v>12219</v>
      </c>
      <c r="I31" s="864">
        <v>16565</v>
      </c>
      <c r="J31" s="864">
        <v>16790</v>
      </c>
      <c r="K31" s="864">
        <v>17963</v>
      </c>
      <c r="L31" s="864">
        <v>11202</v>
      </c>
      <c r="M31" s="864">
        <v>9247</v>
      </c>
      <c r="N31" s="864">
        <v>113872</v>
      </c>
      <c r="O31" s="864">
        <v>107625</v>
      </c>
      <c r="P31" s="864">
        <v>43416</v>
      </c>
      <c r="Q31" s="864">
        <v>35319</v>
      </c>
      <c r="R31" s="864">
        <v>213649</v>
      </c>
      <c r="S31" s="864">
        <v>231622</v>
      </c>
      <c r="T31" s="864">
        <v>16344</v>
      </c>
      <c r="U31" s="864">
        <v>12592</v>
      </c>
    </row>
    <row r="32" spans="2:21">
      <c r="B32" s="1130"/>
      <c r="C32" s="874" t="s">
        <v>56</v>
      </c>
      <c r="D32" s="866">
        <v>20993</v>
      </c>
      <c r="E32" s="866">
        <v>16041</v>
      </c>
      <c r="F32" s="866">
        <v>14135</v>
      </c>
      <c r="G32" s="866">
        <v>17916</v>
      </c>
      <c r="H32" s="866">
        <v>16565</v>
      </c>
      <c r="I32" s="866">
        <v>24178</v>
      </c>
      <c r="J32" s="866">
        <v>17963</v>
      </c>
      <c r="K32" s="866">
        <v>22264</v>
      </c>
      <c r="L32" s="866">
        <v>9247</v>
      </c>
      <c r="M32" s="866">
        <v>13012</v>
      </c>
      <c r="N32" s="866">
        <v>107625</v>
      </c>
      <c r="O32" s="866">
        <v>98476</v>
      </c>
      <c r="P32" s="866">
        <v>35319</v>
      </c>
      <c r="Q32" s="866">
        <v>25005</v>
      </c>
      <c r="R32" s="866">
        <v>231622</v>
      </c>
      <c r="S32" s="866">
        <v>234835</v>
      </c>
      <c r="T32" s="866">
        <v>12592</v>
      </c>
      <c r="U32" s="866">
        <v>12100</v>
      </c>
    </row>
    <row r="33" spans="2:21">
      <c r="B33" s="1130">
        <v>2019</v>
      </c>
      <c r="C33" s="872" t="s">
        <v>47</v>
      </c>
      <c r="D33" s="862">
        <v>16041</v>
      </c>
      <c r="E33" s="862">
        <v>20203</v>
      </c>
      <c r="F33" s="862">
        <v>17916</v>
      </c>
      <c r="G33" s="862">
        <v>36798</v>
      </c>
      <c r="H33" s="862">
        <v>24178</v>
      </c>
      <c r="I33" s="862">
        <v>32534</v>
      </c>
      <c r="J33" s="862">
        <v>22264</v>
      </c>
      <c r="K33" s="862">
        <v>42840</v>
      </c>
      <c r="L33" s="862">
        <v>13012</v>
      </c>
      <c r="M33" s="862">
        <v>15261</v>
      </c>
      <c r="N33" s="862">
        <v>98476</v>
      </c>
      <c r="O33" s="862">
        <v>99017</v>
      </c>
      <c r="P33" s="862">
        <v>25005</v>
      </c>
      <c r="Q33" s="862">
        <v>14362</v>
      </c>
      <c r="R33" s="862">
        <v>234835</v>
      </c>
      <c r="S33" s="862">
        <v>282689</v>
      </c>
      <c r="T33" s="862">
        <v>12100</v>
      </c>
      <c r="U33" s="864">
        <v>43522</v>
      </c>
    </row>
    <row r="34" spans="2:21">
      <c r="B34" s="1130"/>
      <c r="C34" s="873" t="s">
        <v>48</v>
      </c>
      <c r="D34" s="864">
        <v>20203</v>
      </c>
      <c r="E34" s="864">
        <v>21772</v>
      </c>
      <c r="F34" s="864">
        <v>36798</v>
      </c>
      <c r="G34" s="864">
        <v>47824</v>
      </c>
      <c r="H34" s="864">
        <v>32534</v>
      </c>
      <c r="I34" s="864">
        <v>34548</v>
      </c>
      <c r="J34" s="864">
        <v>42840</v>
      </c>
      <c r="K34" s="864">
        <v>47435</v>
      </c>
      <c r="L34" s="864">
        <v>15261</v>
      </c>
      <c r="M34" s="864">
        <v>30314</v>
      </c>
      <c r="N34" s="864">
        <v>99017</v>
      </c>
      <c r="O34" s="864">
        <v>139548</v>
      </c>
      <c r="P34" s="864">
        <v>14362</v>
      </c>
      <c r="Q34" s="864">
        <v>64972</v>
      </c>
      <c r="R34" s="864">
        <v>282689</v>
      </c>
      <c r="S34" s="864">
        <v>307651</v>
      </c>
      <c r="T34" s="864">
        <v>43522</v>
      </c>
      <c r="U34" s="864">
        <v>58527</v>
      </c>
    </row>
    <row r="35" spans="2:21">
      <c r="B35" s="1130"/>
      <c r="C35" s="873" t="s">
        <v>49</v>
      </c>
      <c r="D35" s="864">
        <v>21772</v>
      </c>
      <c r="E35" s="864">
        <v>15968</v>
      </c>
      <c r="F35" s="864">
        <v>47824</v>
      </c>
      <c r="G35" s="864">
        <v>47317</v>
      </c>
      <c r="H35" s="864">
        <v>34548</v>
      </c>
      <c r="I35" s="864">
        <v>30924</v>
      </c>
      <c r="J35" s="864">
        <v>47435</v>
      </c>
      <c r="K35" s="864">
        <v>45056</v>
      </c>
      <c r="L35" s="864">
        <v>30314</v>
      </c>
      <c r="M35" s="864">
        <v>35000</v>
      </c>
      <c r="N35" s="864">
        <v>139548</v>
      </c>
      <c r="O35" s="864">
        <v>154176</v>
      </c>
      <c r="P35" s="864">
        <v>23426</v>
      </c>
      <c r="Q35" s="864">
        <v>84796</v>
      </c>
      <c r="R35" s="864">
        <v>307651</v>
      </c>
      <c r="S35" s="864">
        <v>314396</v>
      </c>
      <c r="T35" s="864">
        <v>58527</v>
      </c>
      <c r="U35" s="864">
        <v>54525</v>
      </c>
    </row>
    <row r="36" spans="2:21">
      <c r="B36" s="1130"/>
      <c r="C36" s="873" t="s">
        <v>57</v>
      </c>
      <c r="D36" s="864">
        <v>19968</v>
      </c>
      <c r="E36" s="864">
        <v>11061</v>
      </c>
      <c r="F36" s="864">
        <v>47317</v>
      </c>
      <c r="G36" s="864">
        <v>42533</v>
      </c>
      <c r="H36" s="864">
        <v>30924</v>
      </c>
      <c r="I36" s="864">
        <v>28963</v>
      </c>
      <c r="J36" s="864">
        <v>45056</v>
      </c>
      <c r="K36" s="864">
        <v>40460</v>
      </c>
      <c r="L36" s="864">
        <v>35000</v>
      </c>
      <c r="M36" s="864">
        <v>27649</v>
      </c>
      <c r="N36" s="864">
        <v>154176</v>
      </c>
      <c r="O36" s="864">
        <v>151489</v>
      </c>
      <c r="P36" s="864">
        <v>84796</v>
      </c>
      <c r="Q36" s="864">
        <v>88571</v>
      </c>
      <c r="R36" s="864">
        <v>314396</v>
      </c>
      <c r="S36" s="864">
        <v>324763</v>
      </c>
      <c r="T36" s="864">
        <v>54525</v>
      </c>
      <c r="U36" s="864">
        <v>46795</v>
      </c>
    </row>
    <row r="37" spans="2:21">
      <c r="B37" s="1130"/>
      <c r="C37" s="874" t="s">
        <v>58</v>
      </c>
      <c r="D37" s="866">
        <v>11061</v>
      </c>
      <c r="E37" s="866">
        <v>21423</v>
      </c>
      <c r="F37" s="866">
        <v>42533</v>
      </c>
      <c r="G37" s="866">
        <v>39257</v>
      </c>
      <c r="H37" s="866">
        <v>28963</v>
      </c>
      <c r="I37" s="866">
        <v>21425</v>
      </c>
      <c r="J37" s="866">
        <v>40460</v>
      </c>
      <c r="K37" s="866">
        <v>42749</v>
      </c>
      <c r="L37" s="866">
        <v>27649</v>
      </c>
      <c r="M37" s="866">
        <v>19441</v>
      </c>
      <c r="N37" s="866">
        <v>151486</v>
      </c>
      <c r="O37" s="866">
        <v>146730</v>
      </c>
      <c r="P37" s="866">
        <v>88571</v>
      </c>
      <c r="Q37" s="866">
        <v>87444</v>
      </c>
      <c r="R37" s="866">
        <v>324763</v>
      </c>
      <c r="S37" s="866">
        <v>313421</v>
      </c>
      <c r="T37" s="866">
        <v>46795</v>
      </c>
      <c r="U37" s="866">
        <v>40034</v>
      </c>
    </row>
    <row r="38" spans="2:21">
      <c r="B38" s="859" t="s">
        <v>618</v>
      </c>
    </row>
  </sheetData>
  <mergeCells count="20">
    <mergeCell ref="J4:N4"/>
    <mergeCell ref="B9:B20"/>
    <mergeCell ref="B21:B32"/>
    <mergeCell ref="B33:B37"/>
    <mergeCell ref="C1:V1"/>
    <mergeCell ref="C2:V2"/>
    <mergeCell ref="B6:B8"/>
    <mergeCell ref="C6:C8"/>
    <mergeCell ref="D6:U6"/>
    <mergeCell ref="D7:E7"/>
    <mergeCell ref="F7:G7"/>
    <mergeCell ref="H7:I7"/>
    <mergeCell ref="J7:K7"/>
    <mergeCell ref="L7:M7"/>
    <mergeCell ref="N7:O7"/>
    <mergeCell ref="P7:Q7"/>
    <mergeCell ref="R7:S7"/>
    <mergeCell ref="B5:U5"/>
    <mergeCell ref="T7:U7"/>
    <mergeCell ref="J3:N3"/>
  </mergeCells>
  <printOptions horizontalCentered="1"/>
  <pageMargins left="0.70866141732283472" right="0.70866141732283472" top="0.74803149606299213" bottom="0.74803149606299213" header="0.31496062992125984" footer="0.31496062992125984"/>
  <pageSetup scale="5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pageSetUpPr fitToPage="1"/>
  </sheetPr>
  <dimension ref="B1:V37"/>
  <sheetViews>
    <sheetView workbookViewId="0"/>
  </sheetViews>
  <sheetFormatPr baseColWidth="10" defaultRowHeight="14.25"/>
  <cols>
    <col min="1" max="1" width="1.54296875" style="694" customWidth="1"/>
    <col min="2" max="3" width="10.90625" style="694"/>
    <col min="4" max="12" width="11.7265625" style="694" customWidth="1"/>
    <col min="13" max="13" width="2.08984375" style="694" customWidth="1"/>
    <col min="14" max="16384" width="10.90625" style="694"/>
  </cols>
  <sheetData>
    <row r="1" spans="2:22" ht="15">
      <c r="B1" s="1009" t="s">
        <v>624</v>
      </c>
      <c r="C1" s="1009"/>
      <c r="D1" s="1009"/>
      <c r="E1" s="1009"/>
      <c r="F1" s="1009"/>
      <c r="G1" s="1009"/>
      <c r="H1" s="1009"/>
      <c r="I1" s="1009"/>
      <c r="J1" s="1009"/>
      <c r="K1" s="1009"/>
      <c r="L1" s="1009"/>
      <c r="M1" s="875"/>
      <c r="N1" s="875"/>
      <c r="O1" s="875"/>
      <c r="P1" s="875"/>
      <c r="Q1" s="875"/>
      <c r="R1" s="875"/>
      <c r="S1" s="875"/>
      <c r="T1" s="875"/>
      <c r="U1" s="875"/>
      <c r="V1" s="875"/>
    </row>
    <row r="2" spans="2:22" ht="15">
      <c r="B2" s="1009" t="s">
        <v>636</v>
      </c>
      <c r="C2" s="1009"/>
      <c r="D2" s="1009"/>
      <c r="E2" s="1009"/>
      <c r="F2" s="1009"/>
      <c r="G2" s="1009"/>
      <c r="H2" s="1009"/>
      <c r="I2" s="1009"/>
      <c r="J2" s="1009"/>
      <c r="K2" s="1009"/>
      <c r="L2" s="1009"/>
      <c r="M2" s="875"/>
      <c r="N2" s="875"/>
      <c r="O2" s="875"/>
      <c r="P2" s="875"/>
      <c r="Q2" s="875"/>
      <c r="R2" s="875"/>
      <c r="S2" s="875"/>
      <c r="T2" s="875"/>
      <c r="U2" s="875"/>
      <c r="V2" s="875"/>
    </row>
    <row r="3" spans="2:22" ht="15">
      <c r="B3" s="881"/>
      <c r="C3" s="881"/>
      <c r="D3" s="881"/>
      <c r="E3" s="1009" t="s">
        <v>634</v>
      </c>
      <c r="F3" s="1009"/>
      <c r="G3" s="1009"/>
      <c r="H3" s="1009"/>
      <c r="I3" s="1009"/>
      <c r="J3" s="881"/>
      <c r="K3" s="881"/>
      <c r="L3" s="881"/>
      <c r="M3" s="875"/>
      <c r="N3" s="875"/>
      <c r="O3" s="875"/>
      <c r="P3" s="875"/>
      <c r="Q3" s="875"/>
      <c r="R3" s="875"/>
      <c r="S3" s="875"/>
      <c r="T3" s="875"/>
      <c r="U3" s="875"/>
      <c r="V3" s="875"/>
    </row>
    <row r="4" spans="2:22" ht="15">
      <c r="B4" s="881"/>
      <c r="C4" s="881"/>
      <c r="D4" s="881"/>
      <c r="E4" s="1009" t="s">
        <v>176</v>
      </c>
      <c r="F4" s="1009"/>
      <c r="G4" s="1009"/>
      <c r="H4" s="1009"/>
      <c r="I4" s="1009"/>
      <c r="J4" s="881"/>
      <c r="K4" s="881"/>
      <c r="L4" s="881"/>
      <c r="M4" s="875"/>
      <c r="N4" s="875"/>
      <c r="O4" s="875"/>
      <c r="P4" s="875"/>
      <c r="Q4" s="875"/>
      <c r="R4" s="875"/>
      <c r="S4" s="875"/>
      <c r="T4" s="875"/>
      <c r="U4" s="875"/>
      <c r="V4" s="875"/>
    </row>
    <row r="5" spans="2:22" s="914" customFormat="1">
      <c r="G5" s="915"/>
    </row>
    <row r="6" spans="2:22">
      <c r="B6" s="1143" t="s">
        <v>165</v>
      </c>
      <c r="C6" s="1143" t="s">
        <v>98</v>
      </c>
      <c r="D6" s="1142" t="s">
        <v>608</v>
      </c>
      <c r="E6" s="1142"/>
      <c r="F6" s="1142"/>
      <c r="G6" s="1142"/>
      <c r="H6" s="1142"/>
      <c r="I6" s="1142"/>
      <c r="J6" s="1142"/>
      <c r="K6" s="1142"/>
      <c r="L6" s="1142"/>
    </row>
    <row r="7" spans="2:22" ht="25.5">
      <c r="B7" s="1143"/>
      <c r="C7" s="1143"/>
      <c r="D7" s="916" t="s">
        <v>620</v>
      </c>
      <c r="E7" s="886" t="s">
        <v>182</v>
      </c>
      <c r="F7" s="886" t="s">
        <v>218</v>
      </c>
      <c r="G7" s="886" t="s">
        <v>185</v>
      </c>
      <c r="H7" s="886" t="s">
        <v>635</v>
      </c>
      <c r="I7" s="886" t="s">
        <v>621</v>
      </c>
      <c r="J7" s="916" t="s">
        <v>622</v>
      </c>
      <c r="K7" s="886" t="s">
        <v>217</v>
      </c>
      <c r="L7" s="870" t="s">
        <v>503</v>
      </c>
      <c r="M7" s="879"/>
      <c r="N7" s="880"/>
      <c r="O7" s="880"/>
      <c r="P7" s="880"/>
      <c r="Q7" s="880"/>
      <c r="R7" s="879"/>
      <c r="S7" s="879"/>
    </row>
    <row r="8" spans="2:22">
      <c r="B8" s="1137">
        <v>2017</v>
      </c>
      <c r="C8" s="861" t="s">
        <v>47</v>
      </c>
      <c r="D8" s="864">
        <v>0</v>
      </c>
      <c r="E8" s="864">
        <v>28308</v>
      </c>
      <c r="F8" s="864">
        <v>14527</v>
      </c>
      <c r="G8" s="864">
        <v>32198</v>
      </c>
      <c r="H8" s="864">
        <v>28159</v>
      </c>
      <c r="I8" s="864">
        <v>28329</v>
      </c>
      <c r="J8" s="864">
        <v>16577</v>
      </c>
      <c r="K8" s="864">
        <v>88437</v>
      </c>
      <c r="L8" s="864">
        <v>43299</v>
      </c>
    </row>
    <row r="9" spans="2:22">
      <c r="B9" s="1138"/>
      <c r="C9" s="863" t="s">
        <v>48</v>
      </c>
      <c r="D9" s="864">
        <v>0</v>
      </c>
      <c r="E9" s="864">
        <v>6081</v>
      </c>
      <c r="F9" s="864">
        <v>16777</v>
      </c>
      <c r="G9" s="864">
        <v>7269</v>
      </c>
      <c r="H9" s="864">
        <v>11090</v>
      </c>
      <c r="I9" s="864">
        <v>52143</v>
      </c>
      <c r="J9" s="864">
        <v>53042</v>
      </c>
      <c r="K9" s="864">
        <v>41911</v>
      </c>
      <c r="L9" s="864">
        <v>11985</v>
      </c>
    </row>
    <row r="10" spans="2:22">
      <c r="B10" s="1138"/>
      <c r="C10" s="863" t="s">
        <v>49</v>
      </c>
      <c r="D10" s="864">
        <v>270</v>
      </c>
      <c r="E10" s="864">
        <v>4339</v>
      </c>
      <c r="F10" s="864">
        <v>2433</v>
      </c>
      <c r="G10" s="864">
        <v>7156</v>
      </c>
      <c r="H10" s="864">
        <v>2848</v>
      </c>
      <c r="I10" s="864">
        <v>22040</v>
      </c>
      <c r="J10" s="864">
        <v>34627</v>
      </c>
      <c r="K10" s="864">
        <v>35293</v>
      </c>
      <c r="L10" s="864">
        <v>2597</v>
      </c>
    </row>
    <row r="11" spans="2:22">
      <c r="B11" s="1138"/>
      <c r="C11" s="863" t="s">
        <v>57</v>
      </c>
      <c r="D11" s="864">
        <v>0</v>
      </c>
      <c r="E11" s="864">
        <v>1554</v>
      </c>
      <c r="F11" s="864">
        <v>2912</v>
      </c>
      <c r="G11" s="864">
        <v>4074</v>
      </c>
      <c r="H11" s="864">
        <v>3614</v>
      </c>
      <c r="I11" s="864">
        <v>9865</v>
      </c>
      <c r="J11" s="864">
        <v>9039</v>
      </c>
      <c r="K11" s="864">
        <v>35448</v>
      </c>
      <c r="L11" s="864">
        <v>4836</v>
      </c>
    </row>
    <row r="12" spans="2:22">
      <c r="B12" s="1138"/>
      <c r="C12" s="863" t="s">
        <v>58</v>
      </c>
      <c r="D12" s="864">
        <v>0</v>
      </c>
      <c r="E12" s="864">
        <v>2408</v>
      </c>
      <c r="F12" s="864">
        <v>5399</v>
      </c>
      <c r="G12" s="864">
        <v>6402</v>
      </c>
      <c r="H12" s="864">
        <v>6707</v>
      </c>
      <c r="I12" s="864">
        <v>12082</v>
      </c>
      <c r="J12" s="864">
        <v>9687</v>
      </c>
      <c r="K12" s="864">
        <v>32286</v>
      </c>
      <c r="L12" s="864">
        <v>3550</v>
      </c>
    </row>
    <row r="13" spans="2:22">
      <c r="B13" s="1138"/>
      <c r="C13" s="863" t="s">
        <v>50</v>
      </c>
      <c r="D13" s="864">
        <v>8802</v>
      </c>
      <c r="E13" s="864">
        <v>1112</v>
      </c>
      <c r="F13" s="864">
        <v>6686</v>
      </c>
      <c r="G13" s="864">
        <v>10970</v>
      </c>
      <c r="H13" s="864">
        <v>5379</v>
      </c>
      <c r="I13" s="864">
        <v>13305</v>
      </c>
      <c r="J13" s="864">
        <v>4519</v>
      </c>
      <c r="K13" s="864">
        <v>27284</v>
      </c>
      <c r="L13" s="864">
        <v>5359</v>
      </c>
    </row>
    <row r="14" spans="2:22">
      <c r="B14" s="1138"/>
      <c r="C14" s="863" t="s">
        <v>51</v>
      </c>
      <c r="D14" s="864">
        <v>0</v>
      </c>
      <c r="E14" s="864">
        <v>2738</v>
      </c>
      <c r="F14" s="864">
        <v>3120</v>
      </c>
      <c r="G14" s="864">
        <v>4951</v>
      </c>
      <c r="H14" s="864">
        <v>8411</v>
      </c>
      <c r="I14" s="864">
        <v>8271</v>
      </c>
      <c r="J14" s="864">
        <v>1594</v>
      </c>
      <c r="K14" s="864">
        <v>29045</v>
      </c>
      <c r="L14" s="864">
        <v>5584</v>
      </c>
    </row>
    <row r="15" spans="2:22">
      <c r="B15" s="1138"/>
      <c r="C15" s="863" t="s">
        <v>52</v>
      </c>
      <c r="D15" s="864">
        <v>0</v>
      </c>
      <c r="E15" s="864">
        <v>4007</v>
      </c>
      <c r="F15" s="864">
        <v>4983</v>
      </c>
      <c r="G15" s="864">
        <v>6451</v>
      </c>
      <c r="H15" s="864">
        <v>7405</v>
      </c>
      <c r="I15" s="864">
        <v>7729</v>
      </c>
      <c r="J15" s="864">
        <v>4705</v>
      </c>
      <c r="K15" s="864">
        <v>32401</v>
      </c>
      <c r="L15" s="864">
        <v>7345</v>
      </c>
    </row>
    <row r="16" spans="2:22">
      <c r="B16" s="1138"/>
      <c r="C16" s="863" t="s">
        <v>53</v>
      </c>
      <c r="D16" s="864">
        <v>0</v>
      </c>
      <c r="E16" s="864">
        <v>511</v>
      </c>
      <c r="F16" s="864">
        <v>1294</v>
      </c>
      <c r="G16" s="864">
        <v>4956</v>
      </c>
      <c r="H16" s="864">
        <v>5708</v>
      </c>
      <c r="I16" s="864">
        <v>4328</v>
      </c>
      <c r="J16" s="864">
        <v>3853</v>
      </c>
      <c r="K16" s="864">
        <v>20759</v>
      </c>
      <c r="L16" s="864">
        <v>5638</v>
      </c>
    </row>
    <row r="17" spans="2:12">
      <c r="B17" s="1138"/>
      <c r="C17" s="863" t="s">
        <v>54</v>
      </c>
      <c r="D17" s="864">
        <v>0</v>
      </c>
      <c r="E17" s="864">
        <v>235</v>
      </c>
      <c r="F17" s="864">
        <v>1661</v>
      </c>
      <c r="G17" s="864">
        <v>2418</v>
      </c>
      <c r="H17" s="864">
        <v>4895</v>
      </c>
      <c r="I17" s="864">
        <v>8043</v>
      </c>
      <c r="J17" s="864">
        <v>8520</v>
      </c>
      <c r="K17" s="864">
        <v>18039</v>
      </c>
      <c r="L17" s="864">
        <v>4657</v>
      </c>
    </row>
    <row r="18" spans="2:12">
      <c r="B18" s="1138"/>
      <c r="C18" s="863" t="s">
        <v>55</v>
      </c>
      <c r="D18" s="864">
        <v>0</v>
      </c>
      <c r="E18" s="864">
        <v>480</v>
      </c>
      <c r="F18" s="864">
        <v>4601</v>
      </c>
      <c r="G18" s="864">
        <v>5133</v>
      </c>
      <c r="H18" s="864">
        <v>6538</v>
      </c>
      <c r="I18" s="864">
        <v>4596</v>
      </c>
      <c r="J18" s="864">
        <v>6101</v>
      </c>
      <c r="K18" s="864">
        <v>6180</v>
      </c>
      <c r="L18" s="864">
        <v>5449</v>
      </c>
    </row>
    <row r="19" spans="2:12">
      <c r="B19" s="1139"/>
      <c r="C19" s="865" t="s">
        <v>56</v>
      </c>
      <c r="D19" s="866">
        <v>0</v>
      </c>
      <c r="E19" s="866">
        <v>2615</v>
      </c>
      <c r="F19" s="866">
        <v>6106</v>
      </c>
      <c r="G19" s="866">
        <v>12479</v>
      </c>
      <c r="H19" s="866">
        <v>1003</v>
      </c>
      <c r="I19" s="866">
        <v>3944</v>
      </c>
      <c r="J19" s="866">
        <v>1829</v>
      </c>
      <c r="K19" s="866">
        <v>25555</v>
      </c>
      <c r="L19" s="866">
        <v>4662</v>
      </c>
    </row>
    <row r="20" spans="2:12">
      <c r="B20" s="1137">
        <v>2018</v>
      </c>
      <c r="C20" s="861" t="s">
        <v>47</v>
      </c>
      <c r="D20" s="862">
        <v>0</v>
      </c>
      <c r="E20" s="862">
        <v>12168</v>
      </c>
      <c r="F20" s="862">
        <v>8166</v>
      </c>
      <c r="G20" s="862">
        <v>31662</v>
      </c>
      <c r="H20" s="862">
        <v>11874</v>
      </c>
      <c r="I20" s="862">
        <v>10157</v>
      </c>
      <c r="J20" s="862">
        <v>5437</v>
      </c>
      <c r="K20" s="862">
        <v>73105</v>
      </c>
      <c r="L20" s="862">
        <v>44081</v>
      </c>
    </row>
    <row r="21" spans="2:12">
      <c r="B21" s="1138"/>
      <c r="C21" s="863" t="s">
        <v>48</v>
      </c>
      <c r="D21" s="864">
        <v>0</v>
      </c>
      <c r="E21" s="864">
        <v>7131</v>
      </c>
      <c r="F21" s="864">
        <v>5997</v>
      </c>
      <c r="G21" s="864">
        <v>14751</v>
      </c>
      <c r="H21" s="864">
        <v>18513</v>
      </c>
      <c r="I21" s="864">
        <v>62818</v>
      </c>
      <c r="J21" s="864">
        <v>46904</v>
      </c>
      <c r="K21" s="864">
        <v>55667</v>
      </c>
      <c r="L21" s="864">
        <v>14954</v>
      </c>
    </row>
    <row r="22" spans="2:12">
      <c r="B22" s="1138"/>
      <c r="C22" s="863" t="s">
        <v>49</v>
      </c>
      <c r="D22" s="864">
        <v>0</v>
      </c>
      <c r="E22" s="864">
        <v>4791</v>
      </c>
      <c r="F22" s="864">
        <v>2277</v>
      </c>
      <c r="G22" s="864">
        <v>5038</v>
      </c>
      <c r="H22" s="864">
        <v>4406</v>
      </c>
      <c r="I22" s="864">
        <v>30700</v>
      </c>
      <c r="J22" s="864">
        <v>31089</v>
      </c>
      <c r="K22" s="864">
        <v>25337</v>
      </c>
      <c r="L22" s="864">
        <v>3612</v>
      </c>
    </row>
    <row r="23" spans="2:12">
      <c r="B23" s="1138"/>
      <c r="C23" s="863" t="s">
        <v>57</v>
      </c>
      <c r="D23" s="864">
        <v>0</v>
      </c>
      <c r="E23" s="864">
        <v>1556</v>
      </c>
      <c r="F23" s="864">
        <v>1735</v>
      </c>
      <c r="G23" s="864">
        <v>4914</v>
      </c>
      <c r="H23" s="864">
        <v>3457</v>
      </c>
      <c r="I23" s="864">
        <v>7316</v>
      </c>
      <c r="J23" s="864">
        <v>18910</v>
      </c>
      <c r="K23" s="864">
        <v>22829</v>
      </c>
      <c r="L23" s="864">
        <v>8570</v>
      </c>
    </row>
    <row r="24" spans="2:12">
      <c r="B24" s="1138"/>
      <c r="C24" s="863" t="s">
        <v>58</v>
      </c>
      <c r="D24" s="864">
        <v>0</v>
      </c>
      <c r="E24" s="864">
        <v>1469</v>
      </c>
      <c r="F24" s="864">
        <v>4342</v>
      </c>
      <c r="G24" s="864">
        <v>4418</v>
      </c>
      <c r="H24" s="864">
        <v>1935</v>
      </c>
      <c r="I24" s="864">
        <v>13182</v>
      </c>
      <c r="J24" s="864">
        <v>17217</v>
      </c>
      <c r="K24" s="864">
        <v>19404</v>
      </c>
      <c r="L24" s="864">
        <v>4885</v>
      </c>
    </row>
    <row r="25" spans="2:12">
      <c r="B25" s="1138"/>
      <c r="C25" s="863" t="s">
        <v>50</v>
      </c>
      <c r="D25" s="864">
        <v>0</v>
      </c>
      <c r="E25" s="864">
        <v>2115</v>
      </c>
      <c r="F25" s="864">
        <v>2119</v>
      </c>
      <c r="G25" s="864">
        <v>3756</v>
      </c>
      <c r="H25" s="864">
        <v>10136</v>
      </c>
      <c r="I25" s="864">
        <v>9650</v>
      </c>
      <c r="J25" s="864">
        <v>5886</v>
      </c>
      <c r="K25" s="864">
        <v>28024</v>
      </c>
      <c r="L25" s="864">
        <v>3871</v>
      </c>
    </row>
    <row r="26" spans="2:12">
      <c r="B26" s="1138"/>
      <c r="C26" s="863" t="s">
        <v>51</v>
      </c>
      <c r="D26" s="864">
        <v>0</v>
      </c>
      <c r="E26" s="864">
        <v>1926</v>
      </c>
      <c r="F26" s="864">
        <v>3833</v>
      </c>
      <c r="G26" s="864">
        <v>5751</v>
      </c>
      <c r="H26" s="864">
        <v>6316</v>
      </c>
      <c r="I26" s="864">
        <v>8500</v>
      </c>
      <c r="J26" s="864">
        <v>12789</v>
      </c>
      <c r="K26" s="864">
        <v>22052</v>
      </c>
      <c r="L26" s="864">
        <v>8185</v>
      </c>
    </row>
    <row r="27" spans="2:12">
      <c r="B27" s="1138"/>
      <c r="C27" s="863" t="s">
        <v>52</v>
      </c>
      <c r="D27" s="864">
        <v>23</v>
      </c>
      <c r="E27" s="864">
        <v>2356</v>
      </c>
      <c r="F27" s="864">
        <v>2741</v>
      </c>
      <c r="G27" s="864">
        <v>14014</v>
      </c>
      <c r="H27" s="864">
        <v>5691</v>
      </c>
      <c r="I27" s="864">
        <v>4901</v>
      </c>
      <c r="J27" s="864">
        <v>2719</v>
      </c>
      <c r="K27" s="864">
        <v>23386</v>
      </c>
      <c r="L27" s="864">
        <v>4117</v>
      </c>
    </row>
    <row r="28" spans="2:12">
      <c r="B28" s="1138"/>
      <c r="C28" s="863" t="s">
        <v>53</v>
      </c>
      <c r="D28" s="864">
        <v>0</v>
      </c>
      <c r="E28" s="864">
        <v>1334</v>
      </c>
      <c r="F28" s="864">
        <v>1606</v>
      </c>
      <c r="G28" s="864">
        <v>1946</v>
      </c>
      <c r="H28" s="864">
        <v>5228</v>
      </c>
      <c r="I28" s="864">
        <v>5291</v>
      </c>
      <c r="J28" s="864">
        <v>10485</v>
      </c>
      <c r="K28" s="864">
        <v>18914</v>
      </c>
      <c r="L28" s="864">
        <v>4640</v>
      </c>
    </row>
    <row r="29" spans="2:12">
      <c r="B29" s="1138"/>
      <c r="C29" s="863" t="s">
        <v>54</v>
      </c>
      <c r="D29" s="864">
        <v>0</v>
      </c>
      <c r="E29" s="864">
        <v>4935</v>
      </c>
      <c r="F29" s="864">
        <v>4374</v>
      </c>
      <c r="G29" s="864">
        <v>3134</v>
      </c>
      <c r="H29" s="864">
        <v>15705</v>
      </c>
      <c r="I29" s="864">
        <v>9128</v>
      </c>
      <c r="J29" s="864">
        <v>3625</v>
      </c>
      <c r="K29" s="864">
        <v>20992</v>
      </c>
      <c r="L29" s="864">
        <v>5523</v>
      </c>
    </row>
    <row r="30" spans="2:12">
      <c r="B30" s="1138"/>
      <c r="C30" s="863" t="s">
        <v>55</v>
      </c>
      <c r="D30" s="864">
        <v>0</v>
      </c>
      <c r="E30" s="864">
        <v>1330</v>
      </c>
      <c r="F30" s="864">
        <v>685</v>
      </c>
      <c r="G30" s="864">
        <v>2232</v>
      </c>
      <c r="H30" s="864">
        <v>2417</v>
      </c>
      <c r="I30" s="864">
        <v>5379</v>
      </c>
      <c r="J30" s="864">
        <v>4258</v>
      </c>
      <c r="K30" s="864">
        <v>14685</v>
      </c>
      <c r="L30" s="864">
        <v>5399</v>
      </c>
    </row>
    <row r="31" spans="2:12">
      <c r="B31" s="1139"/>
      <c r="C31" s="865" t="s">
        <v>56</v>
      </c>
      <c r="D31" s="866">
        <v>0</v>
      </c>
      <c r="E31" s="866">
        <v>2951</v>
      </c>
      <c r="F31" s="866">
        <v>6560</v>
      </c>
      <c r="G31" s="866">
        <v>8047</v>
      </c>
      <c r="H31" s="866">
        <v>5685</v>
      </c>
      <c r="I31" s="866">
        <v>3122</v>
      </c>
      <c r="J31" s="866">
        <v>392</v>
      </c>
      <c r="K31" s="866">
        <v>32208</v>
      </c>
      <c r="L31" s="866">
        <v>7809</v>
      </c>
    </row>
    <row r="32" spans="2:12">
      <c r="B32" s="1137">
        <v>2019</v>
      </c>
      <c r="C32" s="861" t="s">
        <v>47</v>
      </c>
      <c r="D32" s="862">
        <v>0</v>
      </c>
      <c r="E32" s="862">
        <v>21184</v>
      </c>
      <c r="F32" s="862">
        <v>10102</v>
      </c>
      <c r="G32" s="862">
        <v>23775</v>
      </c>
      <c r="H32" s="862">
        <v>14801</v>
      </c>
      <c r="I32" s="862">
        <v>16144</v>
      </c>
      <c r="J32" s="862">
        <v>2006</v>
      </c>
      <c r="K32" s="862">
        <v>71607</v>
      </c>
      <c r="L32" s="862">
        <v>42249</v>
      </c>
    </row>
    <row r="33" spans="2:12">
      <c r="B33" s="1138"/>
      <c r="C33" s="863" t="s">
        <v>48</v>
      </c>
      <c r="D33" s="864">
        <v>0</v>
      </c>
      <c r="E33" s="864">
        <v>13577</v>
      </c>
      <c r="F33" s="864">
        <v>4414</v>
      </c>
      <c r="G33" s="864">
        <v>10074</v>
      </c>
      <c r="H33" s="864">
        <v>17598</v>
      </c>
      <c r="I33" s="864">
        <v>55399</v>
      </c>
      <c r="J33" s="864">
        <v>63320</v>
      </c>
      <c r="K33" s="864">
        <v>58759</v>
      </c>
      <c r="L33" s="864">
        <v>23529</v>
      </c>
    </row>
    <row r="34" spans="2:12">
      <c r="B34" s="1138"/>
      <c r="C34" s="863" t="s">
        <v>49</v>
      </c>
      <c r="D34" s="864">
        <v>0</v>
      </c>
      <c r="E34" s="864">
        <v>3617</v>
      </c>
      <c r="F34" s="864">
        <v>1357</v>
      </c>
      <c r="G34" s="864">
        <v>3725</v>
      </c>
      <c r="H34" s="864">
        <v>11095</v>
      </c>
      <c r="I34" s="864">
        <v>27775</v>
      </c>
      <c r="J34" s="864">
        <v>34906</v>
      </c>
      <c r="K34" s="864">
        <v>28326</v>
      </c>
      <c r="L34" s="864">
        <v>5222</v>
      </c>
    </row>
    <row r="35" spans="2:12">
      <c r="B35" s="1138"/>
      <c r="C35" s="863" t="s">
        <v>57</v>
      </c>
      <c r="D35" s="864">
        <v>0</v>
      </c>
      <c r="E35" s="864">
        <v>175</v>
      </c>
      <c r="F35" s="864">
        <v>626</v>
      </c>
      <c r="G35" s="864">
        <v>2199</v>
      </c>
      <c r="H35" s="864">
        <v>3885</v>
      </c>
      <c r="I35" s="864">
        <v>8382</v>
      </c>
      <c r="J35" s="864">
        <v>15072</v>
      </c>
      <c r="K35" s="864">
        <v>19163</v>
      </c>
      <c r="L35" s="864">
        <v>1372</v>
      </c>
    </row>
    <row r="36" spans="2:12">
      <c r="B36" s="1139"/>
      <c r="C36" s="865" t="s">
        <v>58</v>
      </c>
      <c r="D36" s="866">
        <v>0</v>
      </c>
      <c r="E36" s="866">
        <v>314</v>
      </c>
      <c r="F36" s="866">
        <v>962</v>
      </c>
      <c r="G36" s="866">
        <v>3770</v>
      </c>
      <c r="H36" s="866">
        <v>2857</v>
      </c>
      <c r="I36" s="866">
        <v>7282</v>
      </c>
      <c r="J36" s="866">
        <v>11482</v>
      </c>
      <c r="K36" s="866">
        <v>18924</v>
      </c>
      <c r="L36" s="866">
        <v>2657</v>
      </c>
    </row>
    <row r="37" spans="2:12">
      <c r="B37" s="859" t="s">
        <v>618</v>
      </c>
      <c r="C37" s="859"/>
      <c r="D37" s="859"/>
      <c r="E37" s="859"/>
      <c r="F37" s="859"/>
      <c r="G37" s="859"/>
      <c r="H37" s="859"/>
      <c r="I37" s="859"/>
      <c r="J37" s="859"/>
      <c r="K37" s="859"/>
      <c r="L37" s="859"/>
    </row>
  </sheetData>
  <mergeCells count="10">
    <mergeCell ref="B8:B19"/>
    <mergeCell ref="B20:B31"/>
    <mergeCell ref="B32:B36"/>
    <mergeCell ref="B1:L1"/>
    <mergeCell ref="B2:L2"/>
    <mergeCell ref="D6:L6"/>
    <mergeCell ref="B6:B7"/>
    <mergeCell ref="C6:C7"/>
    <mergeCell ref="E3:I3"/>
    <mergeCell ref="E4:I4"/>
  </mergeCells>
  <printOptions horizontalCentered="1"/>
  <pageMargins left="0.70866141732283472" right="0.70866141732283472" top="0.74803149606299213" bottom="0.74803149606299213" header="0.31496062992125984" footer="0.31496062992125984"/>
  <pageSetup scale="6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I24"/>
  <sheetViews>
    <sheetView topLeftCell="B1" zoomScaleNormal="100" workbookViewId="0">
      <selection activeCell="D14" sqref="D14"/>
    </sheetView>
  </sheetViews>
  <sheetFormatPr baseColWidth="10" defaultRowHeight="18"/>
  <cols>
    <col min="1" max="1" width="3.7265625" customWidth="1"/>
    <col min="2" max="2" width="15.08984375" style="167" customWidth="1"/>
    <col min="3" max="5" width="11.90625" customWidth="1"/>
  </cols>
  <sheetData>
    <row r="1" spans="1:9">
      <c r="B1" s="1009" t="s">
        <v>625</v>
      </c>
      <c r="C1" s="1009"/>
      <c r="D1" s="1009"/>
      <c r="E1" s="1009"/>
    </row>
    <row r="2" spans="1:9">
      <c r="B2" s="1009" t="s">
        <v>452</v>
      </c>
      <c r="C2" s="1009"/>
      <c r="D2" s="1009"/>
      <c r="E2" s="1009"/>
    </row>
    <row r="3" spans="1:9">
      <c r="B3" s="1153" t="s">
        <v>190</v>
      </c>
      <c r="C3" s="1153"/>
      <c r="D3" s="1153"/>
      <c r="E3" s="1153"/>
    </row>
    <row r="4" spans="1:9">
      <c r="B4" s="1148"/>
      <c r="C4" s="1150" t="s">
        <v>108</v>
      </c>
      <c r="D4" s="1151"/>
      <c r="E4" s="1152"/>
    </row>
    <row r="5" spans="1:9">
      <c r="B5" s="1149"/>
      <c r="C5" s="406" t="s">
        <v>166</v>
      </c>
      <c r="D5" s="653" t="s">
        <v>167</v>
      </c>
      <c r="E5" s="406" t="s">
        <v>168</v>
      </c>
    </row>
    <row r="6" spans="1:9">
      <c r="B6" s="917" t="s">
        <v>627</v>
      </c>
      <c r="C6" s="696">
        <v>-0.03</v>
      </c>
      <c r="D6" s="696">
        <v>7.3999999999999996E-2</v>
      </c>
      <c r="E6" s="697" t="s">
        <v>547</v>
      </c>
      <c r="F6" s="312"/>
      <c r="G6" s="529"/>
      <c r="H6" s="529"/>
      <c r="I6" s="529"/>
    </row>
    <row r="7" spans="1:9">
      <c r="B7" s="1145" t="s">
        <v>191</v>
      </c>
      <c r="C7" s="1146"/>
      <c r="D7" s="1146"/>
      <c r="E7" s="1147"/>
    </row>
    <row r="8" spans="1:9">
      <c r="A8" s="65"/>
      <c r="B8" s="165" t="s">
        <v>578</v>
      </c>
      <c r="C8" s="65"/>
    </row>
    <row r="9" spans="1:9" ht="32.25" customHeight="1">
      <c r="B9" s="1144" t="s">
        <v>628</v>
      </c>
      <c r="C9" s="1144"/>
      <c r="D9" s="1144"/>
      <c r="E9" s="1144"/>
    </row>
    <row r="10" spans="1:9">
      <c r="C10" s="312"/>
    </row>
    <row r="24" spans="7:7">
      <c r="G24" s="694"/>
    </row>
  </sheetData>
  <mergeCells count="7">
    <mergeCell ref="B1:E1"/>
    <mergeCell ref="B3:E3"/>
    <mergeCell ref="B9:E9"/>
    <mergeCell ref="B7:E7"/>
    <mergeCell ref="B4:B5"/>
    <mergeCell ref="C4:E4"/>
    <mergeCell ref="B2:E2"/>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pageSetUpPr fitToPage="1"/>
  </sheetPr>
  <dimension ref="A1:G43"/>
  <sheetViews>
    <sheetView zoomScaleNormal="100" workbookViewId="0">
      <selection activeCell="I39" sqref="I39"/>
    </sheetView>
  </sheetViews>
  <sheetFormatPr baseColWidth="10" defaultColWidth="11.08984375" defaultRowHeight="15" customHeight="1"/>
  <cols>
    <col min="1" max="1" width="6" style="576" customWidth="1"/>
    <col min="2" max="5" width="10.26953125" style="576" customWidth="1"/>
    <col min="6" max="6" width="10.453125" style="576" customWidth="1"/>
    <col min="7" max="7" width="6.26953125" style="591" customWidth="1"/>
    <col min="8" max="16384" width="11.08984375" style="576"/>
  </cols>
  <sheetData>
    <row r="1" spans="1:7" ht="15" customHeight="1">
      <c r="A1" s="996"/>
      <c r="B1" s="996"/>
      <c r="C1" s="996"/>
      <c r="D1" s="996"/>
      <c r="E1" s="996"/>
      <c r="F1" s="996"/>
      <c r="G1" s="996"/>
    </row>
    <row r="2" spans="1:7" s="577" customFormat="1" ht="15" customHeight="1">
      <c r="A2" s="996" t="s">
        <v>418</v>
      </c>
      <c r="B2" s="996"/>
      <c r="C2" s="996"/>
      <c r="D2" s="996"/>
      <c r="E2" s="996"/>
      <c r="F2" s="996"/>
      <c r="G2" s="996"/>
    </row>
    <row r="3" spans="1:7" s="577" customFormat="1" ht="15" customHeight="1">
      <c r="A3" s="996" t="s">
        <v>376</v>
      </c>
      <c r="B3" s="996"/>
      <c r="C3" s="996"/>
      <c r="D3" s="996"/>
      <c r="E3" s="996"/>
      <c r="F3" s="996"/>
      <c r="G3" s="996"/>
    </row>
    <row r="4" spans="1:7" s="577" customFormat="1" ht="15" customHeight="1">
      <c r="A4" s="996"/>
      <c r="B4" s="996"/>
      <c r="C4" s="996"/>
      <c r="D4" s="996"/>
      <c r="E4" s="996"/>
      <c r="F4" s="996"/>
      <c r="G4" s="996"/>
    </row>
    <row r="5" spans="1:7" s="577" customFormat="1" ht="15" customHeight="1">
      <c r="A5" s="578" t="s">
        <v>29</v>
      </c>
      <c r="B5" s="579" t="s">
        <v>18</v>
      </c>
      <c r="C5" s="579"/>
      <c r="D5" s="579"/>
      <c r="E5" s="579"/>
      <c r="F5" s="579"/>
      <c r="G5" s="580" t="s">
        <v>19</v>
      </c>
    </row>
    <row r="6" spans="1:7" s="577" customFormat="1" ht="15" customHeight="1">
      <c r="A6" s="581"/>
      <c r="B6" s="581"/>
      <c r="C6" s="581"/>
      <c r="D6" s="581"/>
      <c r="E6" s="581"/>
      <c r="F6" s="581"/>
      <c r="G6" s="152"/>
    </row>
    <row r="7" spans="1:7" s="577" customFormat="1" ht="15.75" customHeight="1">
      <c r="A7" s="593" t="s">
        <v>430</v>
      </c>
      <c r="B7" s="1155" t="s">
        <v>366</v>
      </c>
      <c r="C7" s="1155"/>
      <c r="D7" s="1155"/>
      <c r="E7" s="1155"/>
      <c r="F7" s="1155"/>
      <c r="G7" s="918">
        <v>28</v>
      </c>
    </row>
    <row r="8" spans="1:7" s="577" customFormat="1" ht="15.75" customHeight="1">
      <c r="A8" s="593" t="s">
        <v>436</v>
      </c>
      <c r="B8" s="1154" t="s">
        <v>195</v>
      </c>
      <c r="C8" s="1154"/>
      <c r="D8" s="1154"/>
      <c r="E8" s="1154"/>
      <c r="F8" s="1154"/>
      <c r="G8" s="918">
        <v>29</v>
      </c>
    </row>
    <row r="9" spans="1:7" s="577" customFormat="1" ht="15.75" customHeight="1">
      <c r="A9" s="593" t="s">
        <v>437</v>
      </c>
      <c r="B9" s="1154" t="s">
        <v>196</v>
      </c>
      <c r="C9" s="1154"/>
      <c r="D9" s="1154"/>
      <c r="E9" s="1154"/>
      <c r="F9" s="1154"/>
      <c r="G9" s="918">
        <v>30</v>
      </c>
    </row>
    <row r="10" spans="1:7" s="577" customFormat="1" ht="30" customHeight="1">
      <c r="A10" s="593" t="s">
        <v>438</v>
      </c>
      <c r="B10" s="1154" t="s">
        <v>197</v>
      </c>
      <c r="C10" s="1154"/>
      <c r="D10" s="1154"/>
      <c r="E10" s="1154"/>
      <c r="F10" s="1154"/>
      <c r="G10" s="918">
        <v>31</v>
      </c>
    </row>
    <row r="11" spans="1:7" s="577" customFormat="1" ht="30" customHeight="1">
      <c r="A11" s="593" t="s">
        <v>431</v>
      </c>
      <c r="B11" s="1154" t="s">
        <v>198</v>
      </c>
      <c r="C11" s="1154"/>
      <c r="D11" s="1154"/>
      <c r="E11" s="1154"/>
      <c r="F11" s="1154"/>
      <c r="G11" s="918">
        <v>32</v>
      </c>
    </row>
    <row r="12" spans="1:7" s="577" customFormat="1" ht="30" customHeight="1">
      <c r="A12" s="593" t="s">
        <v>432</v>
      </c>
      <c r="B12" s="1157" t="s">
        <v>199</v>
      </c>
      <c r="C12" s="1157"/>
      <c r="D12" s="1157"/>
      <c r="E12" s="1157"/>
      <c r="F12" s="1157"/>
      <c r="G12" s="918">
        <v>33</v>
      </c>
    </row>
    <row r="13" spans="1:7" s="577" customFormat="1" ht="15" customHeight="1">
      <c r="A13" s="593" t="s">
        <v>428</v>
      </c>
      <c r="B13" s="1154" t="s">
        <v>200</v>
      </c>
      <c r="C13" s="1154"/>
      <c r="D13" s="1154"/>
      <c r="E13" s="1154"/>
      <c r="F13" s="1154"/>
      <c r="G13" s="918">
        <v>34</v>
      </c>
    </row>
    <row r="14" spans="1:7" s="577" customFormat="1" ht="15" customHeight="1">
      <c r="A14" s="593" t="s">
        <v>429</v>
      </c>
      <c r="B14" s="1157" t="s">
        <v>518</v>
      </c>
      <c r="C14" s="1157"/>
      <c r="D14" s="1157"/>
      <c r="E14" s="1157"/>
      <c r="F14" s="1157"/>
      <c r="G14" s="918">
        <v>35</v>
      </c>
    </row>
    <row r="15" spans="1:7" s="577" customFormat="1" ht="15" customHeight="1">
      <c r="A15" s="593" t="s">
        <v>390</v>
      </c>
      <c r="B15" s="1159" t="s">
        <v>236</v>
      </c>
      <c r="C15" s="1159"/>
      <c r="D15" s="1159"/>
      <c r="E15" s="1159"/>
      <c r="F15" s="1159"/>
      <c r="G15" s="918">
        <v>36</v>
      </c>
    </row>
    <row r="16" spans="1:7" s="577" customFormat="1" ht="15" customHeight="1">
      <c r="A16" s="593" t="s">
        <v>391</v>
      </c>
      <c r="B16" s="1155" t="s">
        <v>407</v>
      </c>
      <c r="C16" s="1155"/>
      <c r="D16" s="1155"/>
      <c r="E16" s="1155"/>
      <c r="F16" s="1155"/>
      <c r="G16" s="918">
        <v>37</v>
      </c>
    </row>
    <row r="17" spans="1:7" s="577" customFormat="1" ht="15" customHeight="1">
      <c r="A17" s="593" t="s">
        <v>392</v>
      </c>
      <c r="B17" s="1159" t="s">
        <v>242</v>
      </c>
      <c r="C17" s="1159"/>
      <c r="D17" s="1159"/>
      <c r="E17" s="1159"/>
      <c r="F17" s="1159"/>
      <c r="G17" s="918">
        <v>38</v>
      </c>
    </row>
    <row r="18" spans="1:7" s="577" customFormat="1" ht="15" customHeight="1">
      <c r="A18" s="593" t="s">
        <v>393</v>
      </c>
      <c r="B18" s="1154" t="s">
        <v>408</v>
      </c>
      <c r="C18" s="1154"/>
      <c r="D18" s="1154"/>
      <c r="E18" s="1154"/>
      <c r="F18" s="1154"/>
      <c r="G18" s="918">
        <v>39</v>
      </c>
    </row>
    <row r="19" spans="1:7" s="577" customFormat="1" ht="15" customHeight="1">
      <c r="A19" s="593" t="s">
        <v>397</v>
      </c>
      <c r="B19" s="1154" t="s">
        <v>413</v>
      </c>
      <c r="C19" s="1154"/>
      <c r="D19" s="1154"/>
      <c r="E19" s="1154"/>
      <c r="F19" s="1154"/>
      <c r="G19" s="918">
        <v>40</v>
      </c>
    </row>
    <row r="20" spans="1:7" s="577" customFormat="1" ht="15" customHeight="1">
      <c r="A20" s="593" t="s">
        <v>398</v>
      </c>
      <c r="B20" s="1154" t="s">
        <v>105</v>
      </c>
      <c r="C20" s="1154"/>
      <c r="D20" s="1154"/>
      <c r="E20" s="1154"/>
      <c r="F20" s="1154"/>
      <c r="G20" s="918">
        <v>41</v>
      </c>
    </row>
    <row r="21" spans="1:7" s="577" customFormat="1" ht="15" customHeight="1">
      <c r="A21" s="593" t="s">
        <v>402</v>
      </c>
      <c r="B21" s="1154" t="s">
        <v>414</v>
      </c>
      <c r="C21" s="1154"/>
      <c r="D21" s="1154"/>
      <c r="E21" s="1154"/>
      <c r="F21" s="1154"/>
      <c r="G21" s="918">
        <v>42</v>
      </c>
    </row>
    <row r="22" spans="1:7" s="577" customFormat="1" ht="15" customHeight="1">
      <c r="A22" s="582"/>
      <c r="B22" s="582"/>
      <c r="C22" s="582"/>
      <c r="D22" s="582"/>
      <c r="E22" s="582"/>
      <c r="F22" s="582"/>
      <c r="G22" s="594"/>
    </row>
    <row r="23" spans="1:7" s="577" customFormat="1" ht="15" customHeight="1">
      <c r="A23" s="583" t="s">
        <v>201</v>
      </c>
      <c r="B23" s="583" t="s">
        <v>18</v>
      </c>
      <c r="C23" s="583"/>
      <c r="D23" s="583"/>
      <c r="E23" s="583"/>
      <c r="F23" s="583"/>
      <c r="G23" s="919" t="s">
        <v>19</v>
      </c>
    </row>
    <row r="24" spans="1:7" s="577" customFormat="1" ht="15" customHeight="1">
      <c r="A24" s="602"/>
      <c r="B24" s="582"/>
      <c r="C24" s="582"/>
      <c r="D24" s="582"/>
      <c r="E24" s="582"/>
      <c r="F24" s="582"/>
      <c r="G24" s="152"/>
    </row>
    <row r="25" spans="1:7" s="577" customFormat="1" ht="15.75" customHeight="1">
      <c r="A25" s="590" t="s">
        <v>430</v>
      </c>
      <c r="B25" s="1155" t="s">
        <v>194</v>
      </c>
      <c r="C25" s="1155"/>
      <c r="D25" s="1155"/>
      <c r="E25" s="1155"/>
      <c r="F25" s="1155"/>
      <c r="G25" s="918">
        <v>28</v>
      </c>
    </row>
    <row r="26" spans="1:7" s="577" customFormat="1" ht="15.75" customHeight="1">
      <c r="A26" s="590" t="s">
        <v>436</v>
      </c>
      <c r="B26" s="1154" t="s">
        <v>411</v>
      </c>
      <c r="C26" s="1154"/>
      <c r="D26" s="1154"/>
      <c r="E26" s="1154"/>
      <c r="F26" s="1154"/>
      <c r="G26" s="918">
        <v>29</v>
      </c>
    </row>
    <row r="27" spans="1:7" s="577" customFormat="1" ht="30" customHeight="1">
      <c r="A27" s="590" t="s">
        <v>437</v>
      </c>
      <c r="B27" s="1154" t="s">
        <v>202</v>
      </c>
      <c r="C27" s="1154"/>
      <c r="D27" s="1154"/>
      <c r="E27" s="1154"/>
      <c r="F27" s="1154"/>
      <c r="G27" s="918">
        <v>31</v>
      </c>
    </row>
    <row r="28" spans="1:7" s="577" customFormat="1" ht="15.75" customHeight="1">
      <c r="A28" s="603" t="s">
        <v>438</v>
      </c>
      <c r="B28" s="1157" t="s">
        <v>517</v>
      </c>
      <c r="C28" s="1157"/>
      <c r="D28" s="1157"/>
      <c r="E28" s="1157"/>
      <c r="F28" s="1157"/>
      <c r="G28" s="918">
        <v>35</v>
      </c>
    </row>
    <row r="29" spans="1:7" s="577" customFormat="1" ht="15.75" customHeight="1">
      <c r="A29" s="603" t="s">
        <v>431</v>
      </c>
      <c r="B29" s="1158" t="s">
        <v>415</v>
      </c>
      <c r="C29" s="1158"/>
      <c r="D29" s="1158"/>
      <c r="E29" s="1158"/>
      <c r="F29" s="1158"/>
      <c r="G29" s="918">
        <v>36</v>
      </c>
    </row>
    <row r="30" spans="1:7" s="577" customFormat="1" ht="15.75" customHeight="1">
      <c r="A30" s="603" t="s">
        <v>432</v>
      </c>
      <c r="B30" s="1159" t="s">
        <v>203</v>
      </c>
      <c r="C30" s="1159"/>
      <c r="D30" s="1159"/>
      <c r="E30" s="1159"/>
      <c r="F30" s="1159"/>
      <c r="G30" s="918">
        <v>37</v>
      </c>
    </row>
    <row r="31" spans="1:7" s="577" customFormat="1" ht="15.75" customHeight="1">
      <c r="A31" s="603" t="s">
        <v>428</v>
      </c>
      <c r="B31" s="1159" t="s">
        <v>242</v>
      </c>
      <c r="C31" s="1159"/>
      <c r="D31" s="1159"/>
      <c r="E31" s="1159"/>
      <c r="F31" s="1159"/>
      <c r="G31" s="918">
        <v>38</v>
      </c>
    </row>
    <row r="32" spans="1:7" s="577" customFormat="1" ht="15.75" customHeight="1">
      <c r="A32" s="603" t="s">
        <v>429</v>
      </c>
      <c r="B32" s="992" t="s">
        <v>408</v>
      </c>
      <c r="C32" s="992"/>
      <c r="D32" s="992"/>
      <c r="E32" s="992"/>
      <c r="F32" s="992"/>
      <c r="G32" s="918">
        <v>39</v>
      </c>
    </row>
    <row r="33" spans="1:7" s="577" customFormat="1" ht="15.75" customHeight="1">
      <c r="A33" s="603" t="s">
        <v>390</v>
      </c>
      <c r="B33" s="1154" t="s">
        <v>416</v>
      </c>
      <c r="C33" s="1154"/>
      <c r="D33" s="1154"/>
      <c r="E33" s="1154"/>
      <c r="F33" s="1154"/>
      <c r="G33" s="918">
        <v>40</v>
      </c>
    </row>
    <row r="34" spans="1:7" s="577" customFormat="1" ht="30" customHeight="1">
      <c r="A34" s="603" t="s">
        <v>391</v>
      </c>
      <c r="B34" s="1154" t="s">
        <v>204</v>
      </c>
      <c r="C34" s="1154"/>
      <c r="D34" s="1154"/>
      <c r="E34" s="1154"/>
      <c r="F34" s="1154"/>
      <c r="G34" s="918">
        <v>42</v>
      </c>
    </row>
    <row r="35" spans="1:7" s="577" customFormat="1" ht="15.75" customHeight="1">
      <c r="A35" s="603" t="s">
        <v>392</v>
      </c>
      <c r="B35" s="1155" t="s">
        <v>205</v>
      </c>
      <c r="C35" s="1155"/>
      <c r="D35" s="1155"/>
      <c r="E35" s="1155"/>
      <c r="F35" s="1155"/>
      <c r="G35" s="918">
        <v>43</v>
      </c>
    </row>
    <row r="36" spans="1:7" s="577" customFormat="1" ht="15.75" customHeight="1">
      <c r="A36" s="584"/>
      <c r="B36" s="600"/>
      <c r="C36" s="600"/>
      <c r="D36" s="600"/>
      <c r="E36" s="600"/>
      <c r="F36" s="600"/>
      <c r="G36" s="152"/>
    </row>
    <row r="37" spans="1:7" s="577" customFormat="1" ht="15" customHeight="1">
      <c r="A37" s="585" t="s">
        <v>16</v>
      </c>
      <c r="G37" s="586"/>
    </row>
    <row r="38" spans="1:7" s="577" customFormat="1" ht="12" customHeight="1">
      <c r="A38" s="585" t="s">
        <v>61</v>
      </c>
      <c r="C38" s="587"/>
      <c r="D38" s="587"/>
      <c r="E38" s="587"/>
      <c r="F38" s="587"/>
      <c r="G38" s="588"/>
    </row>
    <row r="39" spans="1:7" s="577" customFormat="1" ht="12" customHeight="1">
      <c r="A39" s="585" t="s">
        <v>62</v>
      </c>
      <c r="C39" s="587"/>
      <c r="D39" s="587"/>
      <c r="E39" s="587"/>
      <c r="F39" s="587"/>
      <c r="G39" s="588"/>
    </row>
    <row r="40" spans="1:7" s="577" customFormat="1" ht="12" customHeight="1">
      <c r="A40" s="589" t="s">
        <v>17</v>
      </c>
      <c r="C40" s="587"/>
      <c r="D40" s="587"/>
      <c r="E40" s="587"/>
      <c r="F40" s="587"/>
      <c r="G40" s="588"/>
    </row>
    <row r="41" spans="1:7" s="577" customFormat="1" ht="12" customHeight="1">
      <c r="B41" s="276"/>
      <c r="C41" s="587"/>
      <c r="D41" s="587"/>
      <c r="E41" s="587"/>
      <c r="F41" s="587"/>
      <c r="G41" s="588"/>
    </row>
    <row r="43" spans="1:7" ht="15" customHeight="1">
      <c r="A43" s="590"/>
      <c r="B43" s="1156"/>
      <c r="C43" s="1156"/>
      <c r="D43" s="1156"/>
      <c r="E43" s="1156"/>
      <c r="F43" s="1156"/>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3:F43"/>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1.299212598425197" bottom="0.74803149606299213" header="0.31496062992125984" footer="0.31496062992125984"/>
  <pageSetup scale="94" orientation="portrait" r:id="rId1"/>
  <headerFooter differentFirst="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sheetPr>
  <dimension ref="C1:S44"/>
  <sheetViews>
    <sheetView zoomScaleNormal="100" workbookViewId="0">
      <selection activeCell="G11" sqref="G11"/>
    </sheetView>
  </sheetViews>
  <sheetFormatPr baseColWidth="10"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1003" t="s">
        <v>0</v>
      </c>
      <c r="D1" s="1003"/>
      <c r="E1" s="1003"/>
      <c r="F1" s="1003"/>
      <c r="G1" s="1003"/>
      <c r="H1" s="1003"/>
      <c r="I1" s="206"/>
      <c r="J1" s="206"/>
      <c r="K1" s="206"/>
      <c r="L1" s="206"/>
      <c r="M1" s="206"/>
      <c r="N1" s="206"/>
      <c r="O1" s="206"/>
      <c r="P1" s="206"/>
      <c r="Q1" s="206"/>
      <c r="R1" s="206"/>
      <c r="S1" s="206"/>
    </row>
    <row r="2" spans="3:19" s="24" customFormat="1" ht="12.75">
      <c r="C2" s="29"/>
      <c r="D2" s="29"/>
      <c r="E2" s="29"/>
      <c r="F2" s="29"/>
      <c r="G2" s="29"/>
      <c r="H2" s="29"/>
      <c r="I2" s="206"/>
      <c r="J2" s="206"/>
      <c r="K2" s="206"/>
      <c r="L2" s="206"/>
      <c r="M2" s="206"/>
      <c r="N2" s="206"/>
      <c r="O2" s="206"/>
      <c r="P2" s="206"/>
      <c r="Q2" s="206"/>
      <c r="R2" s="206"/>
      <c r="S2" s="206"/>
    </row>
    <row r="3" spans="3:19" s="24" customFormat="1" ht="13.5" customHeight="1">
      <c r="C3" s="1092" t="s">
        <v>572</v>
      </c>
      <c r="D3" s="1092"/>
      <c r="E3" s="1092"/>
      <c r="F3" s="1092"/>
      <c r="G3" s="1092"/>
      <c r="H3" s="1092"/>
      <c r="I3" s="206"/>
      <c r="J3" s="206"/>
      <c r="K3" s="206"/>
      <c r="L3" s="206"/>
      <c r="M3" s="206"/>
      <c r="N3" s="206"/>
      <c r="O3" s="206"/>
      <c r="P3" s="206"/>
      <c r="Q3" s="206"/>
      <c r="R3" s="206"/>
      <c r="S3" s="206"/>
    </row>
    <row r="4" spans="3:19" s="24" customFormat="1" ht="12.75">
      <c r="C4" s="1009" t="s">
        <v>33</v>
      </c>
      <c r="D4" s="1009"/>
      <c r="E4" s="1009"/>
      <c r="F4" s="1009"/>
      <c r="G4" s="1009"/>
      <c r="H4" s="1009"/>
      <c r="I4" s="277"/>
      <c r="J4" s="206"/>
      <c r="K4" s="206"/>
      <c r="L4" s="206"/>
      <c r="M4" s="206"/>
      <c r="N4" s="206"/>
      <c r="O4" s="206"/>
      <c r="P4" s="206"/>
      <c r="Q4" s="206"/>
      <c r="R4" s="206"/>
      <c r="S4" s="206"/>
    </row>
    <row r="5" spans="3:19" s="38" customFormat="1" ht="30" customHeight="1">
      <c r="C5" s="278" t="s">
        <v>34</v>
      </c>
      <c r="D5" s="278" t="s">
        <v>206</v>
      </c>
      <c r="E5" s="278" t="s">
        <v>6</v>
      </c>
      <c r="F5" s="278" t="s">
        <v>13</v>
      </c>
      <c r="G5" s="278" t="s">
        <v>113</v>
      </c>
      <c r="H5" s="278" t="s">
        <v>207</v>
      </c>
      <c r="I5" s="36"/>
      <c r="J5" s="206"/>
      <c r="K5" s="279"/>
      <c r="L5" s="36"/>
      <c r="M5" s="36"/>
      <c r="N5" s="36"/>
      <c r="O5" s="36"/>
      <c r="P5" s="36"/>
      <c r="Q5" s="36"/>
      <c r="R5" s="36"/>
      <c r="S5" s="36"/>
    </row>
    <row r="6" spans="3:19" s="38" customFormat="1" ht="15.75" customHeight="1">
      <c r="C6" s="559">
        <v>43586</v>
      </c>
      <c r="D6" s="765">
        <v>325.94</v>
      </c>
      <c r="E6" s="765">
        <v>1133.78</v>
      </c>
      <c r="F6" s="765">
        <v>1145.01</v>
      </c>
      <c r="G6" s="765">
        <v>171.61</v>
      </c>
      <c r="H6" s="765">
        <v>314.70999999999998</v>
      </c>
      <c r="I6" s="280"/>
      <c r="K6" s="279"/>
      <c r="L6" s="280"/>
      <c r="M6" s="36"/>
      <c r="N6" s="280"/>
      <c r="O6" s="36"/>
      <c r="P6" s="36"/>
      <c r="Q6" s="36"/>
      <c r="R6" s="36"/>
      <c r="S6" s="36"/>
    </row>
    <row r="7" spans="3:19" s="38" customFormat="1" ht="15.75" customHeight="1">
      <c r="C7" s="559">
        <v>43617</v>
      </c>
      <c r="D7" s="765">
        <v>325.38</v>
      </c>
      <c r="E7" s="765">
        <v>1099.19</v>
      </c>
      <c r="F7" s="765">
        <v>1134.05</v>
      </c>
      <c r="G7" s="765">
        <v>169.84</v>
      </c>
      <c r="H7" s="765">
        <v>290.52</v>
      </c>
      <c r="I7" s="251"/>
      <c r="L7" s="282"/>
      <c r="M7" s="282"/>
      <c r="N7" s="282"/>
      <c r="O7" s="283"/>
      <c r="R7" s="284"/>
      <c r="S7" s="36"/>
    </row>
    <row r="8" spans="3:19" s="38" customFormat="1" ht="15.75" customHeight="1">
      <c r="C8" s="559">
        <v>43647</v>
      </c>
      <c r="D8" s="765">
        <v>328.75</v>
      </c>
      <c r="E8" s="765">
        <v>1105.1400000000001</v>
      </c>
      <c r="F8" s="765">
        <v>1134.97</v>
      </c>
      <c r="G8" s="765">
        <v>170.84</v>
      </c>
      <c r="H8" s="765">
        <v>298.92</v>
      </c>
      <c r="J8" s="667"/>
      <c r="K8" s="251"/>
      <c r="L8" s="282"/>
      <c r="M8" s="282"/>
      <c r="N8" s="282"/>
      <c r="O8" s="283"/>
      <c r="R8" s="285"/>
      <c r="S8" s="36"/>
    </row>
    <row r="9" spans="3:19" s="38" customFormat="1" ht="15.75" customHeight="1">
      <c r="C9" s="559">
        <v>43678</v>
      </c>
      <c r="D9" s="765">
        <v>328.58</v>
      </c>
      <c r="E9" s="765">
        <v>1108.24</v>
      </c>
      <c r="F9" s="765">
        <v>1129.0899999999999</v>
      </c>
      <c r="G9" s="765">
        <v>169.9</v>
      </c>
      <c r="H9" s="765">
        <v>307.72000000000003</v>
      </c>
      <c r="I9" s="280"/>
      <c r="K9" s="279"/>
      <c r="L9" s="280"/>
      <c r="M9" s="286"/>
      <c r="N9" s="280"/>
      <c r="O9" s="36"/>
      <c r="P9" s="36"/>
      <c r="Q9" s="36"/>
      <c r="R9" s="36"/>
      <c r="S9" s="36"/>
    </row>
    <row r="10" spans="3:19" s="38" customFormat="1" ht="15.75" customHeight="1">
      <c r="C10" s="559">
        <v>43709</v>
      </c>
      <c r="D10" s="765">
        <v>329.6</v>
      </c>
      <c r="E10" s="765">
        <v>1104.9000000000001</v>
      </c>
      <c r="F10" s="765">
        <v>1128.2</v>
      </c>
      <c r="G10" s="765">
        <v>169.9</v>
      </c>
      <c r="H10" s="765">
        <v>306.3</v>
      </c>
      <c r="I10" s="287"/>
      <c r="K10" s="288"/>
      <c r="L10" s="288"/>
      <c r="M10" s="288"/>
      <c r="N10" s="288"/>
      <c r="O10" s="288"/>
      <c r="P10" s="280"/>
      <c r="Q10" s="36"/>
      <c r="R10" s="36"/>
      <c r="S10" s="36"/>
    </row>
    <row r="11" spans="3:19" s="38" customFormat="1" ht="15.75" customHeight="1">
      <c r="C11" s="559">
        <v>43739</v>
      </c>
      <c r="D11" s="765">
        <v>324</v>
      </c>
      <c r="E11" s="765">
        <v>1104</v>
      </c>
      <c r="F11" s="765">
        <v>1125.5</v>
      </c>
      <c r="G11" s="765">
        <v>166.6</v>
      </c>
      <c r="H11" s="765">
        <v>302.60000000000002</v>
      </c>
      <c r="I11" s="251"/>
      <c r="K11" s="288"/>
      <c r="L11" s="288"/>
      <c r="M11" s="288"/>
      <c r="N11" s="288"/>
      <c r="O11" s="288"/>
      <c r="P11" s="36"/>
      <c r="Q11" s="36"/>
      <c r="R11" s="36"/>
      <c r="S11" s="36"/>
    </row>
    <row r="12" spans="3:19" s="38" customFormat="1" ht="15.75" customHeight="1">
      <c r="C12" s="559">
        <v>43770</v>
      </c>
      <c r="D12" s="765"/>
      <c r="E12" s="765"/>
      <c r="F12" s="765"/>
      <c r="G12" s="765"/>
      <c r="H12" s="765"/>
      <c r="I12" s="280"/>
      <c r="J12" s="281"/>
      <c r="K12" s="279"/>
      <c r="L12" s="36"/>
      <c r="M12" s="36"/>
      <c r="N12" s="36"/>
      <c r="O12" s="36"/>
      <c r="P12" s="36"/>
      <c r="Q12" s="36"/>
      <c r="R12" s="36"/>
      <c r="S12" s="36"/>
    </row>
    <row r="13" spans="3:19" s="38" customFormat="1" ht="15.75" customHeight="1">
      <c r="C13" s="559">
        <v>43800</v>
      </c>
      <c r="D13" s="765"/>
      <c r="E13" s="765"/>
      <c r="F13" s="765"/>
      <c r="G13" s="765"/>
      <c r="H13" s="765"/>
      <c r="I13" s="280"/>
      <c r="J13" s="281"/>
      <c r="K13" s="279"/>
      <c r="L13" s="36"/>
      <c r="M13" s="36"/>
      <c r="N13" s="36"/>
      <c r="O13" s="36"/>
      <c r="P13" s="36"/>
      <c r="Q13" s="36"/>
      <c r="R13" s="36"/>
      <c r="S13" s="36"/>
    </row>
    <row r="14" spans="3:19" s="38" customFormat="1" ht="15.75" customHeight="1">
      <c r="C14" s="559">
        <v>43831</v>
      </c>
      <c r="D14" s="573"/>
      <c r="E14" s="573"/>
      <c r="F14" s="765"/>
      <c r="G14" s="765"/>
      <c r="H14" s="765"/>
      <c r="I14" s="289"/>
      <c r="J14" s="281"/>
      <c r="K14" s="290"/>
      <c r="L14" s="36"/>
      <c r="M14" s="280"/>
      <c r="N14" s="36"/>
      <c r="O14" s="36"/>
      <c r="P14" s="36"/>
      <c r="Q14" s="36"/>
      <c r="R14" s="36"/>
      <c r="S14" s="36"/>
    </row>
    <row r="15" spans="3:19" s="38" customFormat="1" ht="15.75" customHeight="1">
      <c r="C15" s="559">
        <v>43862</v>
      </c>
      <c r="D15" s="765"/>
      <c r="E15" s="765"/>
      <c r="F15" s="765"/>
      <c r="G15" s="765"/>
      <c r="H15" s="765"/>
      <c r="I15" s="293"/>
      <c r="J15" s="281"/>
      <c r="K15" s="291"/>
      <c r="L15" s="36"/>
      <c r="M15" s="36"/>
      <c r="N15" s="36"/>
      <c r="O15" s="36"/>
      <c r="P15" s="36"/>
      <c r="Q15" s="36"/>
      <c r="R15" s="36"/>
      <c r="S15" s="36"/>
    </row>
    <row r="16" spans="3:19" s="38" customFormat="1" ht="15.75" customHeight="1">
      <c r="C16" s="559">
        <v>43891</v>
      </c>
      <c r="D16" s="765"/>
      <c r="E16" s="765"/>
      <c r="F16" s="765"/>
      <c r="G16" s="765"/>
      <c r="H16" s="765"/>
      <c r="I16" s="292"/>
      <c r="J16" s="281"/>
      <c r="K16" s="291"/>
      <c r="L16" s="36"/>
      <c r="M16" s="280"/>
      <c r="N16" s="280"/>
      <c r="O16" s="280"/>
      <c r="P16" s="36"/>
      <c r="Q16" s="36"/>
      <c r="R16" s="36"/>
      <c r="S16" s="36"/>
    </row>
    <row r="17" spans="3:19" s="38" customFormat="1" ht="15.75" customHeight="1">
      <c r="C17" s="559">
        <v>43922</v>
      </c>
      <c r="D17" s="765"/>
      <c r="E17" s="765"/>
      <c r="F17" s="765"/>
      <c r="G17" s="765"/>
      <c r="H17" s="765"/>
      <c r="I17" s="292"/>
      <c r="J17" s="292"/>
      <c r="K17" s="292"/>
      <c r="L17" s="292"/>
      <c r="M17" s="292"/>
      <c r="N17" s="280"/>
      <c r="O17" s="36"/>
      <c r="P17" s="36"/>
      <c r="Q17" s="36"/>
      <c r="R17" s="36"/>
      <c r="S17" s="36"/>
    </row>
    <row r="18" spans="3:19" s="38" customFormat="1" ht="26.25" customHeight="1">
      <c r="C18" s="1078" t="s">
        <v>177</v>
      </c>
      <c r="D18" s="1078"/>
      <c r="E18" s="1078"/>
      <c r="F18" s="1078"/>
      <c r="G18" s="1078"/>
      <c r="H18" s="1078"/>
      <c r="K18" s="293"/>
      <c r="L18" s="36"/>
      <c r="M18" s="36"/>
      <c r="N18" s="36"/>
      <c r="O18" s="36"/>
      <c r="P18" s="36"/>
      <c r="Q18" s="36"/>
      <c r="R18" s="36"/>
      <c r="S18" s="36"/>
    </row>
    <row r="19" spans="3:19" s="38" customFormat="1" ht="26.25" customHeight="1">
      <c r="C19" s="1078"/>
      <c r="D19" s="1078"/>
      <c r="E19" s="1078"/>
      <c r="F19" s="1078"/>
      <c r="G19" s="1078"/>
      <c r="H19" s="1078"/>
      <c r="K19" s="293"/>
      <c r="L19" s="36"/>
      <c r="M19" s="36"/>
      <c r="N19" s="36"/>
      <c r="O19" s="36"/>
      <c r="P19" s="36"/>
      <c r="Q19" s="36"/>
      <c r="R19" s="36"/>
      <c r="S19" s="36"/>
    </row>
    <row r="20" spans="3:19" ht="18" customHeight="1">
      <c r="I20" s="149"/>
    </row>
    <row r="21" spans="3:19" ht="12.75">
      <c r="I21" s="149"/>
    </row>
    <row r="22" spans="3:19" ht="15" customHeight="1">
      <c r="I22" s="149"/>
    </row>
    <row r="23" spans="3:19" ht="9.75" customHeight="1">
      <c r="I23" s="149"/>
    </row>
    <row r="24" spans="3:19" ht="15" customHeight="1">
      <c r="I24" s="149"/>
    </row>
    <row r="25" spans="3:19" ht="15" customHeight="1">
      <c r="I25" s="149"/>
    </row>
    <row r="26" spans="3:19" ht="15" customHeight="1">
      <c r="I26" s="149"/>
    </row>
    <row r="27" spans="3:19" ht="15" customHeight="1">
      <c r="I27" s="149"/>
    </row>
    <row r="28" spans="3:19" ht="15" customHeight="1">
      <c r="I28" s="149"/>
    </row>
    <row r="29" spans="3:19" ht="15" customHeight="1">
      <c r="I29" s="149"/>
    </row>
    <row r="30" spans="3:19" ht="15" customHeight="1">
      <c r="I30" s="294"/>
    </row>
    <row r="31" spans="3:19" ht="15" customHeight="1">
      <c r="I31" s="206"/>
    </row>
    <row r="32" spans="3:19" ht="15" customHeight="1"/>
    <row r="33" spans="3:15" ht="15" customHeight="1">
      <c r="J33" s="207"/>
      <c r="K33" s="207"/>
      <c r="L33" s="207"/>
      <c r="M33" s="207"/>
      <c r="N33" s="207"/>
      <c r="O33" s="207"/>
    </row>
    <row r="34" spans="3:15" ht="14.25" customHeight="1">
      <c r="J34" s="207"/>
      <c r="K34" s="207"/>
      <c r="L34" s="295"/>
      <c r="M34" s="207"/>
      <c r="N34" s="207"/>
      <c r="O34" s="207"/>
    </row>
    <row r="35" spans="3:15" ht="23.25" customHeight="1">
      <c r="J35" s="207"/>
      <c r="K35" s="207"/>
      <c r="L35" s="207"/>
      <c r="M35" s="207"/>
      <c r="N35" s="207"/>
      <c r="O35" s="207"/>
    </row>
    <row r="36" spans="3:15">
      <c r="C36" s="1078" t="s">
        <v>178</v>
      </c>
      <c r="D36" s="1078"/>
      <c r="E36" s="1078"/>
      <c r="F36" s="1078"/>
      <c r="G36" s="1078"/>
      <c r="H36" s="1078"/>
    </row>
    <row r="37" spans="3:15" ht="15.95" customHeight="1">
      <c r="C37" s="1002"/>
      <c r="D37" s="1002"/>
      <c r="E37" s="1002"/>
      <c r="F37" s="1002"/>
      <c r="G37" s="1002"/>
      <c r="H37" s="1002"/>
    </row>
    <row r="39" spans="3:15" ht="15.6" customHeight="1">
      <c r="C39" s="1001"/>
      <c r="D39" s="1001"/>
      <c r="E39" s="1001"/>
      <c r="F39" s="1001"/>
      <c r="G39" s="1001"/>
      <c r="H39" s="1001"/>
    </row>
    <row r="44" spans="3:15">
      <c r="H44" s="16"/>
      <c r="I44" s="296"/>
      <c r="J44" s="296"/>
      <c r="K44" s="296"/>
      <c r="L44" s="296"/>
      <c r="M44" s="296"/>
      <c r="N44" s="296"/>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J59"/>
  <sheetViews>
    <sheetView topLeftCell="A25" workbookViewId="0">
      <selection activeCell="B46" sqref="B46:F46"/>
    </sheetView>
  </sheetViews>
  <sheetFormatPr baseColWidth="10" defaultColWidth="11.08984375" defaultRowHeight="15" customHeight="1"/>
  <cols>
    <col min="1" max="1" width="6" style="100" customWidth="1"/>
    <col min="2" max="5" width="10.26953125" style="100" customWidth="1"/>
    <col min="6" max="6" width="12.08984375" style="100" customWidth="1"/>
    <col min="7" max="7" width="6.26953125" style="100" customWidth="1"/>
    <col min="8" max="8" width="3.36328125" style="100" customWidth="1"/>
    <col min="9" max="16384" width="11.08984375" style="100"/>
  </cols>
  <sheetData>
    <row r="1" spans="1:8" ht="15" customHeight="1">
      <c r="A1" s="996"/>
      <c r="B1" s="996"/>
      <c r="C1" s="996"/>
      <c r="D1" s="996"/>
      <c r="E1" s="996"/>
      <c r="F1" s="996"/>
      <c r="G1" s="996"/>
    </row>
    <row r="2" spans="1:8" s="87" customFormat="1" ht="15" customHeight="1">
      <c r="A2" s="996" t="s">
        <v>417</v>
      </c>
      <c r="B2" s="996"/>
      <c r="C2" s="996"/>
      <c r="D2" s="996"/>
      <c r="E2" s="996"/>
      <c r="F2" s="996"/>
      <c r="G2" s="996"/>
    </row>
    <row r="3" spans="1:8" s="87" customFormat="1" ht="15" customHeight="1">
      <c r="A3" s="996" t="s">
        <v>375</v>
      </c>
      <c r="B3" s="996"/>
      <c r="C3" s="996"/>
      <c r="D3" s="996"/>
      <c r="E3" s="996"/>
      <c r="F3" s="996"/>
      <c r="G3" s="996"/>
    </row>
    <row r="4" spans="1:8" s="87" customFormat="1" ht="15" customHeight="1">
      <c r="A4" s="91"/>
      <c r="B4" s="91"/>
      <c r="C4" s="91"/>
      <c r="D4" s="91"/>
      <c r="E4" s="91"/>
      <c r="F4" s="91"/>
      <c r="G4" s="91"/>
    </row>
    <row r="5" spans="1:8" s="87" customFormat="1" ht="15" customHeight="1">
      <c r="A5" s="92" t="s">
        <v>29</v>
      </c>
      <c r="B5" s="93" t="s">
        <v>18</v>
      </c>
      <c r="C5" s="93"/>
      <c r="D5" s="93"/>
      <c r="E5" s="93"/>
      <c r="F5" s="93"/>
      <c r="G5" s="94" t="s">
        <v>19</v>
      </c>
      <c r="H5" s="95"/>
    </row>
    <row r="6" spans="1:8" s="87" customFormat="1" ht="11.25" customHeight="1">
      <c r="A6" s="96"/>
      <c r="B6" s="96"/>
      <c r="C6" s="96"/>
      <c r="D6" s="96"/>
      <c r="E6" s="96"/>
      <c r="F6" s="96"/>
      <c r="G6" s="911"/>
    </row>
    <row r="7" spans="1:8" s="87" customFormat="1" ht="15.75" customHeight="1">
      <c r="A7" s="97" t="s">
        <v>430</v>
      </c>
      <c r="B7" s="998" t="s">
        <v>172</v>
      </c>
      <c r="C7" s="998"/>
      <c r="D7" s="998"/>
      <c r="E7" s="998"/>
      <c r="F7" s="998"/>
      <c r="G7" s="910">
        <v>4</v>
      </c>
    </row>
    <row r="8" spans="1:8" s="87" customFormat="1" ht="15.75" customHeight="1">
      <c r="A8" s="97" t="s">
        <v>436</v>
      </c>
      <c r="B8" s="992" t="s">
        <v>85</v>
      </c>
      <c r="C8" s="992"/>
      <c r="D8" s="992"/>
      <c r="E8" s="992"/>
      <c r="F8" s="992"/>
      <c r="G8" s="910">
        <v>5</v>
      </c>
    </row>
    <row r="9" spans="1:8" s="87" customFormat="1" ht="15.75" customHeight="1">
      <c r="A9" s="97" t="s">
        <v>437</v>
      </c>
      <c r="B9" s="997" t="s">
        <v>129</v>
      </c>
      <c r="C9" s="997"/>
      <c r="D9" s="997"/>
      <c r="E9" s="997"/>
      <c r="F9" s="997"/>
      <c r="G9" s="910">
        <v>6</v>
      </c>
    </row>
    <row r="10" spans="1:8" s="87" customFormat="1" ht="15.75" customHeight="1">
      <c r="A10" s="97" t="s">
        <v>438</v>
      </c>
      <c r="B10" s="992" t="s">
        <v>86</v>
      </c>
      <c r="C10" s="992"/>
      <c r="D10" s="992"/>
      <c r="E10" s="992"/>
      <c r="F10" s="992"/>
      <c r="G10" s="910">
        <v>7</v>
      </c>
    </row>
    <row r="11" spans="1:8" s="87" customFormat="1" ht="30" customHeight="1">
      <c r="A11" s="97" t="s">
        <v>431</v>
      </c>
      <c r="B11" s="992" t="s">
        <v>107</v>
      </c>
      <c r="C11" s="992"/>
      <c r="D11" s="992"/>
      <c r="E11" s="992"/>
      <c r="F11" s="992"/>
      <c r="G11" s="910">
        <v>8</v>
      </c>
    </row>
    <row r="12" spans="1:8" s="87" customFormat="1" ht="30" customHeight="1">
      <c r="A12" s="97" t="s">
        <v>432</v>
      </c>
      <c r="B12" s="997" t="s">
        <v>450</v>
      </c>
      <c r="C12" s="997"/>
      <c r="D12" s="997"/>
      <c r="E12" s="997"/>
      <c r="F12" s="997"/>
      <c r="G12" s="910">
        <v>9</v>
      </c>
    </row>
    <row r="13" spans="1:8" s="87" customFormat="1" ht="15.75" customHeight="1">
      <c r="A13" s="97" t="s">
        <v>428</v>
      </c>
      <c r="B13" s="992" t="s">
        <v>104</v>
      </c>
      <c r="C13" s="992"/>
      <c r="D13" s="992"/>
      <c r="E13" s="992"/>
      <c r="F13" s="992"/>
      <c r="G13" s="910">
        <v>10</v>
      </c>
    </row>
    <row r="14" spans="1:8" s="87" customFormat="1" ht="15.75" customHeight="1">
      <c r="A14" s="97" t="s">
        <v>429</v>
      </c>
      <c r="B14" s="993" t="s">
        <v>516</v>
      </c>
      <c r="C14" s="986"/>
      <c r="D14" s="986"/>
      <c r="E14" s="986"/>
      <c r="F14" s="986"/>
      <c r="G14" s="910">
        <v>11</v>
      </c>
      <c r="H14" s="209"/>
    </row>
    <row r="15" spans="1:8" s="87" customFormat="1" ht="15.75" customHeight="1">
      <c r="A15" s="97" t="s">
        <v>390</v>
      </c>
      <c r="B15" s="986" t="s">
        <v>394</v>
      </c>
      <c r="C15" s="986"/>
      <c r="D15" s="986"/>
      <c r="E15" s="986"/>
      <c r="F15" s="986"/>
      <c r="G15" s="910">
        <v>12</v>
      </c>
      <c r="H15" s="209"/>
    </row>
    <row r="16" spans="1:8" s="87" customFormat="1" ht="15.75" customHeight="1">
      <c r="A16" s="97" t="s">
        <v>391</v>
      </c>
      <c r="B16" s="986" t="s">
        <v>395</v>
      </c>
      <c r="C16" s="986"/>
      <c r="D16" s="986"/>
      <c r="E16" s="986"/>
      <c r="F16" s="986"/>
      <c r="G16" s="910">
        <v>13</v>
      </c>
      <c r="H16" s="209"/>
    </row>
    <row r="17" spans="1:10" s="87" customFormat="1" ht="15.75" customHeight="1">
      <c r="A17" s="97" t="s">
        <v>392</v>
      </c>
      <c r="B17" s="986" t="s">
        <v>455</v>
      </c>
      <c r="C17" s="986"/>
      <c r="D17" s="986"/>
      <c r="E17" s="986"/>
      <c r="F17" s="986"/>
      <c r="G17" s="910">
        <v>14</v>
      </c>
      <c r="H17" s="209"/>
    </row>
    <row r="18" spans="1:10" s="87" customFormat="1" ht="15.75" customHeight="1">
      <c r="A18" s="97" t="s">
        <v>393</v>
      </c>
      <c r="B18" s="986" t="s">
        <v>396</v>
      </c>
      <c r="C18" s="986"/>
      <c r="D18" s="986"/>
      <c r="E18" s="986"/>
      <c r="F18" s="986"/>
      <c r="G18" s="910">
        <v>15</v>
      </c>
      <c r="H18" s="209"/>
    </row>
    <row r="19" spans="1:10" s="87" customFormat="1" ht="15.75" customHeight="1">
      <c r="A19" s="97" t="s">
        <v>397</v>
      </c>
      <c r="B19" s="986" t="s">
        <v>399</v>
      </c>
      <c r="C19" s="986"/>
      <c r="D19" s="986"/>
      <c r="E19" s="986"/>
      <c r="F19" s="986"/>
      <c r="G19" s="910">
        <v>16</v>
      </c>
      <c r="H19" s="209"/>
    </row>
    <row r="20" spans="1:10" s="87" customFormat="1" ht="30" customHeight="1">
      <c r="A20" s="97" t="s">
        <v>398</v>
      </c>
      <c r="B20" s="986" t="s">
        <v>400</v>
      </c>
      <c r="C20" s="986"/>
      <c r="D20" s="986"/>
      <c r="E20" s="986"/>
      <c r="F20" s="986"/>
      <c r="G20" s="910">
        <v>17</v>
      </c>
      <c r="H20" s="209"/>
    </row>
    <row r="21" spans="1:10" s="87" customFormat="1" ht="15.75" customHeight="1">
      <c r="A21" s="97" t="s">
        <v>402</v>
      </c>
      <c r="B21" s="986" t="s">
        <v>367</v>
      </c>
      <c r="C21" s="986"/>
      <c r="D21" s="986"/>
      <c r="E21" s="986"/>
      <c r="F21" s="986"/>
      <c r="G21" s="910">
        <v>18</v>
      </c>
      <c r="H21" s="209"/>
    </row>
    <row r="22" spans="1:10" s="87" customFormat="1" ht="15.75" customHeight="1">
      <c r="A22" s="97" t="s">
        <v>433</v>
      </c>
      <c r="B22" s="992" t="s">
        <v>105</v>
      </c>
      <c r="C22" s="992"/>
      <c r="D22" s="992"/>
      <c r="E22" s="992"/>
      <c r="F22" s="992"/>
      <c r="G22" s="910">
        <v>19</v>
      </c>
    </row>
    <row r="23" spans="1:10" s="87" customFormat="1" ht="15.75" customHeight="1">
      <c r="A23" s="97" t="s">
        <v>434</v>
      </c>
      <c r="B23" s="992" t="s">
        <v>15</v>
      </c>
      <c r="C23" s="992"/>
      <c r="D23" s="992"/>
      <c r="E23" s="992"/>
      <c r="F23" s="992"/>
      <c r="G23" s="910">
        <v>20</v>
      </c>
    </row>
    <row r="24" spans="1:10" s="87" customFormat="1" ht="15.75" customHeight="1">
      <c r="A24" s="97" t="s">
        <v>435</v>
      </c>
      <c r="B24" s="992" t="s">
        <v>136</v>
      </c>
      <c r="C24" s="992"/>
      <c r="D24" s="992"/>
      <c r="E24" s="992"/>
      <c r="F24" s="992"/>
      <c r="G24" s="910">
        <v>22</v>
      </c>
    </row>
    <row r="25" spans="1:10" s="87" customFormat="1" ht="15.75" customHeight="1">
      <c r="A25" s="590" t="s">
        <v>611</v>
      </c>
      <c r="B25" s="992" t="s">
        <v>126</v>
      </c>
      <c r="C25" s="992"/>
      <c r="D25" s="992"/>
      <c r="E25" s="992"/>
      <c r="F25" s="992"/>
      <c r="G25" s="910">
        <v>23</v>
      </c>
    </row>
    <row r="26" spans="1:10" s="849" customFormat="1" ht="15.75" customHeight="1">
      <c r="A26" s="590" t="s">
        <v>612</v>
      </c>
      <c r="B26" s="988" t="s">
        <v>617</v>
      </c>
      <c r="C26" s="988"/>
      <c r="D26" s="988"/>
      <c r="E26" s="988"/>
      <c r="F26" s="988"/>
      <c r="G26" s="912">
        <v>24</v>
      </c>
    </row>
    <row r="27" spans="1:10" s="849" customFormat="1" ht="15.75" customHeight="1">
      <c r="A27" s="590" t="s">
        <v>613</v>
      </c>
      <c r="B27" s="988" t="s">
        <v>619</v>
      </c>
      <c r="C27" s="988"/>
      <c r="D27" s="988"/>
      <c r="E27" s="988"/>
      <c r="F27" s="988"/>
      <c r="G27" s="912">
        <v>25</v>
      </c>
    </row>
    <row r="28" spans="1:10" s="849" customFormat="1" ht="15.75" customHeight="1">
      <c r="A28" s="590" t="s">
        <v>614</v>
      </c>
      <c r="B28" s="988" t="s">
        <v>626</v>
      </c>
      <c r="C28" s="988"/>
      <c r="D28" s="988"/>
      <c r="E28" s="988"/>
      <c r="F28" s="988"/>
      <c r="G28" s="912">
        <v>26</v>
      </c>
    </row>
    <row r="29" spans="1:10" s="87" customFormat="1" ht="15.75" customHeight="1">
      <c r="A29" s="590" t="s">
        <v>615</v>
      </c>
      <c r="B29" s="96" t="s">
        <v>412</v>
      </c>
      <c r="C29" s="96"/>
      <c r="D29" s="96"/>
      <c r="E29" s="96"/>
      <c r="F29" s="96"/>
      <c r="G29" s="912">
        <v>27</v>
      </c>
      <c r="J29" s="258"/>
    </row>
    <row r="30" spans="1:10" s="87" customFormat="1" ht="15.75" customHeight="1">
      <c r="A30" s="92" t="s">
        <v>28</v>
      </c>
      <c r="B30" s="93" t="s">
        <v>18</v>
      </c>
      <c r="C30" s="93"/>
      <c r="D30" s="93"/>
      <c r="E30" s="93"/>
      <c r="F30" s="93"/>
      <c r="G30" s="580" t="s">
        <v>19</v>
      </c>
      <c r="J30" s="258"/>
    </row>
    <row r="31" spans="1:10" s="87" customFormat="1" ht="7.5" customHeight="1">
      <c r="A31" s="98"/>
      <c r="B31" s="96"/>
      <c r="C31" s="96"/>
      <c r="D31" s="96"/>
      <c r="E31" s="96"/>
      <c r="F31" s="96"/>
      <c r="G31" s="152"/>
    </row>
    <row r="32" spans="1:10" s="87" customFormat="1" ht="16.5" customHeight="1">
      <c r="A32" s="97" t="s">
        <v>430</v>
      </c>
      <c r="B32" s="990" t="s">
        <v>153</v>
      </c>
      <c r="C32" s="990"/>
      <c r="D32" s="990"/>
      <c r="E32" s="990"/>
      <c r="F32" s="990"/>
      <c r="G32" s="152">
        <v>4</v>
      </c>
    </row>
    <row r="33" spans="1:8" s="87" customFormat="1" ht="16.5" customHeight="1">
      <c r="A33" s="97" t="s">
        <v>436</v>
      </c>
      <c r="B33" s="987" t="s">
        <v>154</v>
      </c>
      <c r="C33" s="987"/>
      <c r="D33" s="987"/>
      <c r="E33" s="987"/>
      <c r="F33" s="987"/>
      <c r="G33" s="152">
        <v>5</v>
      </c>
    </row>
    <row r="34" spans="1:8" s="87" customFormat="1" ht="30" customHeight="1">
      <c r="A34" s="261" t="s">
        <v>437</v>
      </c>
      <c r="B34" s="995" t="s">
        <v>155</v>
      </c>
      <c r="C34" s="995"/>
      <c r="D34" s="995"/>
      <c r="E34" s="995"/>
      <c r="F34" s="995"/>
      <c r="G34" s="152">
        <v>7</v>
      </c>
    </row>
    <row r="35" spans="1:8" s="87" customFormat="1" ht="15.75" customHeight="1">
      <c r="A35" s="261" t="s">
        <v>438</v>
      </c>
      <c r="B35" s="993" t="s">
        <v>516</v>
      </c>
      <c r="C35" s="986"/>
      <c r="D35" s="986"/>
      <c r="E35" s="986"/>
      <c r="F35" s="986"/>
      <c r="G35" s="152">
        <v>11</v>
      </c>
      <c r="H35" s="209"/>
    </row>
    <row r="36" spans="1:8" s="87" customFormat="1" ht="15.75" customHeight="1">
      <c r="A36" s="261" t="s">
        <v>431</v>
      </c>
      <c r="B36" s="991" t="s">
        <v>161</v>
      </c>
      <c r="C36" s="991"/>
      <c r="D36" s="991"/>
      <c r="E36" s="991"/>
      <c r="F36" s="991"/>
      <c r="G36" s="152">
        <v>12</v>
      </c>
      <c r="H36" s="209"/>
    </row>
    <row r="37" spans="1:8" s="87" customFormat="1" ht="15.75" customHeight="1">
      <c r="A37" s="261" t="s">
        <v>432</v>
      </c>
      <c r="B37" s="991" t="s">
        <v>160</v>
      </c>
      <c r="C37" s="991"/>
      <c r="D37" s="991"/>
      <c r="E37" s="991"/>
      <c r="F37" s="991"/>
      <c r="G37" s="152">
        <v>13</v>
      </c>
    </row>
    <row r="38" spans="1:8" s="87" customFormat="1" ht="15.75" customHeight="1">
      <c r="A38" s="261" t="s">
        <v>428</v>
      </c>
      <c r="B38" s="991" t="s">
        <v>159</v>
      </c>
      <c r="C38" s="991"/>
      <c r="D38" s="991"/>
      <c r="E38" s="991"/>
      <c r="F38" s="991"/>
      <c r="G38" s="152">
        <v>14</v>
      </c>
    </row>
    <row r="39" spans="1:8" s="87" customFormat="1" ht="15.75" customHeight="1">
      <c r="A39" s="261" t="s">
        <v>429</v>
      </c>
      <c r="B39" s="992" t="s">
        <v>158</v>
      </c>
      <c r="C39" s="992"/>
      <c r="D39" s="992"/>
      <c r="E39" s="992"/>
      <c r="F39" s="992"/>
      <c r="G39" s="152">
        <v>16</v>
      </c>
    </row>
    <row r="40" spans="1:8" s="87" customFormat="1" ht="15.75" customHeight="1">
      <c r="A40" s="261" t="s">
        <v>390</v>
      </c>
      <c r="B40" s="992" t="s">
        <v>157</v>
      </c>
      <c r="C40" s="992"/>
      <c r="D40" s="992"/>
      <c r="E40" s="992"/>
      <c r="F40" s="992"/>
      <c r="G40" s="152">
        <v>18</v>
      </c>
    </row>
    <row r="41" spans="1:8" s="87" customFormat="1" ht="15.75" customHeight="1">
      <c r="A41" s="261" t="s">
        <v>391</v>
      </c>
      <c r="B41" s="995" t="s">
        <v>156</v>
      </c>
      <c r="C41" s="995"/>
      <c r="D41" s="995"/>
      <c r="E41" s="995"/>
      <c r="F41" s="995"/>
      <c r="G41" s="152">
        <v>20</v>
      </c>
    </row>
    <row r="42" spans="1:8" s="87" customFormat="1" ht="15.75" customHeight="1">
      <c r="A42" s="261" t="s">
        <v>392</v>
      </c>
      <c r="B42" s="994" t="s">
        <v>162</v>
      </c>
      <c r="C42" s="994"/>
      <c r="D42" s="994"/>
      <c r="E42" s="994"/>
      <c r="F42" s="994"/>
      <c r="G42" s="152">
        <v>21</v>
      </c>
    </row>
    <row r="43" spans="1:8" s="87" customFormat="1" ht="12" customHeight="1">
      <c r="A43" s="99"/>
      <c r="B43" s="153"/>
      <c r="C43" s="88"/>
      <c r="D43" s="88"/>
      <c r="E43" s="88"/>
      <c r="F43" s="88"/>
      <c r="G43" s="152"/>
    </row>
    <row r="44" spans="1:8" s="87" customFormat="1" ht="12" customHeight="1">
      <c r="G44" s="920"/>
    </row>
    <row r="45" spans="1:8" ht="15" customHeight="1">
      <c r="G45" s="81"/>
    </row>
    <row r="46" spans="1:8" ht="15" customHeight="1">
      <c r="A46" s="97"/>
      <c r="B46" s="989"/>
      <c r="C46" s="989"/>
      <c r="D46" s="989"/>
      <c r="E46" s="989"/>
      <c r="F46" s="989"/>
      <c r="G46" s="81"/>
    </row>
    <row r="59" spans="1:8" ht="30" customHeight="1">
      <c r="A59" s="260"/>
      <c r="H59" s="260"/>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7">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 ref="B46:F46"/>
    <mergeCell ref="B32:F32"/>
    <mergeCell ref="B36:F36"/>
    <mergeCell ref="B38:F38"/>
    <mergeCell ref="B39:F39"/>
    <mergeCell ref="B37:F37"/>
    <mergeCell ref="B35:F35"/>
    <mergeCell ref="B42:F42"/>
    <mergeCell ref="B34:F34"/>
    <mergeCell ref="B40:F40"/>
    <mergeCell ref="B41:F41"/>
    <mergeCell ref="B21:F21"/>
    <mergeCell ref="B33:F33"/>
    <mergeCell ref="B16:F16"/>
    <mergeCell ref="B17:F17"/>
    <mergeCell ref="B18:F18"/>
    <mergeCell ref="B19:F19"/>
    <mergeCell ref="B20:F20"/>
    <mergeCell ref="B26:F26"/>
    <mergeCell ref="B27:F27"/>
    <mergeCell ref="B28:F28"/>
  </mergeCells>
  <hyperlinks>
    <hyperlink ref="G7" location="'4'!A1" display="'4'!A1" xr:uid="{00000000-0004-0000-0200-000000000000}"/>
    <hyperlink ref="G8" location="'5'!A1" display="'5'!A1" xr:uid="{00000000-0004-0000-0200-000001000000}"/>
    <hyperlink ref="G9" location="'6'!Área_de_impresión" display="'6'!Área_de_impresión" xr:uid="{00000000-0004-0000-0200-000002000000}"/>
    <hyperlink ref="G10" location="'7'!Área_de_impresión" display="'7'!Área_de_impresión" xr:uid="{00000000-0004-0000-0200-000003000000}"/>
    <hyperlink ref="G11" location="'8'!Área_de_impresión" display="'8'!Área_de_impresión" xr:uid="{00000000-0004-0000-0200-000004000000}"/>
    <hyperlink ref="G12" location="'9'!Área_de_impresión" display="'9'!Área_de_impresión" xr:uid="{00000000-0004-0000-0200-000005000000}"/>
    <hyperlink ref="G13" location="'10'!Área_de_impresión" display="'10'!Área_de_impresión" xr:uid="{00000000-0004-0000-0200-000006000000}"/>
    <hyperlink ref="G14" location="'11'!A1" display="'11'!A1" xr:uid="{00000000-0004-0000-0200-000007000000}"/>
    <hyperlink ref="G22" location="'19'!A1" display="'19'!A1" xr:uid="{00000000-0004-0000-0200-000008000000}"/>
    <hyperlink ref="G23" location="'20'!A1" display="'20'!A1" xr:uid="{00000000-0004-0000-0200-000009000000}"/>
    <hyperlink ref="G32" location="'4'!A1" display="'4'!A1" xr:uid="{00000000-0004-0000-0200-00000A000000}"/>
    <hyperlink ref="G33" location="'5'!A1" display="'5'!A1" xr:uid="{00000000-0004-0000-0200-00000B000000}"/>
    <hyperlink ref="G34" location="'7'!A1" display="'7'!A1" xr:uid="{00000000-0004-0000-0200-00000C000000}"/>
    <hyperlink ref="G35" location="'11'!A1" display="'11'!A1" xr:uid="{00000000-0004-0000-0200-00000D000000}"/>
    <hyperlink ref="G36" location="'12'!Área_de_impresión" display="'12'!Área_de_impresión" xr:uid="{00000000-0004-0000-0200-00000E000000}"/>
    <hyperlink ref="G37" location="'13'!Área_de_impresión" display="'13'!Área_de_impresión" xr:uid="{00000000-0004-0000-0200-00000F000000}"/>
    <hyperlink ref="G38" location="'14'!Área_de_impresión" display="'14'!Área_de_impresión" xr:uid="{00000000-0004-0000-0200-000010000000}"/>
    <hyperlink ref="G39" location="'16'!A1" display="'16'!A1" xr:uid="{00000000-0004-0000-0200-000011000000}"/>
    <hyperlink ref="G40" location="'18'!A1" display="'18'!A1" xr:uid="{00000000-0004-0000-0200-000012000000}"/>
    <hyperlink ref="G41" location="'20'!A1" display="'20'!A1" xr:uid="{00000000-0004-0000-0200-000013000000}"/>
    <hyperlink ref="G42" location="'21'!A1" display="'21'!A1" xr:uid="{00000000-0004-0000-0200-000014000000}"/>
    <hyperlink ref="G24" location="'22'!A1" display="'22'!A1" xr:uid="{00000000-0004-0000-0200-000015000000}"/>
    <hyperlink ref="G25" location="'23'!A1" display="'23'!A1" xr:uid="{00000000-0004-0000-0200-000016000000}"/>
    <hyperlink ref="G15" location="'12'!A1" display="'12'!A1" xr:uid="{00000000-0004-0000-0200-000018000000}"/>
    <hyperlink ref="G16" location="'13'!A1" display="'13'!A1" xr:uid="{00000000-0004-0000-0200-000019000000}"/>
    <hyperlink ref="G17" location="'14'!A1" display="'14'!A1" xr:uid="{00000000-0004-0000-0200-00001A000000}"/>
    <hyperlink ref="G18" location="'15'!A1" display="'15'!A1" xr:uid="{00000000-0004-0000-0200-00001B000000}"/>
    <hyperlink ref="G19" location="'16'!A1" display="'16'!A1" xr:uid="{00000000-0004-0000-0200-00001C000000}"/>
    <hyperlink ref="G20" location="'17'!A1" display="'17'!A1" xr:uid="{00000000-0004-0000-0200-00001D000000}"/>
    <hyperlink ref="G21" location="'18'!A1" display="'18'!A1" xr:uid="{00000000-0004-0000-0200-00001E000000}"/>
    <hyperlink ref="G26" location="'24'!A1" display="'24'!A1" xr:uid="{43ECAFB1-8836-410A-8FE9-3D921C1F97C0}"/>
    <hyperlink ref="G27" location="'25'!A1" display="'25'!A1" xr:uid="{BE4911B8-A78D-4152-82FB-B72A36EDC254}"/>
    <hyperlink ref="G28" location="'26'!A1" display="'26'!A1" xr:uid="{CE6AC8FE-80CC-49FD-83F8-C31B038DD796}"/>
    <hyperlink ref="G29" location="'27'!A1" display="'27'!A1" xr:uid="{76BDD6D2-DF91-4A0D-9F7E-A3F497307DEA}"/>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sheetPr>
  <dimension ref="B1:R47"/>
  <sheetViews>
    <sheetView zoomScaleNormal="100" workbookViewId="0">
      <selection activeCell="F15" sqref="F15"/>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28" customWidth="1"/>
    <col min="14" max="18" width="10.90625" style="128"/>
    <col min="19" max="16384" width="10.90625" style="1"/>
  </cols>
  <sheetData>
    <row r="1" spans="2:18" s="24" customFormat="1" ht="12.75">
      <c r="B1" s="1009" t="s">
        <v>1</v>
      </c>
      <c r="C1" s="1009"/>
      <c r="D1" s="1009"/>
      <c r="E1" s="1009"/>
      <c r="F1" s="1009"/>
      <c r="G1" s="1009"/>
      <c r="H1" s="121"/>
      <c r="I1" s="121"/>
      <c r="J1" s="121"/>
      <c r="K1" s="121"/>
      <c r="L1" s="121"/>
      <c r="M1" s="121"/>
      <c r="N1" s="121"/>
      <c r="O1" s="121"/>
      <c r="P1" s="121"/>
      <c r="Q1" s="121"/>
      <c r="R1" s="121"/>
    </row>
    <row r="2" spans="2:18" s="24" customFormat="1" ht="12.75">
      <c r="B2" s="29"/>
      <c r="C2" s="29"/>
      <c r="D2" s="29"/>
      <c r="E2" s="29"/>
      <c r="F2" s="29"/>
      <c r="H2" s="121"/>
      <c r="I2" s="121"/>
      <c r="J2" s="121"/>
      <c r="K2" s="121"/>
      <c r="L2" s="121"/>
      <c r="M2" s="121"/>
      <c r="N2" s="121"/>
      <c r="O2" s="121"/>
      <c r="P2" s="121"/>
      <c r="Q2" s="121"/>
      <c r="R2" s="121"/>
    </row>
    <row r="3" spans="2:18" s="24" customFormat="1" ht="12.75">
      <c r="B3" s="1003" t="s">
        <v>195</v>
      </c>
      <c r="C3" s="1003"/>
      <c r="D3" s="1003"/>
      <c r="E3" s="1003"/>
      <c r="F3" s="1003"/>
      <c r="G3" s="1003"/>
      <c r="H3" s="121"/>
      <c r="I3" s="121"/>
      <c r="J3" s="121"/>
      <c r="K3" s="121"/>
      <c r="L3" s="121"/>
      <c r="M3" s="121"/>
      <c r="N3" s="121"/>
      <c r="O3" s="121"/>
      <c r="P3" s="121"/>
      <c r="Q3" s="121"/>
      <c r="R3" s="121"/>
    </row>
    <row r="4" spans="2:18" s="24" customFormat="1" ht="12.75">
      <c r="B4" s="1010" t="s">
        <v>648</v>
      </c>
      <c r="C4" s="1010"/>
      <c r="D4" s="1010"/>
      <c r="E4" s="1010"/>
      <c r="F4" s="1010"/>
      <c r="G4" s="1010"/>
      <c r="H4" s="121"/>
      <c r="I4" s="121"/>
      <c r="J4" s="121"/>
      <c r="K4" s="121"/>
      <c r="L4" s="121"/>
      <c r="M4" s="121"/>
      <c r="N4" s="121"/>
      <c r="O4" s="121"/>
      <c r="P4" s="121"/>
      <c r="Q4" s="121"/>
      <c r="R4" s="121"/>
    </row>
    <row r="5" spans="2:18" s="38" customFormat="1" ht="25.5" customHeight="1">
      <c r="B5" s="297" t="s">
        <v>5</v>
      </c>
      <c r="C5" s="297" t="s">
        <v>206</v>
      </c>
      <c r="D5" s="297" t="s">
        <v>6</v>
      </c>
      <c r="E5" s="297" t="s">
        <v>13</v>
      </c>
      <c r="F5" s="297" t="s">
        <v>207</v>
      </c>
      <c r="G5" s="297" t="s">
        <v>208</v>
      </c>
      <c r="H5" s="298"/>
      <c r="I5" s="230"/>
      <c r="J5" s="230"/>
      <c r="K5" s="230"/>
      <c r="L5" s="230"/>
      <c r="M5" s="230"/>
      <c r="N5" s="230"/>
      <c r="O5" s="130"/>
      <c r="P5" s="130"/>
      <c r="Q5" s="130"/>
      <c r="R5" s="130"/>
    </row>
    <row r="6" spans="2:18" s="38" customFormat="1" ht="15.75" customHeight="1">
      <c r="B6" s="613" t="s">
        <v>209</v>
      </c>
      <c r="C6" s="765">
        <v>146.63</v>
      </c>
      <c r="D6" s="765">
        <v>835.38</v>
      </c>
      <c r="E6" s="765">
        <v>851.95</v>
      </c>
      <c r="F6" s="765">
        <v>130.06</v>
      </c>
      <c r="G6" s="766">
        <f t="shared" ref="G6:G15" si="0">+F6/E6</f>
        <v>0.15266154117025646</v>
      </c>
      <c r="H6" s="614"/>
      <c r="I6" s="299"/>
      <c r="J6" s="230"/>
      <c r="K6" s="230"/>
      <c r="L6" s="230"/>
      <c r="M6" s="230"/>
      <c r="N6" s="230"/>
      <c r="O6" s="130"/>
      <c r="P6" s="130"/>
      <c r="Q6" s="130"/>
      <c r="R6" s="130"/>
    </row>
    <row r="7" spans="2:18" s="38" customFormat="1" ht="15.75" customHeight="1">
      <c r="B7" s="613" t="s">
        <v>210</v>
      </c>
      <c r="C7" s="765">
        <v>130.05799999999999</v>
      </c>
      <c r="D7" s="765">
        <v>888.16300000000001</v>
      </c>
      <c r="E7" s="765">
        <v>883.69299999999998</v>
      </c>
      <c r="F7" s="765">
        <v>134.52799999999999</v>
      </c>
      <c r="G7" s="766">
        <f t="shared" si="0"/>
        <v>0.15223386402291292</v>
      </c>
      <c r="H7" s="614"/>
      <c r="I7" s="236"/>
      <c r="J7" s="230"/>
      <c r="K7" s="230"/>
      <c r="L7" s="230"/>
      <c r="M7" s="230"/>
      <c r="N7" s="230"/>
      <c r="O7" s="130"/>
      <c r="P7" s="130"/>
      <c r="Q7" s="130"/>
      <c r="R7" s="130"/>
    </row>
    <row r="8" spans="2:18" s="38" customFormat="1" ht="15.75" customHeight="1">
      <c r="B8" s="613" t="s">
        <v>211</v>
      </c>
      <c r="C8" s="765">
        <v>134.52799999999999</v>
      </c>
      <c r="D8" s="765">
        <v>867.96600000000001</v>
      </c>
      <c r="E8" s="765">
        <v>864.69399999999996</v>
      </c>
      <c r="F8" s="765">
        <v>137.80000000000001</v>
      </c>
      <c r="G8" s="766">
        <f t="shared" si="0"/>
        <v>0.1593627341001557</v>
      </c>
      <c r="H8" s="614"/>
      <c r="I8" s="236"/>
      <c r="J8" s="230"/>
      <c r="K8" s="230"/>
      <c r="L8" s="230"/>
      <c r="M8" s="230"/>
      <c r="N8" s="230"/>
      <c r="O8" s="130"/>
      <c r="P8" s="130"/>
      <c r="Q8" s="130"/>
      <c r="R8" s="130"/>
    </row>
    <row r="9" spans="2:18" s="38" customFormat="1" ht="15.75" customHeight="1">
      <c r="B9" s="613" t="s">
        <v>70</v>
      </c>
      <c r="C9" s="765">
        <v>133.41</v>
      </c>
      <c r="D9" s="765">
        <v>990.47</v>
      </c>
      <c r="E9" s="765">
        <v>948.85</v>
      </c>
      <c r="F9" s="765">
        <v>175.03</v>
      </c>
      <c r="G9" s="766">
        <f t="shared" si="0"/>
        <v>0.18446540549085735</v>
      </c>
      <c r="H9" s="614"/>
      <c r="I9" s="253"/>
      <c r="J9" s="230"/>
      <c r="K9" s="230"/>
      <c r="L9" s="230"/>
      <c r="M9" s="230"/>
      <c r="N9" s="230"/>
      <c r="O9" s="130"/>
      <c r="P9" s="130"/>
      <c r="Q9" s="130"/>
      <c r="R9" s="130"/>
    </row>
    <row r="10" spans="2:18" s="38" customFormat="1" ht="15.75" customHeight="1">
      <c r="B10" s="613" t="s">
        <v>138</v>
      </c>
      <c r="C10" s="765">
        <v>174.77</v>
      </c>
      <c r="D10" s="765">
        <v>1015.57</v>
      </c>
      <c r="E10" s="765">
        <v>980.58</v>
      </c>
      <c r="F10" s="765">
        <v>209.77</v>
      </c>
      <c r="G10" s="766">
        <f t="shared" si="0"/>
        <v>0.21392441208264495</v>
      </c>
      <c r="H10" s="614"/>
      <c r="I10" s="253"/>
      <c r="J10" s="300"/>
      <c r="K10" s="300"/>
      <c r="L10" s="300"/>
      <c r="M10" s="230"/>
      <c r="N10" s="230"/>
      <c r="O10" s="130"/>
      <c r="P10" s="130"/>
      <c r="Q10" s="130"/>
      <c r="R10" s="130"/>
    </row>
    <row r="11" spans="2:18" s="38" customFormat="1" ht="15.75" customHeight="1">
      <c r="B11" s="615" t="s">
        <v>137</v>
      </c>
      <c r="C11" s="765">
        <v>209.73</v>
      </c>
      <c r="D11" s="765">
        <v>972.21</v>
      </c>
      <c r="E11" s="765">
        <v>968.01</v>
      </c>
      <c r="F11" s="350">
        <v>213.93</v>
      </c>
      <c r="G11" s="766">
        <f t="shared" si="0"/>
        <v>0.22099978306009235</v>
      </c>
      <c r="H11" s="614"/>
      <c r="J11" s="282"/>
      <c r="K11" s="282"/>
      <c r="M11" s="282"/>
      <c r="N11" s="282"/>
      <c r="O11" s="283"/>
      <c r="P11" s="616"/>
      <c r="Q11" s="130"/>
      <c r="R11" s="130"/>
    </row>
    <row r="12" spans="2:18" s="149" customFormat="1" ht="15.75" customHeight="1">
      <c r="B12" s="174" t="s">
        <v>473</v>
      </c>
      <c r="C12" s="765">
        <v>311.48</v>
      </c>
      <c r="D12" s="765">
        <v>1123.4100000000001</v>
      </c>
      <c r="E12" s="765">
        <v>1084.1400000000001</v>
      </c>
      <c r="F12" s="765">
        <v>350.46</v>
      </c>
      <c r="G12" s="766">
        <f t="shared" si="0"/>
        <v>0.32326083347169182</v>
      </c>
      <c r="H12" s="251"/>
      <c r="K12" s="236"/>
      <c r="O12" s="387"/>
      <c r="P12" s="387"/>
      <c r="Q12" s="150"/>
      <c r="R12" s="150"/>
    </row>
    <row r="13" spans="2:18" s="149" customFormat="1" ht="15.75" customHeight="1">
      <c r="B13" s="174" t="s">
        <v>567</v>
      </c>
      <c r="C13" s="765">
        <v>351.35</v>
      </c>
      <c r="D13" s="765">
        <v>1077.98</v>
      </c>
      <c r="E13" s="765">
        <v>1089.96</v>
      </c>
      <c r="F13" s="765">
        <v>339.37</v>
      </c>
      <c r="G13" s="766">
        <f t="shared" si="0"/>
        <v>0.31136004991008842</v>
      </c>
      <c r="H13" s="614"/>
      <c r="I13" s="561"/>
      <c r="J13" s="561"/>
      <c r="K13" s="561"/>
      <c r="L13" s="601"/>
      <c r="M13" s="601"/>
      <c r="N13" s="601"/>
      <c r="O13" s="1161"/>
      <c r="P13" s="1162"/>
      <c r="Q13" s="150"/>
      <c r="R13" s="150"/>
    </row>
    <row r="14" spans="2:18" s="149" customFormat="1" ht="15.75" customHeight="1">
      <c r="B14" s="615" t="s">
        <v>568</v>
      </c>
      <c r="C14" s="765">
        <v>341.3</v>
      </c>
      <c r="D14" s="765">
        <v>1123.2</v>
      </c>
      <c r="E14" s="765">
        <v>1145.5</v>
      </c>
      <c r="F14" s="765">
        <v>324</v>
      </c>
      <c r="G14" s="766">
        <f t="shared" si="0"/>
        <v>0.28284591881274551</v>
      </c>
      <c r="H14" s="614"/>
      <c r="I14" s="561"/>
      <c r="J14" s="561"/>
      <c r="K14" s="561"/>
      <c r="L14" s="803"/>
      <c r="M14" s="803"/>
      <c r="N14" s="803"/>
      <c r="O14" s="803"/>
      <c r="P14" s="804"/>
      <c r="Q14" s="150"/>
      <c r="R14" s="150"/>
    </row>
    <row r="15" spans="2:18" s="38" customFormat="1" ht="15.75" customHeight="1">
      <c r="B15" s="615" t="s">
        <v>569</v>
      </c>
      <c r="C15" s="765">
        <v>324</v>
      </c>
      <c r="D15" s="765">
        <v>1104</v>
      </c>
      <c r="E15" s="765">
        <v>1125.5</v>
      </c>
      <c r="F15" s="765">
        <v>302.60000000000002</v>
      </c>
      <c r="G15" s="766">
        <f t="shared" si="0"/>
        <v>0.2688582852065749</v>
      </c>
      <c r="H15" s="251"/>
      <c r="I15" s="647"/>
      <c r="J15" s="648"/>
      <c r="K15" s="236"/>
      <c r="L15" s="230"/>
      <c r="M15" s="230"/>
      <c r="N15" s="230"/>
      <c r="O15" s="130"/>
      <c r="P15" s="130"/>
      <c r="Q15" s="130"/>
      <c r="R15" s="130"/>
    </row>
    <row r="16" spans="2:18" s="38" customFormat="1" ht="15.75" customHeight="1">
      <c r="B16" s="1163" t="s">
        <v>178</v>
      </c>
      <c r="C16" s="1163"/>
      <c r="D16" s="1163"/>
      <c r="E16" s="1163"/>
      <c r="F16" s="1163"/>
      <c r="G16" s="1163"/>
      <c r="H16" s="150"/>
      <c r="I16" s="387"/>
      <c r="K16" s="150"/>
      <c r="L16" s="150"/>
      <c r="M16" s="150"/>
      <c r="N16" s="150"/>
      <c r="O16" s="130"/>
      <c r="P16" s="130"/>
      <c r="Q16" s="130"/>
      <c r="R16" s="130"/>
    </row>
    <row r="17" spans="2:18" s="38" customFormat="1" ht="24" customHeight="1">
      <c r="B17" s="1164"/>
      <c r="C17" s="1164"/>
      <c r="D17" s="1164"/>
      <c r="E17" s="1164"/>
      <c r="F17" s="1164"/>
      <c r="G17" s="1164"/>
      <c r="H17" s="150"/>
      <c r="I17" s="387"/>
      <c r="K17" s="150"/>
      <c r="L17" s="150"/>
      <c r="M17" s="150"/>
      <c r="N17" s="150"/>
      <c r="O17" s="130"/>
      <c r="P17" s="130"/>
      <c r="Q17" s="130"/>
      <c r="R17" s="130"/>
    </row>
    <row r="18" spans="2:18" s="38" customFormat="1" ht="15.75" customHeight="1">
      <c r="B18" s="301"/>
      <c r="C18" s="301"/>
      <c r="D18" s="938"/>
      <c r="E18" s="939"/>
      <c r="F18" s="301"/>
      <c r="G18" s="301"/>
      <c r="H18" s="150"/>
      <c r="J18" s="150"/>
      <c r="K18" s="150"/>
      <c r="L18" s="150"/>
      <c r="M18" s="150"/>
      <c r="N18" s="150"/>
      <c r="O18" s="130"/>
      <c r="P18" s="130"/>
      <c r="Q18" s="130"/>
      <c r="R18" s="130"/>
    </row>
    <row r="19" spans="2:18" ht="12.75">
      <c r="C19" s="15"/>
      <c r="D19" s="15"/>
      <c r="E19" s="15"/>
      <c r="F19" s="15"/>
      <c r="G19" s="302"/>
      <c r="H19" s="154"/>
    </row>
    <row r="20" spans="2:18" ht="15" customHeight="1">
      <c r="G20" s="9"/>
      <c r="H20" s="142"/>
    </row>
    <row r="21" spans="2:18" ht="9.75" customHeight="1">
      <c r="G21" s="9"/>
      <c r="H21" s="142"/>
    </row>
    <row r="22" spans="2:18" ht="15" customHeight="1">
      <c r="G22" s="8"/>
    </row>
    <row r="23" spans="2:18" ht="15" customHeight="1">
      <c r="G23" s="8"/>
    </row>
    <row r="24" spans="2:18" ht="15" customHeight="1">
      <c r="G24" s="303"/>
      <c r="H24" s="304"/>
    </row>
    <row r="25" spans="2:18" ht="15" customHeight="1">
      <c r="G25" s="10"/>
      <c r="H25" s="304"/>
      <c r="I25" s="305"/>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31"/>
      <c r="I31" s="231"/>
      <c r="J31" s="231"/>
      <c r="K31" s="231"/>
      <c r="L31" s="231"/>
      <c r="M31" s="231"/>
    </row>
    <row r="32" spans="2:18" ht="15" customHeight="1">
      <c r="G32" s="10"/>
      <c r="H32" s="231"/>
      <c r="I32" s="231"/>
      <c r="J32" s="306"/>
      <c r="K32" s="231"/>
      <c r="L32" s="231"/>
      <c r="M32" s="231"/>
    </row>
    <row r="33" spans="2:13" ht="15" customHeight="1">
      <c r="G33" s="10"/>
      <c r="H33" s="231"/>
      <c r="I33" s="231"/>
      <c r="J33" s="231"/>
      <c r="K33" s="231"/>
      <c r="L33" s="231"/>
      <c r="M33" s="231"/>
    </row>
    <row r="34" spans="2:13" ht="15" customHeight="1">
      <c r="H34" s="307"/>
      <c r="I34" s="308"/>
      <c r="J34" s="308"/>
      <c r="K34" s="308"/>
      <c r="L34" s="308"/>
      <c r="M34" s="309"/>
    </row>
    <row r="35" spans="2:13" ht="12" customHeight="1">
      <c r="B35" s="1" t="s">
        <v>514</v>
      </c>
    </row>
    <row r="36" spans="2:13" ht="14.25" customHeight="1"/>
    <row r="37" spans="2:13" ht="14.25" customHeight="1">
      <c r="B37" s="1001"/>
      <c r="C37" s="1160"/>
      <c r="D37" s="1160"/>
      <c r="E37" s="1160"/>
      <c r="F37" s="1160"/>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7"/>
      <c r="I47" s="127"/>
      <c r="J47" s="127"/>
      <c r="K47" s="127"/>
      <c r="L47" s="127"/>
    </row>
  </sheetData>
  <mergeCells count="7">
    <mergeCell ref="B37:F37"/>
    <mergeCell ref="B1:G1"/>
    <mergeCell ref="B3:G3"/>
    <mergeCell ref="B4:G4"/>
    <mergeCell ref="O13:P13"/>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pageSetUpPr fitToPage="1"/>
  </sheetPr>
  <dimension ref="B2:L26"/>
  <sheetViews>
    <sheetView zoomScaleNormal="100" workbookViewId="0">
      <selection activeCell="G23" sqref="G23"/>
    </sheetView>
  </sheetViews>
  <sheetFormatPr baseColWidth="10" defaultRowHeight="18"/>
  <cols>
    <col min="1" max="1" width="1.453125" customWidth="1"/>
    <col min="2" max="2" width="12.26953125" customWidth="1"/>
    <col min="3" max="9" width="6.90625" customWidth="1"/>
  </cols>
  <sheetData>
    <row r="2" spans="2:9">
      <c r="B2" s="1013" t="s">
        <v>368</v>
      </c>
      <c r="C2" s="1013"/>
      <c r="D2" s="1013"/>
      <c r="E2" s="1013"/>
      <c r="F2" s="1013"/>
      <c r="G2" s="1013"/>
      <c r="H2" s="1013"/>
      <c r="I2" s="1013"/>
    </row>
    <row r="3" spans="2:9" ht="18" customHeight="1">
      <c r="B3" s="1014" t="s">
        <v>196</v>
      </c>
      <c r="C3" s="1014"/>
      <c r="D3" s="1014"/>
      <c r="E3" s="1014"/>
      <c r="F3" s="1014"/>
      <c r="G3" s="1014"/>
      <c r="H3" s="1014"/>
      <c r="I3" s="1014"/>
    </row>
    <row r="4" spans="2:9" ht="18" customHeight="1">
      <c r="B4" s="1015" t="s">
        <v>649</v>
      </c>
      <c r="C4" s="1015"/>
      <c r="D4" s="1015"/>
      <c r="E4" s="1015"/>
      <c r="F4" s="1015"/>
      <c r="G4" s="1015"/>
      <c r="H4" s="1015"/>
      <c r="I4" s="1015"/>
    </row>
    <row r="5" spans="2:9">
      <c r="B5" s="1012"/>
      <c r="C5" s="1012"/>
      <c r="D5" s="1012"/>
      <c r="E5" s="1012"/>
      <c r="F5" s="1012"/>
      <c r="G5" s="1012"/>
    </row>
    <row r="6" spans="2:9" ht="56.25" customHeight="1">
      <c r="B6" s="809" t="s">
        <v>5</v>
      </c>
      <c r="C6" s="807" t="s">
        <v>72</v>
      </c>
      <c r="D6" s="807" t="s">
        <v>90</v>
      </c>
      <c r="E6" s="807" t="s">
        <v>212</v>
      </c>
      <c r="F6" s="807" t="s">
        <v>9</v>
      </c>
      <c r="G6" s="807" t="s">
        <v>71</v>
      </c>
      <c r="H6" s="808" t="s">
        <v>131</v>
      </c>
      <c r="I6" s="808" t="s">
        <v>570</v>
      </c>
    </row>
    <row r="7" spans="2:9">
      <c r="B7" s="1166" t="s">
        <v>571</v>
      </c>
      <c r="C7" s="1167"/>
      <c r="D7" s="1167"/>
      <c r="E7" s="1167"/>
      <c r="F7" s="1167"/>
      <c r="G7" s="1167"/>
      <c r="H7" s="1167"/>
      <c r="I7" s="1168"/>
    </row>
    <row r="8" spans="2:9" ht="15.75" customHeight="1">
      <c r="B8" s="310" t="s">
        <v>132</v>
      </c>
      <c r="C8" s="847">
        <v>341.34</v>
      </c>
      <c r="D8" s="847">
        <v>54.37</v>
      </c>
      <c r="E8" s="847">
        <v>9.2799999999999994</v>
      </c>
      <c r="F8" s="847">
        <v>2.88</v>
      </c>
      <c r="G8" s="847">
        <v>1.47</v>
      </c>
      <c r="H8" s="847">
        <v>222.53</v>
      </c>
      <c r="I8" s="847">
        <v>118.81</v>
      </c>
    </row>
    <row r="9" spans="2:9" ht="15.75" customHeight="1">
      <c r="B9" s="310" t="s">
        <v>6</v>
      </c>
      <c r="C9" s="847">
        <v>1123.22</v>
      </c>
      <c r="D9" s="847">
        <v>366.29</v>
      </c>
      <c r="E9" s="847">
        <v>101</v>
      </c>
      <c r="F9" s="847">
        <v>51</v>
      </c>
      <c r="G9" s="847">
        <v>35.81</v>
      </c>
      <c r="H9" s="847">
        <v>257.33</v>
      </c>
      <c r="I9" s="847">
        <v>865.89</v>
      </c>
    </row>
    <row r="10" spans="2:9" ht="15.75" customHeight="1">
      <c r="B10" s="310" t="s">
        <v>128</v>
      </c>
      <c r="C10" s="847">
        <v>163.91</v>
      </c>
      <c r="D10" s="847">
        <v>0.71</v>
      </c>
      <c r="E10" s="847">
        <v>1</v>
      </c>
      <c r="F10" s="847">
        <v>0.01</v>
      </c>
      <c r="G10" s="847">
        <v>0.04</v>
      </c>
      <c r="H10" s="847">
        <v>5</v>
      </c>
      <c r="I10" s="847">
        <v>158.91</v>
      </c>
    </row>
    <row r="11" spans="2:9" ht="15.75" customHeight="1">
      <c r="B11" s="310" t="s">
        <v>13</v>
      </c>
      <c r="C11" s="847">
        <v>1140.53</v>
      </c>
      <c r="D11" s="847">
        <v>315.2</v>
      </c>
      <c r="E11" s="847">
        <v>65</v>
      </c>
      <c r="F11" s="847">
        <v>13.8</v>
      </c>
      <c r="G11" s="847">
        <v>6.1</v>
      </c>
      <c r="H11" s="847">
        <v>273</v>
      </c>
      <c r="I11" s="847">
        <v>867.53</v>
      </c>
    </row>
    <row r="12" spans="2:9" ht="15.75" customHeight="1">
      <c r="B12" s="310" t="s">
        <v>113</v>
      </c>
      <c r="C12" s="847">
        <v>177.88</v>
      </c>
      <c r="D12" s="847">
        <v>52.46</v>
      </c>
      <c r="E12" s="847">
        <v>39</v>
      </c>
      <c r="F12" s="847">
        <v>36</v>
      </c>
      <c r="G12" s="847">
        <v>30.3</v>
      </c>
      <c r="H12" s="847">
        <v>0.02</v>
      </c>
      <c r="I12" s="847">
        <v>177.86</v>
      </c>
    </row>
    <row r="13" spans="2:9" ht="15.75" customHeight="1">
      <c r="B13" s="311" t="s">
        <v>134</v>
      </c>
      <c r="C13" s="847">
        <v>324.02999999999997</v>
      </c>
      <c r="D13" s="847">
        <v>53.71</v>
      </c>
      <c r="E13" s="847">
        <v>7.28</v>
      </c>
      <c r="F13" s="847">
        <v>4.09</v>
      </c>
      <c r="G13" s="847">
        <v>0.91</v>
      </c>
      <c r="H13" s="847">
        <v>211.84</v>
      </c>
      <c r="I13" s="847">
        <v>112.19</v>
      </c>
    </row>
    <row r="14" spans="2:9" ht="15.75" customHeight="1">
      <c r="B14" s="1166" t="s">
        <v>573</v>
      </c>
      <c r="C14" s="1167"/>
      <c r="D14" s="1167"/>
      <c r="E14" s="1167"/>
      <c r="F14" s="1167"/>
      <c r="G14" s="1167"/>
      <c r="H14" s="1167"/>
      <c r="I14" s="1168"/>
    </row>
    <row r="15" spans="2:9" ht="15.75" customHeight="1">
      <c r="B15" s="310" t="s">
        <v>132</v>
      </c>
      <c r="C15" s="847">
        <v>324.02999999999997</v>
      </c>
      <c r="D15" s="847">
        <v>53.71</v>
      </c>
      <c r="E15" s="847">
        <v>7.28</v>
      </c>
      <c r="F15" s="847">
        <v>4.09</v>
      </c>
      <c r="G15" s="847">
        <v>0.91</v>
      </c>
      <c r="H15" s="847">
        <v>211.84</v>
      </c>
      <c r="I15" s="847">
        <v>112.19</v>
      </c>
    </row>
    <row r="16" spans="2:9" ht="15.75" customHeight="1">
      <c r="B16" s="311" t="s">
        <v>6</v>
      </c>
      <c r="C16" s="847">
        <v>1104.01</v>
      </c>
      <c r="D16" s="847">
        <v>350.01</v>
      </c>
      <c r="E16" s="847">
        <v>101</v>
      </c>
      <c r="F16" s="847">
        <v>50</v>
      </c>
      <c r="G16" s="847">
        <v>36</v>
      </c>
      <c r="H16" s="847">
        <v>254</v>
      </c>
      <c r="I16" s="847">
        <v>850.01</v>
      </c>
    </row>
    <row r="17" spans="2:12" ht="15.75" customHeight="1">
      <c r="B17" s="311" t="s">
        <v>128</v>
      </c>
      <c r="C17" s="847">
        <v>166.09</v>
      </c>
      <c r="D17" s="847">
        <v>1.27</v>
      </c>
      <c r="E17" s="847">
        <v>1</v>
      </c>
      <c r="F17" s="847">
        <v>0.01</v>
      </c>
      <c r="G17" s="847">
        <v>0.02</v>
      </c>
      <c r="H17" s="847">
        <v>7</v>
      </c>
      <c r="I17" s="847">
        <v>159.09</v>
      </c>
    </row>
    <row r="18" spans="2:12" ht="15.75" customHeight="1">
      <c r="B18" s="311" t="s">
        <v>13</v>
      </c>
      <c r="C18" s="847">
        <v>1125.49</v>
      </c>
      <c r="D18" s="847">
        <v>307.74</v>
      </c>
      <c r="E18" s="847">
        <v>67</v>
      </c>
      <c r="F18" s="847">
        <v>15</v>
      </c>
      <c r="G18" s="847">
        <v>6.1</v>
      </c>
      <c r="H18" s="847">
        <v>277</v>
      </c>
      <c r="I18" s="847">
        <v>848.49</v>
      </c>
    </row>
    <row r="19" spans="2:12" ht="15.75" customHeight="1">
      <c r="B19" s="311" t="s">
        <v>113</v>
      </c>
      <c r="C19" s="847">
        <v>166.59</v>
      </c>
      <c r="D19" s="847">
        <v>48.26</v>
      </c>
      <c r="E19" s="847">
        <v>34</v>
      </c>
      <c r="F19" s="847">
        <v>33.5</v>
      </c>
      <c r="G19" s="847">
        <v>30</v>
      </c>
      <c r="H19" s="847">
        <v>0.02</v>
      </c>
      <c r="I19" s="847">
        <v>166.57</v>
      </c>
      <c r="J19" s="312"/>
      <c r="K19" s="312"/>
      <c r="L19" s="312"/>
    </row>
    <row r="20" spans="2:12" ht="15.75" customHeight="1">
      <c r="B20" s="311" t="s">
        <v>134</v>
      </c>
      <c r="C20" s="847">
        <v>302.55</v>
      </c>
      <c r="D20" s="847">
        <v>48.99</v>
      </c>
      <c r="E20" s="847">
        <v>8.2799999999999994</v>
      </c>
      <c r="F20" s="847">
        <v>5.59</v>
      </c>
      <c r="G20" s="847">
        <v>0.83</v>
      </c>
      <c r="H20" s="847">
        <v>195.82</v>
      </c>
      <c r="I20" s="847">
        <v>106.73</v>
      </c>
    </row>
    <row r="21" spans="2:12">
      <c r="B21" s="14" t="s">
        <v>371</v>
      </c>
      <c r="C21" s="14"/>
      <c r="D21" s="14"/>
      <c r="E21" s="14"/>
      <c r="F21" s="14"/>
      <c r="G21" s="14"/>
      <c r="H21" s="14"/>
    </row>
    <row r="22" spans="2:12" ht="31.5" customHeight="1">
      <c r="B22" s="1165"/>
      <c r="C22" s="1165"/>
      <c r="D22" s="1165"/>
      <c r="E22" s="1165"/>
      <c r="F22" s="1165"/>
      <c r="G22" s="1165"/>
      <c r="H22" s="1165"/>
    </row>
    <row r="23" spans="2:12">
      <c r="C23" s="313"/>
      <c r="D23" s="313"/>
      <c r="E23" s="313"/>
      <c r="F23" s="313"/>
      <c r="G23" s="313"/>
    </row>
    <row r="24" spans="2:12">
      <c r="C24" s="940"/>
    </row>
    <row r="25" spans="2:12">
      <c r="C25" s="19"/>
    </row>
    <row r="26" spans="2:12">
      <c r="C26" s="537"/>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sheetPr>
  <dimension ref="B1:M41"/>
  <sheetViews>
    <sheetView topLeftCell="A4" zoomScaleNormal="100" workbookViewId="0">
      <selection activeCell="B15" sqref="B15:E15"/>
    </sheetView>
  </sheetViews>
  <sheetFormatPr baseColWidth="10" defaultRowHeight="12.75"/>
  <cols>
    <col min="1" max="1" width="1.6328125" style="81" customWidth="1"/>
    <col min="2" max="5" width="14.08984375" style="81" customWidth="1"/>
    <col min="6" max="8" width="10.90625" style="81" customWidth="1"/>
    <col min="9" max="16384" width="10.90625" style="81"/>
  </cols>
  <sheetData>
    <row r="1" spans="2:13" s="30" customFormat="1" ht="15" customHeight="1">
      <c r="B1" s="1013" t="s">
        <v>45</v>
      </c>
      <c r="C1" s="1013"/>
      <c r="D1" s="1013"/>
      <c r="E1" s="1013"/>
    </row>
    <row r="2" spans="2:13" s="30" customFormat="1" ht="15" customHeight="1">
      <c r="B2" s="31"/>
      <c r="C2" s="31"/>
      <c r="D2" s="31"/>
      <c r="E2" s="31"/>
    </row>
    <row r="3" spans="2:13" s="30" customFormat="1" ht="34.5" customHeight="1">
      <c r="B3" s="1014" t="s">
        <v>496</v>
      </c>
      <c r="C3" s="1014"/>
      <c r="D3" s="1014"/>
      <c r="E3" s="1014"/>
    </row>
    <row r="4" spans="2:13" s="30" customFormat="1" ht="15" customHeight="1">
      <c r="B4" s="1013" t="s">
        <v>630</v>
      </c>
      <c r="C4" s="1013"/>
      <c r="D4" s="1013"/>
      <c r="E4" s="1013"/>
    </row>
    <row r="5" spans="2:13" s="30" customFormat="1" ht="30.75" customHeight="1">
      <c r="B5" s="314" t="s">
        <v>470</v>
      </c>
      <c r="C5" s="315" t="s">
        <v>426</v>
      </c>
      <c r="D5" s="315" t="s">
        <v>427</v>
      </c>
      <c r="E5" s="315" t="s">
        <v>214</v>
      </c>
    </row>
    <row r="6" spans="2:13" s="30" customFormat="1" ht="15.75" customHeight="1">
      <c r="B6" s="108" t="s">
        <v>69</v>
      </c>
      <c r="C6" s="604">
        <v>102.54600000000001</v>
      </c>
      <c r="D6" s="637">
        <v>1379.6980000000001</v>
      </c>
      <c r="E6" s="604">
        <v>134.54430206931522</v>
      </c>
    </row>
    <row r="7" spans="2:13" s="30" customFormat="1" ht="15.75" customHeight="1">
      <c r="B7" s="108" t="s">
        <v>63</v>
      </c>
      <c r="C7" s="604">
        <v>110.233</v>
      </c>
      <c r="D7" s="637">
        <v>1413.644</v>
      </c>
      <c r="E7" s="604">
        <v>128.24145219671061</v>
      </c>
    </row>
    <row r="8" spans="2:13" s="30" customFormat="1" ht="15.75" customHeight="1">
      <c r="B8" s="108" t="s">
        <v>65</v>
      </c>
      <c r="C8" s="604">
        <v>106.34699999999999</v>
      </c>
      <c r="D8" s="637">
        <v>1411.057</v>
      </c>
      <c r="E8" s="604">
        <v>132.68423180719719</v>
      </c>
      <c r="F8" s="316"/>
      <c r="G8" s="316"/>
      <c r="H8" s="316"/>
    </row>
    <row r="9" spans="2:13" s="30" customFormat="1" ht="15.75" customHeight="1">
      <c r="B9" s="108" t="s">
        <v>70</v>
      </c>
      <c r="C9" s="604">
        <v>92.378</v>
      </c>
      <c r="D9" s="637">
        <v>1115.732</v>
      </c>
      <c r="E9" s="604">
        <v>120.77897334863279</v>
      </c>
      <c r="F9" s="316"/>
      <c r="G9" s="316"/>
      <c r="H9" s="316"/>
    </row>
    <row r="10" spans="2:13" s="30" customFormat="1" ht="15.75" customHeight="1">
      <c r="B10" s="108" t="s">
        <v>111</v>
      </c>
      <c r="C10" s="604">
        <v>117.6</v>
      </c>
      <c r="D10" s="637">
        <v>1517.8920000000001</v>
      </c>
      <c r="E10" s="604">
        <v>129.07244897959185</v>
      </c>
      <c r="F10" s="316"/>
      <c r="G10" s="316"/>
      <c r="H10" s="316"/>
    </row>
    <row r="11" spans="2:13" s="30" customFormat="1" ht="15.75" customHeight="1">
      <c r="B11" s="108" t="s">
        <v>163</v>
      </c>
      <c r="C11" s="605">
        <v>92.536000000000001</v>
      </c>
      <c r="D11" s="637">
        <v>1149.0391</v>
      </c>
      <c r="E11" s="604">
        <v>124.1721167977868</v>
      </c>
      <c r="F11" s="316"/>
      <c r="G11" s="316"/>
      <c r="H11" s="316"/>
    </row>
    <row r="12" spans="2:13" ht="15.75" customHeight="1">
      <c r="B12" s="108" t="s">
        <v>381</v>
      </c>
      <c r="C12" s="605">
        <v>86.421000000000006</v>
      </c>
      <c r="D12" s="637">
        <v>1039.675</v>
      </c>
      <c r="E12" s="604">
        <v>120.30351419215236</v>
      </c>
      <c r="F12" s="316"/>
      <c r="G12" s="672"/>
      <c r="H12" s="316"/>
      <c r="I12" s="53"/>
      <c r="J12" s="317"/>
      <c r="K12" s="317"/>
      <c r="L12" s="318"/>
      <c r="M12" s="53"/>
    </row>
    <row r="13" spans="2:13" ht="15" customHeight="1">
      <c r="B13" s="108" t="s">
        <v>475</v>
      </c>
      <c r="C13" s="605">
        <v>81.597999999999999</v>
      </c>
      <c r="D13" s="637">
        <v>1087.9098671827173</v>
      </c>
      <c r="E13" s="605">
        <v>133.32555542816215</v>
      </c>
      <c r="F13" s="316"/>
      <c r="G13" s="316"/>
      <c r="H13" s="316"/>
      <c r="I13" s="53"/>
      <c r="J13" s="317"/>
      <c r="K13" s="317"/>
      <c r="L13" s="318"/>
      <c r="M13" s="53"/>
    </row>
    <row r="14" spans="2:13" ht="15" customHeight="1">
      <c r="B14" s="108" t="s">
        <v>535</v>
      </c>
      <c r="C14" s="605">
        <v>73.856999999999999</v>
      </c>
      <c r="D14" s="637">
        <v>951.06949999999995</v>
      </c>
      <c r="E14" s="605">
        <f>D14/C14*10</f>
        <v>128.77174810782998</v>
      </c>
      <c r="F14" s="316"/>
      <c r="G14" s="316"/>
      <c r="H14" s="316"/>
      <c r="I14" s="53"/>
      <c r="J14" s="317"/>
      <c r="K14" s="317"/>
      <c r="L14" s="318"/>
      <c r="M14" s="53"/>
    </row>
    <row r="15" spans="2:13" ht="34.5" customHeight="1">
      <c r="B15" s="1016" t="s">
        <v>641</v>
      </c>
      <c r="C15" s="1016"/>
      <c r="D15" s="1016"/>
      <c r="E15" s="1016"/>
      <c r="F15" s="61"/>
      <c r="G15" s="61"/>
      <c r="H15" s="61"/>
      <c r="I15" s="61"/>
      <c r="J15" s="61"/>
      <c r="K15" s="61"/>
      <c r="L15" s="61"/>
    </row>
    <row r="16" spans="2:13" ht="19.5" customHeight="1">
      <c r="B16" s="1171" t="s">
        <v>551</v>
      </c>
      <c r="C16" s="1171"/>
      <c r="D16" s="1171"/>
      <c r="E16" s="1171"/>
      <c r="G16" s="672"/>
      <c r="H16" s="319"/>
    </row>
    <row r="17" spans="7:7" ht="12.75" customHeight="1">
      <c r="G17" s="674"/>
    </row>
    <row r="18" spans="7:7" ht="12.75" customHeight="1"/>
    <row r="19" spans="7:7" ht="12.75" customHeight="1"/>
    <row r="20" spans="7:7" ht="12.75" customHeight="1"/>
    <row r="21" spans="7:7" ht="12.75" customHeight="1">
      <c r="G21" s="672"/>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170"/>
      <c r="C34" s="1170"/>
      <c r="D34" s="1170"/>
      <c r="E34" s="1170"/>
    </row>
    <row r="35" spans="2:5" ht="21.75" customHeight="1">
      <c r="B35" s="1170"/>
      <c r="C35" s="1170"/>
      <c r="D35" s="1170"/>
      <c r="E35" s="1170"/>
    </row>
    <row r="36" spans="2:5" ht="12.75" customHeight="1">
      <c r="B36" s="1169" t="s">
        <v>536</v>
      </c>
      <c r="C36" s="1169"/>
      <c r="D36" s="1169"/>
      <c r="E36" s="1169"/>
    </row>
    <row r="37" spans="2:5" ht="12.75" customHeight="1"/>
    <row r="38" spans="2:5" ht="12.75" customHeight="1"/>
    <row r="39" spans="2:5" ht="12.75" customHeight="1"/>
    <row r="40" spans="2:5" ht="12.75" customHeight="1"/>
    <row r="41" spans="2:5" ht="12.75" customHeight="1"/>
  </sheetData>
  <mergeCells count="7">
    <mergeCell ref="B36:E36"/>
    <mergeCell ref="B34:E35"/>
    <mergeCell ref="B1:E1"/>
    <mergeCell ref="B3:E3"/>
    <mergeCell ref="B4:E4"/>
    <mergeCell ref="B15:E15"/>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sheetPr>
  <dimension ref="B1:L25"/>
  <sheetViews>
    <sheetView topLeftCell="A4" zoomScaleNormal="100" zoomScaleSheetLayoutView="50" workbookViewId="0">
      <selection activeCell="F20" sqref="F20:F27"/>
    </sheetView>
  </sheetViews>
  <sheetFormatPr baseColWidth="10" defaultRowHeight="12.75"/>
  <cols>
    <col min="1" max="1" width="3" style="81" customWidth="1"/>
    <col min="2" max="2" width="12.54296875" style="81" customWidth="1"/>
    <col min="3" max="3" width="12.1796875" style="81" customWidth="1"/>
    <col min="4" max="4" width="10.81640625" style="81" customWidth="1"/>
    <col min="5" max="5" width="7.81640625" style="335" bestFit="1" customWidth="1"/>
    <col min="6" max="10" width="7.08984375" style="335" customWidth="1"/>
    <col min="11" max="13" width="7.08984375" style="81" customWidth="1"/>
    <col min="14" max="14" width="6.6328125" style="81" customWidth="1"/>
    <col min="15" max="15" width="6.54296875" style="81" customWidth="1"/>
    <col min="16" max="16384" width="10.90625" style="81"/>
  </cols>
  <sheetData>
    <row r="1" spans="2:12" s="30" customFormat="1">
      <c r="B1" s="1013" t="s">
        <v>3</v>
      </c>
      <c r="C1" s="1013"/>
      <c r="D1" s="1013"/>
      <c r="E1" s="213"/>
      <c r="F1" s="213"/>
      <c r="G1" s="213"/>
      <c r="H1" s="213"/>
      <c r="I1" s="213"/>
      <c r="J1" s="213"/>
    </row>
    <row r="2" spans="2:12" s="30" customFormat="1">
      <c r="B2" s="31"/>
      <c r="C2" s="31"/>
      <c r="D2" s="31"/>
      <c r="E2" s="213"/>
      <c r="F2" s="213"/>
      <c r="G2" s="213"/>
      <c r="H2" s="213"/>
      <c r="I2" s="213"/>
      <c r="J2" s="213"/>
    </row>
    <row r="3" spans="2:12" s="30" customFormat="1" ht="36.75" customHeight="1">
      <c r="B3" s="1014" t="s">
        <v>215</v>
      </c>
      <c r="C3" s="1013"/>
      <c r="D3" s="1013"/>
      <c r="E3" s="213"/>
      <c r="F3" s="213"/>
      <c r="G3" s="213"/>
      <c r="H3" s="213"/>
      <c r="I3" s="213"/>
      <c r="J3" s="213"/>
    </row>
    <row r="4" spans="2:12" s="30" customFormat="1" ht="15.75" customHeight="1">
      <c r="B4" s="1013" t="s">
        <v>548</v>
      </c>
      <c r="C4" s="1013"/>
      <c r="D4" s="1013"/>
      <c r="E4" s="213"/>
      <c r="F4" s="213"/>
      <c r="G4" s="213"/>
      <c r="H4" s="213"/>
      <c r="I4" s="213"/>
      <c r="J4" s="213"/>
    </row>
    <row r="5" spans="2:12" s="30" customFormat="1" ht="30" customHeight="1">
      <c r="B5" s="314" t="s">
        <v>11</v>
      </c>
      <c r="C5" s="314" t="s">
        <v>12</v>
      </c>
      <c r="D5" s="315" t="s">
        <v>32</v>
      </c>
      <c r="E5" s="213"/>
      <c r="F5" s="213"/>
      <c r="G5" s="213"/>
      <c r="H5" s="213"/>
      <c r="I5" s="213"/>
      <c r="J5" s="213"/>
    </row>
    <row r="6" spans="2:12" ht="15.75" customHeight="1">
      <c r="B6" s="1172" t="s">
        <v>467</v>
      </c>
      <c r="C6" s="330" t="s">
        <v>216</v>
      </c>
      <c r="D6" s="321">
        <v>217</v>
      </c>
      <c r="E6" s="322"/>
      <c r="F6" s="327"/>
      <c r="G6" s="323"/>
      <c r="H6" s="324"/>
      <c r="I6" s="325"/>
      <c r="J6" s="325"/>
      <c r="K6" s="318"/>
      <c r="L6" s="53"/>
    </row>
    <row r="7" spans="2:12" ht="15.75" customHeight="1">
      <c r="B7" s="1172"/>
      <c r="C7" s="330" t="s">
        <v>182</v>
      </c>
      <c r="D7" s="321">
        <v>931</v>
      </c>
      <c r="E7" s="322"/>
      <c r="F7" s="327"/>
      <c r="G7" s="323"/>
      <c r="H7" s="324"/>
      <c r="I7" s="325"/>
      <c r="J7" s="325"/>
      <c r="K7" s="318"/>
      <c r="L7" s="53"/>
    </row>
    <row r="8" spans="2:12" ht="15.75" customHeight="1">
      <c r="B8" s="1172"/>
      <c r="C8" s="330" t="s">
        <v>217</v>
      </c>
      <c r="D8" s="321">
        <v>6868</v>
      </c>
      <c r="E8" s="322"/>
      <c r="F8" s="327"/>
      <c r="G8" s="323"/>
      <c r="H8" s="324"/>
      <c r="I8" s="325"/>
      <c r="J8" s="325"/>
      <c r="K8" s="318"/>
      <c r="L8" s="53"/>
    </row>
    <row r="9" spans="2:12" ht="15.75" customHeight="1">
      <c r="B9" s="1172"/>
      <c r="C9" s="330" t="s">
        <v>218</v>
      </c>
      <c r="D9" s="321">
        <v>38617</v>
      </c>
      <c r="E9" s="322"/>
      <c r="F9" s="327"/>
      <c r="G9" s="323"/>
      <c r="H9" s="324"/>
      <c r="I9" s="325"/>
      <c r="J9" s="325"/>
      <c r="K9" s="318"/>
      <c r="L9" s="53"/>
    </row>
    <row r="10" spans="2:12" ht="15.75" customHeight="1">
      <c r="B10" s="1172"/>
      <c r="C10" s="330" t="s">
        <v>185</v>
      </c>
      <c r="D10" s="321">
        <v>24037</v>
      </c>
      <c r="E10" s="322"/>
      <c r="F10" s="327"/>
      <c r="G10" s="323"/>
      <c r="H10" s="324"/>
      <c r="I10" s="325"/>
      <c r="J10" s="325"/>
      <c r="K10" s="318"/>
      <c r="L10" s="53"/>
    </row>
    <row r="11" spans="2:12" ht="15.75" customHeight="1">
      <c r="B11" s="1172"/>
      <c r="C11" s="330" t="s">
        <v>186</v>
      </c>
      <c r="D11" s="321">
        <v>17707</v>
      </c>
      <c r="E11" s="322"/>
      <c r="F11" s="327"/>
      <c r="G11" s="323"/>
      <c r="H11" s="324"/>
      <c r="I11" s="325"/>
      <c r="J11" s="325"/>
      <c r="K11" s="318"/>
      <c r="L11" s="53"/>
    </row>
    <row r="12" spans="2:12" ht="15.75" customHeight="1">
      <c r="B12" s="1172"/>
      <c r="C12" s="330" t="s">
        <v>187</v>
      </c>
      <c r="D12" s="321">
        <v>245</v>
      </c>
      <c r="E12" s="322"/>
      <c r="F12" s="327"/>
      <c r="G12" s="323"/>
      <c r="H12" s="324"/>
      <c r="I12" s="325"/>
      <c r="J12" s="325"/>
      <c r="K12" s="318"/>
      <c r="L12" s="53"/>
    </row>
    <row r="13" spans="2:12" ht="15.75" customHeight="1">
      <c r="B13" s="1172"/>
      <c r="C13" s="330" t="s">
        <v>44</v>
      </c>
      <c r="D13" s="321">
        <v>436</v>
      </c>
      <c r="E13" s="322"/>
      <c r="F13" s="327"/>
      <c r="G13" s="328"/>
      <c r="H13" s="324"/>
      <c r="I13" s="325"/>
      <c r="J13" s="325"/>
      <c r="K13" s="318"/>
      <c r="L13" s="53"/>
    </row>
    <row r="14" spans="2:12" ht="15.75" customHeight="1">
      <c r="B14" s="1172"/>
      <c r="C14" s="330" t="s">
        <v>7</v>
      </c>
      <c r="D14" s="321">
        <v>89058</v>
      </c>
      <c r="E14" s="322"/>
      <c r="F14" s="327"/>
      <c r="G14" s="329"/>
      <c r="H14" s="324"/>
      <c r="I14" s="325"/>
      <c r="J14" s="325"/>
      <c r="K14" s="318"/>
      <c r="L14" s="53"/>
    </row>
    <row r="15" spans="2:12" ht="15.75" customHeight="1">
      <c r="B15" s="1172" t="s">
        <v>543</v>
      </c>
      <c r="C15" s="771" t="s">
        <v>216</v>
      </c>
      <c r="D15" s="321">
        <v>123</v>
      </c>
      <c r="E15" s="322"/>
      <c r="F15" s="329"/>
      <c r="G15" s="328"/>
      <c r="H15" s="331"/>
      <c r="I15" s="325"/>
      <c r="J15" s="329"/>
      <c r="K15" s="318"/>
      <c r="L15" s="317"/>
    </row>
    <row r="16" spans="2:12" ht="15.75" customHeight="1">
      <c r="B16" s="1172"/>
      <c r="C16" s="771" t="s">
        <v>182</v>
      </c>
      <c r="D16" s="321">
        <v>622</v>
      </c>
      <c r="E16" s="322"/>
      <c r="F16" s="329"/>
      <c r="G16" s="328"/>
      <c r="H16" s="331"/>
      <c r="I16" s="325"/>
      <c r="J16" s="329"/>
      <c r="K16" s="318"/>
      <c r="L16" s="317"/>
    </row>
    <row r="17" spans="2:12" ht="15.75" customHeight="1">
      <c r="B17" s="1172"/>
      <c r="C17" s="771" t="s">
        <v>217</v>
      </c>
      <c r="D17" s="321">
        <v>5023</v>
      </c>
      <c r="E17" s="322"/>
      <c r="F17" s="329"/>
      <c r="G17" s="328"/>
      <c r="H17" s="331"/>
      <c r="I17" s="325"/>
      <c r="J17" s="329"/>
      <c r="K17" s="318"/>
      <c r="L17" s="317"/>
    </row>
    <row r="18" spans="2:12" ht="15.75" customHeight="1">
      <c r="B18" s="1172"/>
      <c r="C18" s="771" t="s">
        <v>218</v>
      </c>
      <c r="D18" s="321">
        <v>33261</v>
      </c>
      <c r="E18" s="322"/>
      <c r="F18" s="673"/>
      <c r="G18" s="328"/>
      <c r="H18" s="331"/>
      <c r="I18" s="325"/>
      <c r="J18" s="329"/>
      <c r="K18" s="318"/>
      <c r="L18" s="317"/>
    </row>
    <row r="19" spans="2:12" ht="15.75" customHeight="1">
      <c r="B19" s="1172"/>
      <c r="C19" s="771" t="s">
        <v>185</v>
      </c>
      <c r="D19" s="321">
        <v>24481</v>
      </c>
      <c r="E19" s="322"/>
      <c r="F19" s="673"/>
      <c r="G19" s="328"/>
      <c r="H19" s="331"/>
      <c r="I19" s="325"/>
      <c r="J19" s="329"/>
      <c r="K19" s="318"/>
      <c r="L19" s="317"/>
    </row>
    <row r="20" spans="2:12" ht="15.75" customHeight="1">
      <c r="B20" s="1172"/>
      <c r="C20" s="81" t="s">
        <v>503</v>
      </c>
      <c r="D20" s="321">
        <v>6866</v>
      </c>
      <c r="E20" s="322"/>
      <c r="F20" s="673"/>
      <c r="G20" s="328"/>
      <c r="H20" s="331"/>
      <c r="I20" s="325"/>
      <c r="J20" s="329"/>
      <c r="K20" s="318"/>
      <c r="L20" s="317"/>
    </row>
    <row r="21" spans="2:12" ht="15.75" customHeight="1">
      <c r="B21" s="1172"/>
      <c r="C21" s="771" t="s">
        <v>186</v>
      </c>
      <c r="D21" s="321">
        <v>9394</v>
      </c>
      <c r="E21" s="322"/>
      <c r="F21" s="329"/>
      <c r="G21" s="328"/>
      <c r="H21" s="331"/>
      <c r="I21" s="325"/>
      <c r="J21" s="329"/>
      <c r="K21" s="318"/>
      <c r="L21" s="317"/>
    </row>
    <row r="22" spans="2:12" ht="15.75" customHeight="1">
      <c r="B22" s="1172"/>
      <c r="C22" s="771" t="s">
        <v>187</v>
      </c>
      <c r="D22" s="321">
        <v>222</v>
      </c>
      <c r="E22" s="322"/>
      <c r="F22" s="329"/>
      <c r="G22" s="332"/>
      <c r="H22" s="331"/>
      <c r="I22" s="325"/>
      <c r="J22" s="325"/>
      <c r="K22" s="318"/>
      <c r="L22" s="333"/>
    </row>
    <row r="23" spans="2:12" ht="15.75" customHeight="1">
      <c r="B23" s="1172"/>
      <c r="C23" s="771" t="s">
        <v>44</v>
      </c>
      <c r="D23" s="108">
        <v>436</v>
      </c>
      <c r="E23" s="322"/>
      <c r="F23" s="329"/>
      <c r="G23" s="329"/>
      <c r="H23" s="331"/>
      <c r="I23" s="325"/>
      <c r="J23" s="325"/>
      <c r="K23" s="318"/>
      <c r="L23" s="333"/>
    </row>
    <row r="24" spans="2:12" ht="17.25" customHeight="1">
      <c r="B24" s="1173"/>
      <c r="C24" s="772" t="s">
        <v>7</v>
      </c>
      <c r="D24" s="773">
        <v>80428</v>
      </c>
      <c r="E24" s="334"/>
      <c r="F24" s="334"/>
      <c r="G24" s="334"/>
      <c r="H24" s="334"/>
      <c r="I24" s="334"/>
      <c r="J24" s="334"/>
      <c r="K24" s="61"/>
      <c r="L24" s="333"/>
    </row>
    <row r="25" spans="2:12" ht="36" customHeight="1">
      <c r="B25" s="1018" t="s">
        <v>488</v>
      </c>
      <c r="C25" s="1019"/>
      <c r="D25" s="1020"/>
      <c r="E25" s="774"/>
      <c r="F25" s="774"/>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sheetPr>
  <dimension ref="B1:Q25"/>
  <sheetViews>
    <sheetView zoomScaleNormal="100" zoomScaleSheetLayoutView="50" workbookViewId="0">
      <selection activeCell="H29" sqref="H29"/>
    </sheetView>
  </sheetViews>
  <sheetFormatPr baseColWidth="10" defaultRowHeight="12.75"/>
  <cols>
    <col min="1" max="1" width="1.7265625" style="81" customWidth="1"/>
    <col min="2" max="2" width="9" style="81" customWidth="1"/>
    <col min="3" max="3" width="12.1796875" style="81" customWidth="1"/>
    <col min="4" max="5" width="10.81640625" style="81" customWidth="1"/>
    <col min="6" max="6" width="13.90625" style="81" customWidth="1"/>
    <col min="7" max="7" width="10.90625" style="335" customWidth="1"/>
    <col min="8" max="11" width="10.90625" style="81" customWidth="1"/>
    <col min="12" max="14" width="10.90625" style="337" customWidth="1"/>
    <col min="15" max="16" width="10.90625" style="81" customWidth="1"/>
    <col min="17" max="16384" width="10.90625" style="81"/>
  </cols>
  <sheetData>
    <row r="1" spans="2:17" s="30" customFormat="1">
      <c r="B1" s="1013" t="s">
        <v>37</v>
      </c>
      <c r="C1" s="1013"/>
      <c r="D1" s="1013"/>
      <c r="E1" s="1013"/>
      <c r="F1" s="1013"/>
      <c r="G1" s="213"/>
      <c r="L1" s="336"/>
      <c r="M1" s="336"/>
      <c r="N1" s="336"/>
    </row>
    <row r="2" spans="2:17" s="30" customFormat="1">
      <c r="B2" s="31"/>
      <c r="C2" s="31"/>
      <c r="D2" s="31"/>
      <c r="E2" s="31"/>
      <c r="F2" s="31"/>
      <c r="G2" s="213"/>
      <c r="L2" s="336"/>
      <c r="M2" s="336"/>
      <c r="N2" s="336"/>
    </row>
    <row r="3" spans="2:17" s="30" customFormat="1" ht="29.25" customHeight="1">
      <c r="B3" s="1014" t="s">
        <v>219</v>
      </c>
      <c r="C3" s="1013"/>
      <c r="D3" s="1013"/>
      <c r="E3" s="1013"/>
      <c r="F3" s="1013"/>
      <c r="G3" s="213"/>
      <c r="L3" s="336"/>
      <c r="M3" s="336"/>
      <c r="N3" s="336"/>
    </row>
    <row r="4" spans="2:17" s="30" customFormat="1" ht="17.25" customHeight="1">
      <c r="B4" s="1013" t="s">
        <v>548</v>
      </c>
      <c r="C4" s="1013"/>
      <c r="D4" s="1013"/>
      <c r="E4" s="1013"/>
      <c r="F4" s="1013"/>
      <c r="G4" s="213"/>
      <c r="L4" s="336"/>
      <c r="M4" s="336"/>
      <c r="N4" s="336"/>
    </row>
    <row r="5" spans="2:17" s="30" customFormat="1" ht="30" customHeight="1">
      <c r="B5" s="278" t="s">
        <v>11</v>
      </c>
      <c r="C5" s="314" t="s">
        <v>12</v>
      </c>
      <c r="D5" s="315" t="s">
        <v>32</v>
      </c>
      <c r="E5" s="315" t="s">
        <v>30</v>
      </c>
      <c r="F5" s="315" t="s">
        <v>31</v>
      </c>
      <c r="G5" s="213"/>
      <c r="L5" s="336"/>
      <c r="M5" s="336"/>
      <c r="N5" s="336"/>
    </row>
    <row r="6" spans="2:17" ht="15.75" customHeight="1">
      <c r="B6" s="1172" t="s">
        <v>475</v>
      </c>
      <c r="C6" s="320" t="s">
        <v>216</v>
      </c>
      <c r="D6" s="783">
        <v>217</v>
      </c>
      <c r="E6" s="784">
        <f>F6*D6/10</f>
        <v>549.77832313584372</v>
      </c>
      <c r="F6" s="785">
        <v>25.335406596121832</v>
      </c>
      <c r="G6" s="322"/>
      <c r="H6" s="338"/>
      <c r="I6" s="339"/>
      <c r="J6" s="339"/>
      <c r="K6" s="339"/>
    </row>
    <row r="7" spans="2:17" ht="15.75" customHeight="1">
      <c r="B7" s="1172"/>
      <c r="C7" s="320" t="s">
        <v>182</v>
      </c>
      <c r="D7" s="783">
        <v>931</v>
      </c>
      <c r="E7" s="784">
        <f t="shared" ref="E7:E13" si="0">F7*D7/10</f>
        <v>13317.592043001012</v>
      </c>
      <c r="F7" s="785">
        <v>143.04610142858232</v>
      </c>
      <c r="G7" s="322"/>
      <c r="H7" s="338"/>
      <c r="I7" s="339"/>
      <c r="J7" s="339"/>
      <c r="K7" s="339"/>
    </row>
    <row r="8" spans="2:17" ht="15.75" customHeight="1">
      <c r="B8" s="1172"/>
      <c r="C8" s="320" t="s">
        <v>217</v>
      </c>
      <c r="D8" s="783">
        <v>5900</v>
      </c>
      <c r="E8" s="784">
        <f t="shared" si="0"/>
        <v>82857.016148729104</v>
      </c>
      <c r="F8" s="785">
        <v>140.43562059106628</v>
      </c>
      <c r="G8" s="322"/>
      <c r="H8" s="338"/>
      <c r="I8" s="339"/>
      <c r="J8" s="339"/>
      <c r="K8" s="339"/>
    </row>
    <row r="9" spans="2:17" ht="15.75" customHeight="1">
      <c r="B9" s="1172"/>
      <c r="C9" s="320" t="s">
        <v>218</v>
      </c>
      <c r="D9" s="783">
        <v>35657</v>
      </c>
      <c r="E9" s="784">
        <f t="shared" si="0"/>
        <v>510929.15781170299</v>
      </c>
      <c r="F9" s="785">
        <v>143.29000134944133</v>
      </c>
      <c r="G9" s="322"/>
      <c r="H9" s="342"/>
      <c r="I9" s="339"/>
      <c r="J9" s="339"/>
      <c r="K9" s="339"/>
    </row>
    <row r="10" spans="2:17" ht="15.75" customHeight="1">
      <c r="B10" s="1172"/>
      <c r="C10" s="320" t="s">
        <v>185</v>
      </c>
      <c r="D10" s="783">
        <v>21193</v>
      </c>
      <c r="E10" s="784">
        <f t="shared" si="0"/>
        <v>258701.0068704499</v>
      </c>
      <c r="F10" s="785">
        <v>122.0690826548624</v>
      </c>
      <c r="G10" s="322"/>
      <c r="H10" s="342"/>
      <c r="I10" s="339"/>
      <c r="J10" s="339"/>
      <c r="K10" s="339"/>
    </row>
    <row r="11" spans="2:17" ht="15.75" customHeight="1">
      <c r="B11" s="1172"/>
      <c r="C11" s="320" t="s">
        <v>186</v>
      </c>
      <c r="D11" s="783">
        <v>17070</v>
      </c>
      <c r="E11" s="784">
        <f t="shared" si="0"/>
        <v>218818.61598569859</v>
      </c>
      <c r="F11" s="785">
        <v>128.18899589086033</v>
      </c>
      <c r="G11" s="322"/>
      <c r="H11" s="530"/>
      <c r="I11" s="531"/>
      <c r="J11" s="531"/>
      <c r="K11" s="531"/>
      <c r="L11" s="532"/>
      <c r="M11" s="532"/>
      <c r="N11" s="532"/>
      <c r="O11" s="532"/>
      <c r="P11" s="532"/>
      <c r="Q11" s="532"/>
    </row>
    <row r="12" spans="2:17" ht="15.75" customHeight="1">
      <c r="B12" s="1172"/>
      <c r="C12" s="320" t="s">
        <v>187</v>
      </c>
      <c r="D12" s="783">
        <v>245</v>
      </c>
      <c r="E12" s="784">
        <f t="shared" si="0"/>
        <v>1470</v>
      </c>
      <c r="F12" s="785">
        <v>60</v>
      </c>
      <c r="G12" s="322"/>
      <c r="H12" s="530"/>
      <c r="I12" s="531"/>
      <c r="J12" s="531"/>
      <c r="K12" s="531"/>
      <c r="L12" s="532"/>
      <c r="M12" s="532"/>
      <c r="N12" s="532"/>
      <c r="O12" s="532"/>
      <c r="P12" s="532"/>
      <c r="Q12" s="532"/>
    </row>
    <row r="13" spans="2:17" ht="15.75" customHeight="1">
      <c r="B13" s="1172"/>
      <c r="C13" s="320" t="s">
        <v>44</v>
      </c>
      <c r="D13" s="783">
        <v>385</v>
      </c>
      <c r="E13" s="784">
        <f t="shared" si="0"/>
        <v>1266.7</v>
      </c>
      <c r="F13" s="785">
        <v>32.9012987012987</v>
      </c>
      <c r="G13" s="322"/>
      <c r="H13" s="530"/>
      <c r="I13" s="531"/>
      <c r="J13" s="531"/>
      <c r="K13" s="531"/>
      <c r="L13" s="532"/>
      <c r="M13" s="532"/>
      <c r="N13" s="532"/>
      <c r="O13" s="532"/>
      <c r="P13" s="532"/>
      <c r="Q13" s="532"/>
    </row>
    <row r="14" spans="2:17" ht="15.75" customHeight="1">
      <c r="B14" s="1172"/>
      <c r="C14" s="320" t="s">
        <v>7</v>
      </c>
      <c r="D14" s="784">
        <f>SUM(D6:D13)</f>
        <v>81598</v>
      </c>
      <c r="E14" s="784">
        <f>SUM(E6:E13)</f>
        <v>1087909.8671827174</v>
      </c>
      <c r="F14" s="785">
        <f>E14/D14*10</f>
        <v>133.32555542816215</v>
      </c>
      <c r="G14" s="322"/>
      <c r="H14" s="530"/>
      <c r="I14" s="533"/>
      <c r="J14" s="531"/>
      <c r="K14" s="531"/>
      <c r="L14" s="532"/>
      <c r="M14" s="532"/>
      <c r="N14" s="532"/>
      <c r="O14" s="532"/>
      <c r="P14" s="532"/>
      <c r="Q14" s="532"/>
    </row>
    <row r="15" spans="2:17" ht="15.75" customHeight="1">
      <c r="B15" s="1173" t="s">
        <v>535</v>
      </c>
      <c r="C15" s="775" t="s">
        <v>216</v>
      </c>
      <c r="D15" s="783">
        <v>123</v>
      </c>
      <c r="E15" s="784">
        <v>599.79999999999995</v>
      </c>
      <c r="F15" s="785">
        <f>E15/D15*10</f>
        <v>48.764227642276417</v>
      </c>
      <c r="G15" s="340"/>
      <c r="H15" s="530"/>
      <c r="I15" s="533"/>
      <c r="J15" s="531"/>
      <c r="K15" s="533"/>
      <c r="L15" s="534"/>
      <c r="M15" s="535"/>
      <c r="N15" s="536"/>
      <c r="O15" s="532"/>
      <c r="P15" s="532"/>
      <c r="Q15" s="532"/>
    </row>
    <row r="16" spans="2:17" ht="15.75" customHeight="1">
      <c r="B16" s="1175"/>
      <c r="C16" s="775" t="s">
        <v>182</v>
      </c>
      <c r="D16" s="783">
        <v>622</v>
      </c>
      <c r="E16" s="784">
        <v>7728.6</v>
      </c>
      <c r="F16" s="785">
        <f t="shared" ref="F16:F24" si="1">E16/D16*10</f>
        <v>124.25401929260451</v>
      </c>
      <c r="G16" s="339"/>
      <c r="H16" s="530"/>
      <c r="I16" s="533"/>
      <c r="J16" s="531"/>
      <c r="K16" s="533"/>
      <c r="L16" s="534"/>
      <c r="M16" s="535"/>
      <c r="N16" s="536"/>
      <c r="O16" s="532"/>
      <c r="P16" s="532"/>
      <c r="Q16" s="532"/>
    </row>
    <row r="17" spans="2:17" ht="15.75" customHeight="1">
      <c r="B17" s="1175"/>
      <c r="C17" s="775" t="s">
        <v>217</v>
      </c>
      <c r="D17" s="783">
        <v>4065</v>
      </c>
      <c r="E17" s="784">
        <v>54555</v>
      </c>
      <c r="F17" s="785">
        <f t="shared" si="1"/>
        <v>134.20664206642067</v>
      </c>
      <c r="G17" s="340"/>
      <c r="H17" s="530"/>
      <c r="I17" s="533"/>
      <c r="J17" s="531"/>
      <c r="K17" s="533"/>
      <c r="L17" s="534"/>
      <c r="M17" s="535"/>
      <c r="N17" s="536"/>
      <c r="O17" s="532"/>
      <c r="P17" s="532"/>
      <c r="Q17" s="532"/>
    </row>
    <row r="18" spans="2:17" ht="15.75" customHeight="1">
      <c r="B18" s="1175"/>
      <c r="C18" s="775" t="s">
        <v>218</v>
      </c>
      <c r="D18" s="783">
        <v>30933</v>
      </c>
      <c r="E18" s="784">
        <v>409157</v>
      </c>
      <c r="F18" s="785">
        <f t="shared" si="1"/>
        <v>132.27200724145735</v>
      </c>
      <c r="G18" s="340"/>
      <c r="H18" s="530"/>
      <c r="I18" s="533"/>
      <c r="J18" s="531"/>
      <c r="K18" s="533"/>
      <c r="L18" s="534"/>
      <c r="M18" s="535"/>
      <c r="N18" s="536"/>
      <c r="O18" s="532"/>
      <c r="P18" s="532"/>
      <c r="Q18" s="532"/>
    </row>
    <row r="19" spans="2:17" ht="15.75" customHeight="1">
      <c r="B19" s="1175"/>
      <c r="C19" s="775" t="s">
        <v>185</v>
      </c>
      <c r="D19" s="783">
        <v>22114</v>
      </c>
      <c r="E19" s="784">
        <v>276288.2</v>
      </c>
      <c r="F19" s="785">
        <f t="shared" si="1"/>
        <v>124.93813873564258</v>
      </c>
      <c r="G19" s="318"/>
      <c r="H19" s="342"/>
      <c r="I19" s="340"/>
      <c r="J19" s="339"/>
      <c r="K19" s="340"/>
      <c r="L19" s="343"/>
      <c r="M19" s="344"/>
      <c r="N19" s="345"/>
    </row>
    <row r="20" spans="2:17" ht="15.75" customHeight="1">
      <c r="B20" s="1175"/>
      <c r="C20" s="81" t="s">
        <v>503</v>
      </c>
      <c r="D20" s="783">
        <v>6494</v>
      </c>
      <c r="E20" s="784">
        <v>87160.6</v>
      </c>
      <c r="F20" s="785">
        <f t="shared" si="1"/>
        <v>134.21712349861411</v>
      </c>
      <c r="G20" s="53"/>
      <c r="H20" s="342"/>
      <c r="I20" s="340"/>
      <c r="J20" s="339"/>
      <c r="K20" s="340"/>
      <c r="L20" s="343"/>
      <c r="M20" s="344"/>
      <c r="N20" s="345"/>
    </row>
    <row r="21" spans="2:17" ht="15.75" customHeight="1">
      <c r="B21" s="1175"/>
      <c r="C21" s="775" t="s">
        <v>186</v>
      </c>
      <c r="D21" s="783">
        <v>8899</v>
      </c>
      <c r="E21" s="784">
        <v>110983.6</v>
      </c>
      <c r="F21" s="785">
        <f t="shared" si="1"/>
        <v>124.71468704348803</v>
      </c>
      <c r="G21" s="81"/>
      <c r="H21" s="342"/>
      <c r="I21" s="340"/>
      <c r="J21" s="339"/>
      <c r="K21" s="340"/>
      <c r="L21" s="343"/>
      <c r="M21" s="344"/>
      <c r="N21" s="345"/>
    </row>
    <row r="22" spans="2:17" ht="15.75" customHeight="1">
      <c r="B22" s="1175"/>
      <c r="C22" s="775" t="s">
        <v>187</v>
      </c>
      <c r="D22" s="783">
        <v>222</v>
      </c>
      <c r="E22" s="784">
        <v>3330</v>
      </c>
      <c r="F22" s="785">
        <f t="shared" si="1"/>
        <v>150</v>
      </c>
      <c r="G22" s="81"/>
      <c r="H22" s="342"/>
      <c r="I22" s="340"/>
      <c r="J22" s="339"/>
      <c r="K22" s="340"/>
      <c r="L22" s="343"/>
      <c r="M22" s="344"/>
      <c r="N22" s="345"/>
    </row>
    <row r="23" spans="2:17" ht="15.75" customHeight="1">
      <c r="B23" s="1175"/>
      <c r="C23" s="775" t="s">
        <v>44</v>
      </c>
      <c r="D23" s="783">
        <v>385</v>
      </c>
      <c r="E23" s="784">
        <v>1266.7</v>
      </c>
      <c r="F23" s="785">
        <f t="shared" si="1"/>
        <v>32.9012987012987</v>
      </c>
      <c r="G23" s="322"/>
      <c r="H23" s="342"/>
      <c r="I23" s="340"/>
      <c r="J23" s="339"/>
      <c r="K23" s="340"/>
      <c r="L23" s="343"/>
      <c r="M23" s="344"/>
      <c r="N23" s="345"/>
    </row>
    <row r="24" spans="2:17" ht="18.75" customHeight="1">
      <c r="B24" s="1176"/>
      <c r="C24" s="775" t="s">
        <v>7</v>
      </c>
      <c r="D24" s="783">
        <v>73857</v>
      </c>
      <c r="E24" s="784">
        <v>951069.5</v>
      </c>
      <c r="F24" s="785">
        <f t="shared" si="1"/>
        <v>128.77174810783001</v>
      </c>
      <c r="H24" s="340"/>
      <c r="I24" s="340"/>
      <c r="J24" s="340"/>
      <c r="K24" s="340"/>
    </row>
    <row r="25" spans="2:17">
      <c r="B25" s="1174" t="s">
        <v>483</v>
      </c>
      <c r="C25" s="1174"/>
      <c r="D25" s="1174"/>
      <c r="E25" s="1174"/>
      <c r="F25" s="1174"/>
      <c r="H25" s="782"/>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sheetPr>
  <dimension ref="B1:J34"/>
  <sheetViews>
    <sheetView topLeftCell="B10" zoomScaleNormal="100" workbookViewId="0">
      <selection activeCell="B22" sqref="B22:E24"/>
    </sheetView>
  </sheetViews>
  <sheetFormatPr baseColWidth="10" defaultRowHeight="16.5" customHeight="1"/>
  <cols>
    <col min="1" max="1" width="3.08984375" customWidth="1"/>
    <col min="2" max="2" width="23.08984375" customWidth="1"/>
    <col min="3" max="5" width="10.6328125" customWidth="1"/>
    <col min="6" max="10" width="10.90625" style="347" customWidth="1"/>
  </cols>
  <sheetData>
    <row r="1" spans="2:7" ht="16.5" customHeight="1">
      <c r="B1" s="1013" t="s">
        <v>75</v>
      </c>
      <c r="C1" s="1013"/>
      <c r="D1" s="1013"/>
      <c r="E1" s="1013"/>
      <c r="F1" s="346"/>
    </row>
    <row r="2" spans="2:7" ht="16.5" customHeight="1">
      <c r="B2" s="67"/>
      <c r="C2" s="67"/>
      <c r="D2" s="67"/>
      <c r="E2" s="67"/>
      <c r="F2" s="346"/>
    </row>
    <row r="3" spans="2:7" ht="16.5" customHeight="1">
      <c r="B3" s="1047" t="s">
        <v>220</v>
      </c>
      <c r="C3" s="1048"/>
      <c r="D3" s="1048"/>
      <c r="E3" s="1048"/>
    </row>
    <row r="4" spans="2:7" ht="16.5" customHeight="1">
      <c r="B4" s="1177" t="s">
        <v>596</v>
      </c>
      <c r="C4" s="1049"/>
      <c r="D4" s="1049"/>
      <c r="E4" s="1049"/>
    </row>
    <row r="5" spans="2:7" ht="16.5" customHeight="1">
      <c r="B5" s="1178"/>
      <c r="C5" s="1178"/>
      <c r="D5" s="1178"/>
      <c r="E5" s="1178"/>
    </row>
    <row r="6" spans="2:7" ht="16.5" customHeight="1">
      <c r="G6" s="348"/>
    </row>
    <row r="7" spans="2:7" ht="15.75" customHeight="1">
      <c r="B7" s="1031" t="s">
        <v>12</v>
      </c>
      <c r="C7" s="1031"/>
      <c r="D7" s="1179" t="s">
        <v>218</v>
      </c>
      <c r="E7" s="1179"/>
      <c r="G7" s="349"/>
    </row>
    <row r="8" spans="2:7" ht="15.75" customHeight="1">
      <c r="B8" s="1031" t="s">
        <v>221</v>
      </c>
      <c r="C8" s="1031"/>
      <c r="D8" s="846">
        <v>180</v>
      </c>
      <c r="E8" s="846">
        <v>150</v>
      </c>
      <c r="G8" s="349"/>
    </row>
    <row r="9" spans="2:7" ht="15.75" customHeight="1">
      <c r="B9" s="1031" t="s">
        <v>222</v>
      </c>
      <c r="C9" s="1031"/>
      <c r="D9" s="1181">
        <v>12746</v>
      </c>
      <c r="E9" s="1181"/>
      <c r="G9" s="351"/>
    </row>
    <row r="10" spans="2:7" ht="15.75" customHeight="1">
      <c r="B10" s="1180"/>
      <c r="C10" s="1180"/>
      <c r="D10" s="1180"/>
      <c r="E10" s="1180"/>
      <c r="G10" s="351"/>
    </row>
    <row r="11" spans="2:7" ht="15.75" customHeight="1">
      <c r="B11" s="1031" t="s">
        <v>174</v>
      </c>
      <c r="C11" s="1031"/>
      <c r="D11" s="1179" t="s">
        <v>223</v>
      </c>
      <c r="E11" s="1179"/>
      <c r="G11" s="352"/>
    </row>
    <row r="12" spans="2:7" ht="15.75" customHeight="1">
      <c r="B12" s="1031" t="s">
        <v>99</v>
      </c>
      <c r="C12" s="1031"/>
      <c r="D12" s="829">
        <v>152000</v>
      </c>
      <c r="E12" s="829">
        <v>120000</v>
      </c>
      <c r="G12" s="353"/>
    </row>
    <row r="13" spans="2:7" ht="15.75" customHeight="1">
      <c r="B13" s="1031" t="s">
        <v>100</v>
      </c>
      <c r="C13" s="1031"/>
      <c r="D13" s="829">
        <v>335000</v>
      </c>
      <c r="E13" s="829">
        <v>320000</v>
      </c>
      <c r="G13" s="353"/>
    </row>
    <row r="14" spans="2:7" ht="15.75" customHeight="1">
      <c r="B14" s="1031" t="s">
        <v>73</v>
      </c>
      <c r="C14" s="1031"/>
      <c r="D14" s="829">
        <v>981100</v>
      </c>
      <c r="E14" s="829">
        <v>772975</v>
      </c>
      <c r="G14" s="353"/>
    </row>
    <row r="15" spans="2:7" ht="15.75" customHeight="1">
      <c r="B15" s="1033" t="s">
        <v>224</v>
      </c>
      <c r="C15" s="1033"/>
      <c r="D15" s="829">
        <f>660490+73405</f>
        <v>733895</v>
      </c>
      <c r="E15" s="829">
        <f>640779+60649</f>
        <v>701428</v>
      </c>
      <c r="G15" s="353"/>
    </row>
    <row r="16" spans="2:7" ht="15.75" customHeight="1">
      <c r="B16" s="1031" t="s">
        <v>101</v>
      </c>
      <c r="C16" s="1031"/>
      <c r="D16" s="829">
        <f>SUM(D12:D15)</f>
        <v>2201995</v>
      </c>
      <c r="E16" s="829">
        <f>SUM(E12:E15)</f>
        <v>1914403</v>
      </c>
      <c r="G16" s="354"/>
    </row>
    <row r="17" spans="2:7" ht="15.75" customHeight="1">
      <c r="B17" s="1040" t="s">
        <v>225</v>
      </c>
      <c r="C17" s="1040"/>
      <c r="D17" s="829">
        <f>$B$23*D8</f>
        <v>2294280</v>
      </c>
      <c r="E17" s="829">
        <f>$B$23*E8</f>
        <v>1911900</v>
      </c>
      <c r="G17" s="355"/>
    </row>
    <row r="18" spans="2:7" ht="15.75" customHeight="1">
      <c r="B18" s="1040" t="s">
        <v>74</v>
      </c>
      <c r="C18" s="1040"/>
      <c r="D18" s="829">
        <f>D17-D16</f>
        <v>92285</v>
      </c>
      <c r="E18" s="829">
        <f>E17-E16</f>
        <v>-2503</v>
      </c>
      <c r="G18" s="355"/>
    </row>
    <row r="19" spans="2:7" ht="16.5" customHeight="1">
      <c r="B19" s="1042" t="s">
        <v>226</v>
      </c>
      <c r="C19" s="1042"/>
      <c r="D19" s="1042"/>
      <c r="E19" s="1042"/>
      <c r="G19" s="356"/>
    </row>
    <row r="20" spans="2:7" ht="16.5" customHeight="1">
      <c r="B20" s="357" t="s">
        <v>184</v>
      </c>
      <c r="C20" s="1042" t="s">
        <v>227</v>
      </c>
      <c r="D20" s="1042"/>
      <c r="E20" s="1042"/>
      <c r="G20" s="356"/>
    </row>
    <row r="21" spans="2:7" ht="30" customHeight="1">
      <c r="B21" s="358" t="s">
        <v>228</v>
      </c>
      <c r="C21" s="359">
        <v>135</v>
      </c>
      <c r="D21" s="359">
        <v>150</v>
      </c>
      <c r="E21" s="359">
        <v>165</v>
      </c>
      <c r="G21" s="360"/>
    </row>
    <row r="22" spans="2:7" ht="15.75" customHeight="1">
      <c r="B22" s="361">
        <f>B23*0.9</f>
        <v>11471.4</v>
      </c>
      <c r="C22" s="103">
        <f t="shared" ref="C22:E24" si="0">(C$21*$B22)-$E$16</f>
        <v>-365764</v>
      </c>
      <c r="D22" s="103">
        <f t="shared" si="0"/>
        <v>-193693</v>
      </c>
      <c r="E22" s="103">
        <f t="shared" si="0"/>
        <v>-21622</v>
      </c>
      <c r="G22" s="362"/>
    </row>
    <row r="23" spans="2:7" ht="15.75" customHeight="1">
      <c r="B23" s="361">
        <v>12746</v>
      </c>
      <c r="C23" s="103">
        <f t="shared" si="0"/>
        <v>-193693</v>
      </c>
      <c r="D23" s="103">
        <f t="shared" si="0"/>
        <v>-2503</v>
      </c>
      <c r="E23" s="103">
        <f t="shared" si="0"/>
        <v>188687</v>
      </c>
      <c r="G23" s="362"/>
    </row>
    <row r="24" spans="2:7" ht="15.75" customHeight="1">
      <c r="B24" s="361">
        <f>B23*1.1</f>
        <v>14020.6</v>
      </c>
      <c r="C24" s="103">
        <f t="shared" si="0"/>
        <v>-21622</v>
      </c>
      <c r="D24" s="103">
        <f t="shared" si="0"/>
        <v>188687</v>
      </c>
      <c r="E24" s="103">
        <f t="shared" si="0"/>
        <v>398996</v>
      </c>
      <c r="G24" s="362"/>
    </row>
    <row r="25" spans="2:7" ht="15.75" customHeight="1">
      <c r="B25" s="104" t="s">
        <v>229</v>
      </c>
      <c r="C25" s="103">
        <f>$E$16/C21</f>
        <v>14180.762962962963</v>
      </c>
      <c r="D25" s="103">
        <f>$E$16/D21</f>
        <v>12762.686666666666</v>
      </c>
      <c r="E25" s="103">
        <f>$E$16/E21</f>
        <v>11602.442424242425</v>
      </c>
      <c r="G25" s="363"/>
    </row>
    <row r="26" spans="2:7" ht="31.5" customHeight="1">
      <c r="B26" s="1078" t="s">
        <v>179</v>
      </c>
      <c r="C26" s="1078"/>
      <c r="D26" s="1078"/>
      <c r="E26" s="1078"/>
      <c r="G26" s="364"/>
    </row>
    <row r="27" spans="2:7" ht="15.75" customHeight="1">
      <c r="B27" s="1184"/>
      <c r="C27" s="1184"/>
      <c r="D27" s="1184"/>
      <c r="E27" s="1184"/>
      <c r="G27" s="364"/>
    </row>
    <row r="28" spans="2:7" ht="15.75" customHeight="1">
      <c r="B28" s="1185" t="s">
        <v>459</v>
      </c>
      <c r="C28" s="1185"/>
      <c r="D28" s="1185"/>
      <c r="E28" s="1185"/>
      <c r="G28" s="365"/>
    </row>
    <row r="29" spans="2:7" ht="15.75" customHeight="1">
      <c r="B29" s="1183" t="s">
        <v>230</v>
      </c>
      <c r="C29" s="1183"/>
      <c r="D29" s="1183"/>
      <c r="E29" s="1183"/>
      <c r="G29" s="366"/>
    </row>
    <row r="30" spans="2:7" ht="30" customHeight="1">
      <c r="B30" s="1186" t="s">
        <v>597</v>
      </c>
      <c r="C30" s="1187"/>
      <c r="D30" s="1187"/>
      <c r="E30" s="1187"/>
      <c r="G30" s="366"/>
    </row>
    <row r="31" spans="2:7" ht="30" customHeight="1">
      <c r="B31" s="1183" t="s">
        <v>231</v>
      </c>
      <c r="C31" s="1183"/>
      <c r="D31" s="1183"/>
      <c r="E31" s="1183"/>
      <c r="G31" s="366"/>
    </row>
    <row r="32" spans="2:7" ht="30" customHeight="1">
      <c r="B32" s="1182" t="s">
        <v>232</v>
      </c>
      <c r="C32" s="1183"/>
      <c r="D32" s="1183"/>
      <c r="E32" s="1183"/>
      <c r="G32" s="366"/>
    </row>
    <row r="33" spans="2:7" ht="15.75" customHeight="1">
      <c r="B33" s="1183" t="s">
        <v>233</v>
      </c>
      <c r="C33" s="1183"/>
      <c r="D33" s="1183"/>
      <c r="E33" s="1183"/>
      <c r="G33" s="366"/>
    </row>
    <row r="34" spans="2:7" ht="16.5" customHeight="1">
      <c r="B34" s="367"/>
      <c r="C34" s="367"/>
      <c r="D34" s="367"/>
      <c r="E34" s="367"/>
      <c r="G34" s="366"/>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sheetPr>
  <dimension ref="B1:P49"/>
  <sheetViews>
    <sheetView zoomScaleNormal="100" workbookViewId="0">
      <selection activeCell="J28" sqref="J28"/>
    </sheetView>
  </sheetViews>
  <sheetFormatPr baseColWidth="10"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63" customFormat="1" ht="18" customHeight="1">
      <c r="B1" s="1189" t="s">
        <v>76</v>
      </c>
      <c r="C1" s="1189"/>
      <c r="D1" s="1189"/>
      <c r="E1" s="1189"/>
      <c r="F1" s="1189"/>
      <c r="G1" s="1189"/>
      <c r="H1" s="1189"/>
      <c r="I1" s="368"/>
      <c r="J1" s="368"/>
      <c r="K1" s="368"/>
      <c r="L1" s="368"/>
      <c r="M1" s="368"/>
      <c r="N1" s="368"/>
      <c r="O1" s="368"/>
      <c r="P1" s="368"/>
    </row>
    <row r="2" spans="2:16" s="163" customFormat="1" ht="12.75">
      <c r="I2" s="368"/>
      <c r="J2" s="368"/>
      <c r="K2" s="368"/>
      <c r="L2" s="368"/>
      <c r="M2" s="368"/>
      <c r="N2" s="368"/>
      <c r="O2" s="368"/>
      <c r="P2" s="368"/>
    </row>
    <row r="3" spans="2:16" s="163" customFormat="1" ht="12.75">
      <c r="B3" s="1057" t="s">
        <v>517</v>
      </c>
      <c r="C3" s="1057"/>
      <c r="D3" s="1057"/>
      <c r="E3" s="1057"/>
      <c r="F3" s="1057"/>
      <c r="G3" s="1057"/>
      <c r="H3" s="1057"/>
      <c r="I3" s="368"/>
      <c r="J3" s="368"/>
      <c r="K3" s="368"/>
      <c r="L3" s="368"/>
      <c r="M3" s="368"/>
      <c r="N3" s="368"/>
      <c r="O3" s="368"/>
      <c r="P3" s="368"/>
    </row>
    <row r="4" spans="2:16" s="163" customFormat="1" ht="12.75">
      <c r="B4" s="1057" t="s">
        <v>511</v>
      </c>
      <c r="C4" s="1057"/>
      <c r="D4" s="1057"/>
      <c r="E4" s="1057"/>
      <c r="F4" s="1057"/>
      <c r="G4" s="1057"/>
      <c r="H4" s="1057"/>
      <c r="I4" s="368"/>
      <c r="J4" s="368"/>
      <c r="K4" s="368"/>
      <c r="L4" s="368"/>
      <c r="M4" s="368"/>
      <c r="N4" s="368"/>
      <c r="O4" s="368"/>
      <c r="P4" s="368"/>
    </row>
    <row r="5" spans="2:16" s="163" customFormat="1" ht="12.75">
      <c r="B5" s="1190" t="s">
        <v>234</v>
      </c>
      <c r="C5" s="1190"/>
      <c r="D5" s="1190"/>
      <c r="E5" s="1190"/>
      <c r="F5" s="1190"/>
      <c r="G5" s="1190"/>
      <c r="H5" s="1190"/>
      <c r="I5" s="368"/>
      <c r="J5" s="368"/>
      <c r="K5" s="368"/>
      <c r="L5" s="368"/>
      <c r="M5" s="368"/>
      <c r="N5" s="368"/>
      <c r="O5" s="368"/>
      <c r="P5" s="368"/>
    </row>
    <row r="6" spans="2:16" s="149" customFormat="1" ht="30" customHeight="1">
      <c r="B6" s="369" t="s">
        <v>5</v>
      </c>
      <c r="C6" s="369" t="s">
        <v>6</v>
      </c>
      <c r="D6" s="369" t="s">
        <v>235</v>
      </c>
      <c r="E6" s="369" t="s">
        <v>10</v>
      </c>
      <c r="F6" s="369" t="s">
        <v>235</v>
      </c>
      <c r="G6" s="369" t="s">
        <v>521</v>
      </c>
      <c r="H6" s="369" t="s">
        <v>235</v>
      </c>
      <c r="I6" s="293"/>
      <c r="J6" s="293"/>
      <c r="K6" s="293"/>
      <c r="L6" s="293"/>
      <c r="M6" s="370"/>
      <c r="N6" s="371"/>
      <c r="O6" s="293"/>
      <c r="P6" s="293"/>
    </row>
    <row r="7" spans="2:16" s="149" customFormat="1" ht="15.75" customHeight="1">
      <c r="B7" s="617">
        <v>2008</v>
      </c>
      <c r="C7" s="606">
        <v>1293088.2000000002</v>
      </c>
      <c r="D7" s="372"/>
      <c r="E7" s="606">
        <v>1438072.6</v>
      </c>
      <c r="F7" s="372"/>
      <c r="G7" s="607">
        <f t="shared" ref="G7:G13" si="0">C7+E7</f>
        <v>2731160.8000000003</v>
      </c>
      <c r="H7" s="372"/>
      <c r="I7" s="552"/>
      <c r="J7" s="293"/>
      <c r="K7" s="293"/>
      <c r="L7" s="293"/>
      <c r="M7" s="370"/>
      <c r="N7" s="371"/>
      <c r="O7" s="293"/>
      <c r="P7" s="293"/>
    </row>
    <row r="8" spans="2:16" s="149" customFormat="1" ht="15.75" customHeight="1">
      <c r="B8" s="617">
        <v>2009</v>
      </c>
      <c r="C8" s="606">
        <v>1261215.3</v>
      </c>
      <c r="D8" s="372">
        <f t="shared" ref="D8:D13" si="1">(C8-C7)/C7</f>
        <v>-2.4648666657077326E-2</v>
      </c>
      <c r="E8" s="606">
        <v>739969.29500000027</v>
      </c>
      <c r="F8" s="372">
        <f t="shared" ref="F8:F13" si="2">(E8-E7)/E7</f>
        <v>-0.4854437147331781</v>
      </c>
      <c r="G8" s="607">
        <f t="shared" si="0"/>
        <v>2001184.5950000002</v>
      </c>
      <c r="H8" s="372">
        <f t="shared" ref="H8:H17" si="3">(G8-G7)/G7</f>
        <v>-0.26727690475053684</v>
      </c>
      <c r="I8" s="552"/>
      <c r="J8" s="293"/>
      <c r="K8" s="373"/>
      <c r="L8" s="293"/>
      <c r="M8" s="373"/>
      <c r="N8" s="371"/>
      <c r="O8" s="373"/>
      <c r="P8" s="293"/>
    </row>
    <row r="9" spans="2:16" s="38" customFormat="1" ht="15.75" customHeight="1">
      <c r="B9" s="129">
        <v>2010</v>
      </c>
      <c r="C9" s="608">
        <v>1292649.96</v>
      </c>
      <c r="D9" s="375">
        <f t="shared" si="1"/>
        <v>2.4924102966400675E-2</v>
      </c>
      <c r="E9" s="608">
        <v>596478.2009999993</v>
      </c>
      <c r="F9" s="375">
        <f t="shared" si="2"/>
        <v>-0.19391492994314166</v>
      </c>
      <c r="G9" s="609">
        <f t="shared" si="0"/>
        <v>1889128.1609999994</v>
      </c>
      <c r="H9" s="375">
        <f t="shared" si="3"/>
        <v>-5.5995051271120151E-2</v>
      </c>
      <c r="I9" s="552"/>
      <c r="J9" s="36"/>
      <c r="K9" s="376"/>
      <c r="L9" s="36"/>
      <c r="M9" s="376"/>
      <c r="N9" s="377"/>
      <c r="O9" s="376"/>
      <c r="P9" s="36"/>
    </row>
    <row r="10" spans="2:16" s="38" customFormat="1" ht="15.75" customHeight="1">
      <c r="B10" s="129">
        <v>2011</v>
      </c>
      <c r="C10" s="608">
        <v>1379698.1595000001</v>
      </c>
      <c r="D10" s="375">
        <f t="shared" si="1"/>
        <v>6.734089056870439E-2</v>
      </c>
      <c r="E10" s="608">
        <v>666016.16</v>
      </c>
      <c r="F10" s="375">
        <f t="shared" si="2"/>
        <v>0.11658088909774057</v>
      </c>
      <c r="G10" s="609">
        <f t="shared" si="0"/>
        <v>2045714.3195000002</v>
      </c>
      <c r="H10" s="375">
        <f t="shared" si="3"/>
        <v>8.2888054782430873E-2</v>
      </c>
      <c r="I10" s="552"/>
      <c r="J10" s="36"/>
      <c r="K10" s="376"/>
      <c r="L10" s="36"/>
      <c r="M10" s="376"/>
      <c r="N10" s="377"/>
      <c r="O10" s="376"/>
      <c r="P10" s="36"/>
    </row>
    <row r="11" spans="2:16" s="38" customFormat="1" ht="15.75" customHeight="1">
      <c r="B11" s="129">
        <v>2012</v>
      </c>
      <c r="C11" s="608">
        <v>1413644</v>
      </c>
      <c r="D11" s="375">
        <f t="shared" si="1"/>
        <v>2.4603816614716539E-2</v>
      </c>
      <c r="E11" s="608">
        <v>873303.59099999967</v>
      </c>
      <c r="F11" s="375">
        <f t="shared" si="2"/>
        <v>0.31123483700455501</v>
      </c>
      <c r="G11" s="609">
        <f t="shared" si="0"/>
        <v>2286947.5909999995</v>
      </c>
      <c r="H11" s="375">
        <f t="shared" si="3"/>
        <v>0.11792128998684429</v>
      </c>
      <c r="I11" s="552"/>
      <c r="J11" s="36"/>
      <c r="K11" s="376"/>
      <c r="L11" s="36"/>
      <c r="M11" s="376"/>
      <c r="N11" s="377"/>
      <c r="O11" s="376"/>
      <c r="P11" s="36"/>
    </row>
    <row r="12" spans="2:16" s="38" customFormat="1" ht="15.75" customHeight="1">
      <c r="B12" s="129">
        <v>2013</v>
      </c>
      <c r="C12" s="608">
        <v>1411057.0441826645</v>
      </c>
      <c r="D12" s="375">
        <f t="shared" si="1"/>
        <v>-1.8299910142408682E-3</v>
      </c>
      <c r="E12" s="608">
        <v>1092901.9909999999</v>
      </c>
      <c r="F12" s="375">
        <f t="shared" si="2"/>
        <v>0.25145711326864378</v>
      </c>
      <c r="G12" s="609">
        <f t="shared" si="0"/>
        <v>2503959.0351826642</v>
      </c>
      <c r="H12" s="375">
        <f t="shared" si="3"/>
        <v>9.4891306226992878E-2</v>
      </c>
      <c r="I12" s="552"/>
      <c r="J12" s="36"/>
      <c r="K12" s="376"/>
      <c r="L12" s="36"/>
      <c r="M12" s="376"/>
      <c r="N12" s="377"/>
      <c r="O12" s="376"/>
      <c r="P12" s="36"/>
    </row>
    <row r="13" spans="2:16" s="38" customFormat="1" ht="15.75" customHeight="1">
      <c r="B13" s="129">
        <v>2014</v>
      </c>
      <c r="C13" s="608">
        <v>1115732</v>
      </c>
      <c r="D13" s="375">
        <f t="shared" si="1"/>
        <v>-0.20929348349182261</v>
      </c>
      <c r="E13" s="608">
        <v>1410364.561</v>
      </c>
      <c r="F13" s="375">
        <f t="shared" si="2"/>
        <v>0.29047670570123435</v>
      </c>
      <c r="G13" s="609">
        <f t="shared" si="0"/>
        <v>2526096.5609999998</v>
      </c>
      <c r="H13" s="375">
        <f t="shared" si="3"/>
        <v>8.8410095797436423E-3</v>
      </c>
      <c r="I13" s="552"/>
      <c r="J13" s="36"/>
      <c r="K13" s="376"/>
      <c r="L13" s="36"/>
      <c r="M13" s="376"/>
      <c r="N13" s="377"/>
      <c r="O13" s="376"/>
      <c r="P13" s="36"/>
    </row>
    <row r="14" spans="2:16" s="38" customFormat="1" ht="15.75" customHeight="1">
      <c r="B14" s="129">
        <v>2015</v>
      </c>
      <c r="C14" s="608">
        <v>1517892</v>
      </c>
      <c r="D14" s="375">
        <f>(C14-C13)/C13</f>
        <v>0.36044498141130665</v>
      </c>
      <c r="E14" s="608">
        <v>1528818.3489999999</v>
      </c>
      <c r="F14" s="375">
        <f>(E14-E13)/E13</f>
        <v>8.3988063282029637E-2</v>
      </c>
      <c r="G14" s="609">
        <f>C14+E14</f>
        <v>3046710.3489999999</v>
      </c>
      <c r="H14" s="375">
        <f t="shared" si="3"/>
        <v>0.20609417551081502</v>
      </c>
      <c r="I14" s="552"/>
      <c r="J14" s="36"/>
      <c r="K14" s="376"/>
      <c r="L14" s="36"/>
      <c r="M14" s="376"/>
      <c r="N14" s="377"/>
      <c r="O14" s="376"/>
      <c r="P14" s="36"/>
    </row>
    <row r="15" spans="2:16" s="38" customFormat="1" ht="15.75" customHeight="1">
      <c r="B15" s="129">
        <v>2016</v>
      </c>
      <c r="C15" s="608">
        <v>1149039.1000000001</v>
      </c>
      <c r="D15" s="375">
        <f>(C15-C14)/C14</f>
        <v>-0.2430033889104099</v>
      </c>
      <c r="E15" s="608">
        <v>1462676.1939999999</v>
      </c>
      <c r="F15" s="375">
        <f>(E15-E14)/E14</f>
        <v>-4.3263580034386434E-2</v>
      </c>
      <c r="G15" s="609">
        <f>C15+E15</f>
        <v>2611715.2939999998</v>
      </c>
      <c r="H15" s="375">
        <f t="shared" si="3"/>
        <v>-0.14277532327376494</v>
      </c>
      <c r="I15" s="552"/>
      <c r="J15" s="36"/>
      <c r="K15" s="376"/>
      <c r="L15" s="36"/>
      <c r="M15" s="376"/>
      <c r="N15" s="377"/>
      <c r="O15" s="376"/>
      <c r="P15" s="36"/>
    </row>
    <row r="16" spans="2:16" s="38" customFormat="1" ht="15.75" customHeight="1">
      <c r="B16" s="129">
        <v>2017</v>
      </c>
      <c r="C16" s="608">
        <v>1039676</v>
      </c>
      <c r="D16" s="375">
        <f>(C16-C15)/C15</f>
        <v>-9.5177875148025934E-2</v>
      </c>
      <c r="E16" s="608">
        <f>'36'!E19</f>
        <v>1590526.189</v>
      </c>
      <c r="F16" s="375">
        <f>(E16-E15)/E15</f>
        <v>8.7408269529817839E-2</v>
      </c>
      <c r="G16" s="609">
        <f>C16+E16</f>
        <v>2630202.1890000002</v>
      </c>
      <c r="H16" s="375">
        <f t="shared" si="3"/>
        <v>7.0784495700856763E-3</v>
      </c>
      <c r="I16" s="552"/>
      <c r="J16" s="36"/>
      <c r="K16" s="376"/>
      <c r="L16" s="36"/>
      <c r="M16" s="376"/>
      <c r="N16" s="36"/>
      <c r="O16" s="376"/>
      <c r="P16" s="36"/>
    </row>
    <row r="17" spans="2:16" s="38" customFormat="1" ht="15.75" customHeight="1">
      <c r="B17" s="704">
        <v>2018</v>
      </c>
      <c r="C17" s="608">
        <v>1087909.8671827174</v>
      </c>
      <c r="D17" s="375">
        <f>(C17-C16)/C16</f>
        <v>4.6393171702258616E-2</v>
      </c>
      <c r="E17" s="705">
        <f>+'36'!F19</f>
        <v>1918486.1880699999</v>
      </c>
      <c r="F17" s="375">
        <f>(E17-E16)/E16</f>
        <v>0.20619591260939615</v>
      </c>
      <c r="G17" s="609">
        <f>C17+E17</f>
        <v>3006396.0552527173</v>
      </c>
      <c r="H17" s="375">
        <f t="shared" si="3"/>
        <v>0.1430284971345665</v>
      </c>
      <c r="I17" s="552"/>
      <c r="J17" s="36"/>
      <c r="K17" s="376"/>
      <c r="L17" s="36"/>
      <c r="M17" s="376"/>
      <c r="N17" s="36"/>
      <c r="O17" s="376"/>
      <c r="P17" s="36"/>
    </row>
    <row r="18" spans="2:16" s="38" customFormat="1" ht="18" customHeight="1">
      <c r="B18" s="1191" t="s">
        <v>369</v>
      </c>
      <c r="C18" s="1192"/>
      <c r="D18" s="1192"/>
      <c r="E18" s="1192"/>
      <c r="F18" s="1192"/>
      <c r="G18" s="1192"/>
      <c r="H18" s="1193"/>
      <c r="I18" s="36"/>
      <c r="J18" s="36"/>
      <c r="K18" s="36"/>
      <c r="L18" s="36"/>
      <c r="M18" s="36"/>
      <c r="N18" s="36"/>
      <c r="O18" s="36"/>
      <c r="P18" s="36"/>
    </row>
    <row r="19" spans="2:16" s="38" customFormat="1" ht="18" customHeight="1">
      <c r="B19" s="1188"/>
      <c r="C19" s="1188"/>
      <c r="D19" s="1188"/>
      <c r="E19" s="1188"/>
      <c r="F19" s="1188"/>
      <c r="G19" s="1188"/>
      <c r="H19" s="1188"/>
      <c r="I19" s="36"/>
      <c r="J19" s="36"/>
      <c r="K19" s="36"/>
      <c r="L19" s="36"/>
      <c r="M19" s="36"/>
      <c r="N19" s="36"/>
      <c r="O19" s="36"/>
      <c r="P19" s="36"/>
    </row>
    <row r="20" spans="2:16" ht="12.75" customHeight="1">
      <c r="B20" s="378"/>
      <c r="C20" s="378"/>
      <c r="D20" s="378"/>
      <c r="E20" s="378"/>
      <c r="F20" s="378"/>
      <c r="G20" s="378"/>
      <c r="H20" s="378"/>
      <c r="P20" s="37"/>
    </row>
    <row r="21" spans="2:16" ht="12.75" customHeight="1">
      <c r="P21" s="37"/>
    </row>
    <row r="22" spans="2:16" ht="12.75" customHeight="1">
      <c r="P22" s="37"/>
    </row>
    <row r="23" spans="2:16" ht="12.75" customHeight="1">
      <c r="P23" s="37"/>
    </row>
    <row r="24" spans="2:16" ht="12.75" customHeight="1"/>
    <row r="25" spans="2:16" ht="12.75" customHeight="1"/>
    <row r="26" spans="2:16" ht="12.75" customHeight="1"/>
    <row r="27" spans="2:16" ht="12.75" customHeight="1"/>
    <row r="28" spans="2:16" ht="12.75" customHeight="1">
      <c r="H28" s="18"/>
    </row>
    <row r="29" spans="2:16" ht="12.75" customHeight="1">
      <c r="H29" s="19"/>
      <c r="M29" s="379"/>
    </row>
    <row r="30" spans="2:16" ht="12.75" customHeight="1">
      <c r="M30" s="379"/>
    </row>
    <row r="31" spans="2:16" ht="12.75" customHeight="1">
      <c r="M31" s="379"/>
    </row>
    <row r="32" spans="2:16" ht="12.75" customHeight="1"/>
    <row r="33" ht="12.75" customHeight="1"/>
    <row r="34" ht="12.75" customHeight="1"/>
    <row r="35" ht="12.75" customHeight="1"/>
    <row r="36" ht="12.75" customHeight="1"/>
    <row r="37" ht="12.75" customHeight="1"/>
    <row r="38" ht="12.75" customHeight="1"/>
    <row r="49" spans="2:12">
      <c r="B49" s="16"/>
      <c r="C49" s="16"/>
      <c r="D49" s="16"/>
      <c r="E49" s="16"/>
      <c r="F49" s="16"/>
      <c r="G49" s="16"/>
      <c r="H49" s="16"/>
      <c r="I49" s="296"/>
      <c r="J49" s="296"/>
      <c r="K49" s="296"/>
      <c r="L49" s="296"/>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E16 G8:G16 E17:G17" formula="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pageSetUpPr fitToPage="1"/>
  </sheetPr>
  <dimension ref="A1:L47"/>
  <sheetViews>
    <sheetView zoomScaleNormal="100" workbookViewId="0">
      <selection activeCell="G7" sqref="G7:G15"/>
    </sheetView>
  </sheetViews>
  <sheetFormatPr baseColWidth="10"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1009" t="s">
        <v>4</v>
      </c>
      <c r="C1" s="1009"/>
      <c r="D1" s="1009"/>
      <c r="E1" s="1009"/>
      <c r="F1" s="1009"/>
      <c r="G1" s="1009"/>
    </row>
    <row r="2" spans="1:11" s="24" customFormat="1" ht="11.25" customHeight="1">
      <c r="A2" s="26"/>
      <c r="B2" s="26"/>
      <c r="C2" s="26"/>
      <c r="D2" s="26"/>
      <c r="E2" s="25"/>
      <c r="F2" s="25"/>
    </row>
    <row r="3" spans="1:11" s="24" customFormat="1" ht="15.75" customHeight="1">
      <c r="B3" s="1009" t="s">
        <v>497</v>
      </c>
      <c r="C3" s="1009"/>
      <c r="D3" s="1009"/>
      <c r="E3" s="1009"/>
      <c r="F3" s="1009"/>
      <c r="G3" s="1009"/>
    </row>
    <row r="4" spans="1:11" s="24" customFormat="1" ht="15.75" customHeight="1">
      <c r="B4" s="1069" t="s">
        <v>526</v>
      </c>
      <c r="C4" s="1069"/>
      <c r="D4" s="1069"/>
      <c r="E4" s="1069"/>
      <c r="F4" s="1069"/>
      <c r="G4" s="1069"/>
    </row>
    <row r="5" spans="1:11" s="24" customFormat="1" ht="15.75" customHeight="1">
      <c r="B5" s="1006" t="s">
        <v>234</v>
      </c>
      <c r="C5" s="1006"/>
      <c r="D5" s="1006"/>
      <c r="E5" s="1006"/>
      <c r="F5" s="1006"/>
      <c r="G5" s="1006"/>
    </row>
    <row r="6" spans="1:11" s="38" customFormat="1" ht="15.75" customHeight="1">
      <c r="B6" s="314" t="s">
        <v>237</v>
      </c>
      <c r="C6" s="391">
        <v>2015</v>
      </c>
      <c r="D6" s="391">
        <v>2016</v>
      </c>
      <c r="E6" s="391">
        <v>2017</v>
      </c>
      <c r="F6" s="391">
        <v>2018</v>
      </c>
      <c r="G6" s="461">
        <v>2019</v>
      </c>
    </row>
    <row r="7" spans="1:11" s="38" customFormat="1" ht="15.75" customHeight="1">
      <c r="B7" s="110" t="s">
        <v>47</v>
      </c>
      <c r="C7" s="380">
        <v>308490.23399999988</v>
      </c>
      <c r="D7" s="380">
        <v>71063.398000000001</v>
      </c>
      <c r="E7" s="380">
        <v>123573.572</v>
      </c>
      <c r="F7" s="380">
        <v>178988.753</v>
      </c>
      <c r="G7" s="718">
        <v>210065</v>
      </c>
      <c r="H7" s="527"/>
      <c r="I7" s="226"/>
    </row>
    <row r="8" spans="1:11" s="38" customFormat="1" ht="15.75" customHeight="1">
      <c r="B8" s="110" t="s">
        <v>48</v>
      </c>
      <c r="C8" s="380">
        <v>122186.094</v>
      </c>
      <c r="D8" s="380">
        <v>147048.473</v>
      </c>
      <c r="E8" s="380">
        <v>122237.484</v>
      </c>
      <c r="F8" s="380">
        <v>116325.951</v>
      </c>
      <c r="G8" s="718">
        <v>298256.8</v>
      </c>
      <c r="H8" s="381"/>
      <c r="I8" s="44"/>
    </row>
    <row r="9" spans="1:11" s="38" customFormat="1" ht="15.75" customHeight="1">
      <c r="B9" s="110" t="s">
        <v>49</v>
      </c>
      <c r="C9" s="380">
        <v>55381.612000000001</v>
      </c>
      <c r="D9" s="380">
        <v>86832.453999999998</v>
      </c>
      <c r="E9" s="380">
        <v>35503.595999999998</v>
      </c>
      <c r="F9" s="380">
        <v>157653.57500000001</v>
      </c>
      <c r="G9" s="718">
        <v>120993</v>
      </c>
      <c r="H9" s="382"/>
      <c r="I9" s="382"/>
      <c r="J9" s="382"/>
      <c r="K9" s="382"/>
    </row>
    <row r="10" spans="1:11" s="38" customFormat="1" ht="15.75" customHeight="1">
      <c r="B10" s="110" t="s">
        <v>57</v>
      </c>
      <c r="C10" s="380">
        <v>251.14200000000002</v>
      </c>
      <c r="D10" s="380">
        <v>12275.09</v>
      </c>
      <c r="E10" s="380">
        <v>7254.9740000000002</v>
      </c>
      <c r="F10" s="380">
        <v>44290.14</v>
      </c>
      <c r="G10" s="719">
        <v>35949</v>
      </c>
      <c r="H10" s="459"/>
    </row>
    <row r="11" spans="1:11" s="38" customFormat="1" ht="15.75" customHeight="1">
      <c r="B11" s="110" t="s">
        <v>58</v>
      </c>
      <c r="C11" s="380">
        <v>111.13100000000001</v>
      </c>
      <c r="D11" s="380">
        <v>45601.582999999999</v>
      </c>
      <c r="E11" s="380">
        <v>31633.142</v>
      </c>
      <c r="F11" s="380">
        <v>73076.376999999993</v>
      </c>
      <c r="G11" s="573">
        <v>156074</v>
      </c>
      <c r="I11" s="226"/>
      <c r="K11" s="383"/>
    </row>
    <row r="12" spans="1:11" s="38" customFormat="1" ht="15.75" customHeight="1">
      <c r="B12" s="110" t="s">
        <v>50</v>
      </c>
      <c r="C12" s="380">
        <v>14427.304</v>
      </c>
      <c r="D12" s="380">
        <v>149229.326</v>
      </c>
      <c r="E12" s="380">
        <v>50358.28</v>
      </c>
      <c r="F12" s="380">
        <v>170531.42981</v>
      </c>
      <c r="G12" s="573">
        <v>132890.9</v>
      </c>
      <c r="H12" s="226"/>
      <c r="I12" s="226"/>
      <c r="J12" s="226"/>
      <c r="K12" s="383"/>
    </row>
    <row r="13" spans="1:11" s="38" customFormat="1" ht="15.75" customHeight="1">
      <c r="B13" s="110" t="s">
        <v>51</v>
      </c>
      <c r="C13" s="380">
        <v>121675.68000000001</v>
      </c>
      <c r="D13" s="380">
        <v>106233.986</v>
      </c>
      <c r="E13" s="380">
        <v>188221.28</v>
      </c>
      <c r="F13" s="380">
        <v>252816.71930000003</v>
      </c>
      <c r="G13" s="573">
        <v>260760</v>
      </c>
      <c r="H13" s="226"/>
      <c r="K13" s="383"/>
    </row>
    <row r="14" spans="1:11" s="38" customFormat="1" ht="15.75" customHeight="1">
      <c r="B14" s="110" t="s">
        <v>52</v>
      </c>
      <c r="C14" s="380">
        <v>190260.16100000005</v>
      </c>
      <c r="D14" s="380">
        <v>272112.70600000001</v>
      </c>
      <c r="E14" s="380">
        <v>241462.57</v>
      </c>
      <c r="F14" s="380">
        <v>176338.86595999997</v>
      </c>
      <c r="G14" s="573">
        <v>211372</v>
      </c>
      <c r="K14" s="383"/>
    </row>
    <row r="15" spans="1:11" s="38" customFormat="1" ht="15.75" customHeight="1">
      <c r="B15" s="110" t="s">
        <v>53</v>
      </c>
      <c r="C15" s="380">
        <v>180943.77100000004</v>
      </c>
      <c r="D15" s="380">
        <v>112910.19100000001</v>
      </c>
      <c r="E15" s="380">
        <v>223707.29500000001</v>
      </c>
      <c r="F15" s="380">
        <v>152839.46731000001</v>
      </c>
      <c r="G15" s="573">
        <v>225844</v>
      </c>
      <c r="H15" s="226"/>
      <c r="I15" s="226"/>
      <c r="J15" s="226"/>
      <c r="K15" s="50"/>
    </row>
    <row r="16" spans="1:11" s="38" customFormat="1" ht="15.75" customHeight="1">
      <c r="B16" s="110" t="s">
        <v>54</v>
      </c>
      <c r="C16" s="380">
        <v>230423.932</v>
      </c>
      <c r="D16" s="380">
        <v>199786.717</v>
      </c>
      <c r="E16" s="380">
        <v>180514.016</v>
      </c>
      <c r="F16" s="380">
        <v>301372.16352</v>
      </c>
      <c r="G16" s="717"/>
    </row>
    <row r="17" spans="2:12" s="38" customFormat="1" ht="15.75" customHeight="1">
      <c r="B17" s="110" t="s">
        <v>55</v>
      </c>
      <c r="C17" s="380">
        <v>125526.66399999999</v>
      </c>
      <c r="D17" s="380">
        <v>105208.44500000001</v>
      </c>
      <c r="E17" s="380">
        <v>233675.29699999999</v>
      </c>
      <c r="F17" s="380">
        <v>80243.48517</v>
      </c>
      <c r="G17" s="717"/>
    </row>
    <row r="18" spans="2:12" s="38" customFormat="1" ht="15.75" customHeight="1">
      <c r="B18" s="110" t="s">
        <v>56</v>
      </c>
      <c r="C18" s="380">
        <v>179140.62400000001</v>
      </c>
      <c r="D18" s="380">
        <v>154373.82500000001</v>
      </c>
      <c r="E18" s="380">
        <v>152384.68299999999</v>
      </c>
      <c r="F18" s="380">
        <v>214009.261</v>
      </c>
      <c r="G18" s="717"/>
    </row>
    <row r="19" spans="2:12" s="38" customFormat="1" ht="15.75" customHeight="1">
      <c r="B19" s="110" t="s">
        <v>64</v>
      </c>
      <c r="C19" s="573">
        <f>SUM(C7:C18)</f>
        <v>1528818.3490000002</v>
      </c>
      <c r="D19" s="573">
        <f>SUM(D7:D18)</f>
        <v>1462676.1939999999</v>
      </c>
      <c r="E19" s="573">
        <f>SUM(E7:E18)</f>
        <v>1590526.189</v>
      </c>
      <c r="F19" s="573">
        <f>SUM(F7:F18)</f>
        <v>1918486.1880699999</v>
      </c>
      <c r="G19" s="573">
        <f>SUM(G7:G18)</f>
        <v>1652204.7000000002</v>
      </c>
      <c r="H19" s="226"/>
    </row>
    <row r="20" spans="2:12" ht="18.75" customHeight="1">
      <c r="B20" s="1043" t="s">
        <v>127</v>
      </c>
      <c r="C20" s="1043"/>
      <c r="D20" s="1043"/>
      <c r="E20" s="1043"/>
      <c r="F20" s="1043"/>
      <c r="G20" s="1043"/>
      <c r="H20" s="384"/>
      <c r="I20" s="384"/>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84"/>
      <c r="J38" s="384"/>
      <c r="K38" s="384"/>
      <c r="L38" s="384"/>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85"/>
      <c r="H43" s="385"/>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9:G19"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sheetPr>
  <dimension ref="B1:S40"/>
  <sheetViews>
    <sheetView topLeftCell="B1" zoomScaleNormal="100" workbookViewId="0">
      <selection activeCell="Q7" sqref="Q7:Q19"/>
    </sheetView>
  </sheetViews>
  <sheetFormatPr baseColWidth="10" defaultRowHeight="12"/>
  <cols>
    <col min="1" max="1" width="0.7265625" style="164" customWidth="1"/>
    <col min="2" max="2" width="12.81640625" style="164" customWidth="1"/>
    <col min="3" max="10" width="6.26953125" style="164" customWidth="1"/>
    <col min="11" max="11" width="10.90625" style="493" customWidth="1"/>
    <col min="12" max="15" width="10.90625" style="493" hidden="1" customWidth="1"/>
    <col min="16" max="16" width="10.90625" style="492" hidden="1" customWidth="1"/>
    <col min="17" max="17" width="10.90625" style="492" customWidth="1"/>
    <col min="18" max="16384" width="10.90625" style="164"/>
  </cols>
  <sheetData>
    <row r="1" spans="2:19" s="163" customFormat="1" ht="12.75">
      <c r="B1" s="1003" t="s">
        <v>38</v>
      </c>
      <c r="C1" s="1003"/>
      <c r="D1" s="1003"/>
      <c r="E1" s="1003"/>
      <c r="F1" s="1003"/>
      <c r="G1" s="1003"/>
      <c r="H1" s="1003"/>
      <c r="I1" s="1003"/>
      <c r="J1" s="1003"/>
      <c r="K1" s="489"/>
      <c r="L1" s="490"/>
      <c r="M1" s="490"/>
      <c r="N1" s="490"/>
      <c r="O1" s="489"/>
      <c r="P1" s="490"/>
      <c r="Q1" s="490"/>
    </row>
    <row r="2" spans="2:19" s="163" customFormat="1" ht="12.75">
      <c r="B2" s="270"/>
      <c r="C2" s="270"/>
      <c r="D2" s="270"/>
      <c r="E2" s="270"/>
      <c r="F2" s="270"/>
      <c r="G2" s="270"/>
      <c r="H2" s="270"/>
      <c r="K2" s="489"/>
      <c r="L2" s="494"/>
      <c r="M2" s="494"/>
      <c r="N2" s="494"/>
      <c r="O2" s="495"/>
      <c r="P2" s="490"/>
      <c r="Q2" s="490"/>
    </row>
    <row r="3" spans="2:19" s="163" customFormat="1" ht="12.75">
      <c r="B3" s="1003" t="s">
        <v>498</v>
      </c>
      <c r="C3" s="1003"/>
      <c r="D3" s="1003"/>
      <c r="E3" s="1003"/>
      <c r="F3" s="1003"/>
      <c r="G3" s="1003"/>
      <c r="H3" s="1003"/>
      <c r="I3" s="1003"/>
      <c r="J3" s="1003"/>
      <c r="K3" s="489"/>
      <c r="L3" s="489"/>
      <c r="M3" s="489"/>
      <c r="N3" s="489"/>
      <c r="O3" s="489"/>
      <c r="P3" s="490"/>
      <c r="Q3" s="490"/>
    </row>
    <row r="4" spans="2:19" s="163" customFormat="1" ht="12.75">
      <c r="B4" s="1198" t="s">
        <v>527</v>
      </c>
      <c r="C4" s="1198"/>
      <c r="D4" s="1198"/>
      <c r="E4" s="1198"/>
      <c r="F4" s="1198"/>
      <c r="G4" s="1198"/>
      <c r="H4" s="1198"/>
      <c r="I4" s="1198"/>
      <c r="J4" s="1198"/>
      <c r="K4" s="489"/>
      <c r="L4" s="489"/>
      <c r="M4" s="489"/>
      <c r="N4" s="489"/>
      <c r="O4" s="489"/>
      <c r="P4" s="490"/>
      <c r="Q4" s="490"/>
    </row>
    <row r="5" spans="2:19" s="163" customFormat="1" ht="12.75">
      <c r="B5" s="1198" t="s">
        <v>234</v>
      </c>
      <c r="C5" s="1198"/>
      <c r="D5" s="1198"/>
      <c r="E5" s="1198"/>
      <c r="F5" s="1198"/>
      <c r="G5" s="1198"/>
      <c r="H5" s="1198"/>
      <c r="I5" s="1198"/>
      <c r="J5" s="1198"/>
      <c r="K5" s="489"/>
      <c r="L5" s="489"/>
      <c r="M5" s="489"/>
      <c r="N5" s="489"/>
      <c r="O5" s="489"/>
      <c r="P5" s="490"/>
      <c r="Q5" s="490"/>
    </row>
    <row r="6" spans="2:19" s="149" customFormat="1" ht="15.75" customHeight="1">
      <c r="B6" s="1195" t="s">
        <v>238</v>
      </c>
      <c r="C6" s="1194" t="s">
        <v>9</v>
      </c>
      <c r="D6" s="1194"/>
      <c r="E6" s="1194" t="s">
        <v>90</v>
      </c>
      <c r="F6" s="1194"/>
      <c r="G6" s="1194" t="s">
        <v>213</v>
      </c>
      <c r="H6" s="1194"/>
      <c r="I6" s="1195" t="s">
        <v>64</v>
      </c>
      <c r="J6" s="1195"/>
      <c r="K6" s="169"/>
      <c r="L6" s="169"/>
      <c r="M6" s="169"/>
      <c r="N6" s="169"/>
      <c r="O6" s="169"/>
      <c r="P6" s="387"/>
      <c r="Q6" s="387"/>
      <c r="R6" s="293"/>
    </row>
    <row r="7" spans="2:19" s="149" customFormat="1" ht="15.75" customHeight="1">
      <c r="B7" s="1195"/>
      <c r="C7" s="720">
        <v>2018</v>
      </c>
      <c r="D7" s="720">
        <v>2019</v>
      </c>
      <c r="E7" s="720">
        <v>2018</v>
      </c>
      <c r="F7" s="720">
        <v>2019</v>
      </c>
      <c r="G7" s="720">
        <v>2018</v>
      </c>
      <c r="H7" s="720">
        <v>2019</v>
      </c>
      <c r="I7" s="720">
        <v>2018</v>
      </c>
      <c r="J7" s="720">
        <v>2019</v>
      </c>
      <c r="K7" s="169"/>
      <c r="L7" s="169"/>
      <c r="M7" s="169"/>
      <c r="N7" s="169"/>
      <c r="O7" s="169"/>
      <c r="P7" s="387"/>
      <c r="Q7" s="387"/>
      <c r="R7" s="293"/>
    </row>
    <row r="8" spans="2:19" s="149" customFormat="1" ht="15.75" customHeight="1">
      <c r="B8" s="174" t="s">
        <v>47</v>
      </c>
      <c r="C8" s="359">
        <v>158272.22</v>
      </c>
      <c r="D8" s="359">
        <v>119587.4</v>
      </c>
      <c r="E8" s="359">
        <v>20.003</v>
      </c>
      <c r="F8" s="359">
        <v>5161.9759999999997</v>
      </c>
      <c r="G8" s="359">
        <v>19731.59</v>
      </c>
      <c r="H8" s="359">
        <v>85214.52</v>
      </c>
      <c r="I8" s="359">
        <v>178988.753</v>
      </c>
      <c r="J8" s="359">
        <v>210064.96865999998</v>
      </c>
      <c r="K8" s="169"/>
      <c r="L8" s="169"/>
      <c r="M8" s="169"/>
      <c r="N8" s="169"/>
      <c r="O8" s="169"/>
      <c r="P8" s="387"/>
      <c r="Q8" s="387"/>
      <c r="R8" s="293"/>
    </row>
    <row r="9" spans="2:19" s="149" customFormat="1" ht="15.75" customHeight="1">
      <c r="B9" s="174" t="s">
        <v>48</v>
      </c>
      <c r="C9" s="359">
        <v>105652.295</v>
      </c>
      <c r="D9" s="359">
        <v>228809.67</v>
      </c>
      <c r="E9" s="359">
        <v>0</v>
      </c>
      <c r="F9" s="359">
        <v>2020.412</v>
      </c>
      <c r="G9" s="359">
        <v>10665.56</v>
      </c>
      <c r="H9" s="359">
        <v>67398.78</v>
      </c>
      <c r="I9" s="359">
        <v>116325.951</v>
      </c>
      <c r="J9" s="359">
        <v>298256.81199999998</v>
      </c>
      <c r="K9" s="169"/>
      <c r="L9" s="169"/>
      <c r="M9" s="169"/>
      <c r="N9" s="169"/>
      <c r="O9" s="169"/>
      <c r="P9" s="387"/>
      <c r="Q9" s="387"/>
      <c r="R9" s="387"/>
      <c r="S9" s="387"/>
    </row>
    <row r="10" spans="2:19" s="149" customFormat="1" ht="15.75" customHeight="1">
      <c r="B10" s="174" t="s">
        <v>49</v>
      </c>
      <c r="C10" s="359">
        <v>156781.82500000001</v>
      </c>
      <c r="D10" s="359">
        <v>120601.95</v>
      </c>
      <c r="E10" s="359">
        <v>0</v>
      </c>
      <c r="F10" s="359">
        <v>221.65120000000002</v>
      </c>
      <c r="G10" s="359">
        <v>837.85</v>
      </c>
      <c r="H10" s="359">
        <v>0</v>
      </c>
      <c r="I10" s="359">
        <v>157653.57500000001</v>
      </c>
      <c r="J10" s="359">
        <v>120993</v>
      </c>
      <c r="K10" s="169"/>
      <c r="L10" s="169"/>
      <c r="M10" s="169" t="s">
        <v>9</v>
      </c>
      <c r="N10" s="169" t="s">
        <v>239</v>
      </c>
      <c r="O10" s="169" t="s">
        <v>213</v>
      </c>
      <c r="P10" s="387" t="s">
        <v>59</v>
      </c>
      <c r="Q10" s="387"/>
      <c r="R10" s="387"/>
      <c r="S10" s="387"/>
    </row>
    <row r="11" spans="2:19" s="149" customFormat="1" ht="15.75" customHeight="1">
      <c r="B11" s="174" t="s">
        <v>57</v>
      </c>
      <c r="C11" s="359">
        <v>44184.82</v>
      </c>
      <c r="D11" s="359">
        <v>34717.06</v>
      </c>
      <c r="E11" s="359">
        <v>41.189</v>
      </c>
      <c r="F11" s="359">
        <v>110.12124</v>
      </c>
      <c r="G11" s="359">
        <v>0</v>
      </c>
      <c r="H11" s="359">
        <v>0</v>
      </c>
      <c r="I11" s="359">
        <v>44290.14</v>
      </c>
      <c r="J11" s="359">
        <v>35949</v>
      </c>
      <c r="K11" s="169"/>
      <c r="L11" s="169"/>
      <c r="M11" s="487">
        <f>D21</f>
        <v>0.82407838898698293</v>
      </c>
      <c r="N11" s="487">
        <f>F21</f>
        <v>4.8066741701039278E-3</v>
      </c>
      <c r="O11" s="487">
        <f>H21</f>
        <v>0.14979977392764401</v>
      </c>
      <c r="P11" s="488">
        <f>100%-M11-N11-O11</f>
        <v>2.1315162915269109E-2</v>
      </c>
      <c r="Q11" s="387"/>
      <c r="R11" s="387"/>
      <c r="S11" s="387"/>
    </row>
    <row r="12" spans="2:19" s="149" customFormat="1" ht="15.75" customHeight="1">
      <c r="B12" s="174" t="s">
        <v>58</v>
      </c>
      <c r="C12" s="359">
        <v>70615.44</v>
      </c>
      <c r="D12" s="359">
        <v>122655.37</v>
      </c>
      <c r="E12" s="359">
        <v>80.012</v>
      </c>
      <c r="F12" s="359">
        <v>21.758610000000001</v>
      </c>
      <c r="G12" s="359">
        <v>0</v>
      </c>
      <c r="H12" s="359">
        <v>0</v>
      </c>
      <c r="I12" s="359">
        <v>73076.376999999993</v>
      </c>
      <c r="J12" s="359">
        <v>156074.13061000002</v>
      </c>
      <c r="K12" s="169"/>
      <c r="L12" s="169"/>
      <c r="M12" s="169"/>
      <c r="N12" s="169"/>
      <c r="O12" s="169"/>
      <c r="P12" s="387"/>
      <c r="Q12" s="387"/>
      <c r="R12" s="387"/>
      <c r="S12" s="387"/>
    </row>
    <row r="13" spans="2:19" s="149" customFormat="1" ht="15.75" customHeight="1">
      <c r="B13" s="174" t="s">
        <v>50</v>
      </c>
      <c r="C13" s="359">
        <v>170329.535</v>
      </c>
      <c r="D13" s="359">
        <v>132548.35</v>
      </c>
      <c r="E13" s="359">
        <v>142.47499999999999</v>
      </c>
      <c r="F13" s="359">
        <v>101.842</v>
      </c>
      <c r="G13" s="359">
        <v>0</v>
      </c>
      <c r="H13" s="359">
        <v>0</v>
      </c>
      <c r="I13" s="359">
        <v>170531.42981</v>
      </c>
      <c r="J13" s="359">
        <v>132890.95199999999</v>
      </c>
      <c r="K13" s="169"/>
      <c r="L13" s="169"/>
      <c r="M13" s="169"/>
      <c r="N13" s="169"/>
      <c r="O13" s="169"/>
      <c r="P13" s="387"/>
      <c r="Q13" s="387"/>
      <c r="R13" s="387"/>
      <c r="S13" s="387"/>
    </row>
    <row r="14" spans="2:19" s="149" customFormat="1" ht="15.75" customHeight="1">
      <c r="B14" s="174" t="s">
        <v>51</v>
      </c>
      <c r="C14" s="359">
        <v>252758.035</v>
      </c>
      <c r="D14" s="359">
        <v>260502.96599999999</v>
      </c>
      <c r="E14" s="359">
        <v>0</v>
      </c>
      <c r="F14" s="359">
        <v>179.09038999999999</v>
      </c>
      <c r="G14" s="359">
        <v>0</v>
      </c>
      <c r="H14" s="359">
        <v>0</v>
      </c>
      <c r="I14" s="359">
        <v>252816.71930000003</v>
      </c>
      <c r="J14" s="359">
        <v>260760</v>
      </c>
      <c r="K14" s="169"/>
      <c r="L14" s="169"/>
      <c r="M14" s="169"/>
      <c r="N14" s="169"/>
      <c r="O14" s="169"/>
      <c r="P14" s="387"/>
      <c r="Q14" s="387"/>
      <c r="R14" s="387"/>
      <c r="S14" s="387"/>
    </row>
    <row r="15" spans="2:19" s="149" customFormat="1" ht="15.75" customHeight="1">
      <c r="B15" s="174" t="s">
        <v>52</v>
      </c>
      <c r="C15" s="359">
        <v>168019.66325000001</v>
      </c>
      <c r="D15" s="359">
        <v>211236.916</v>
      </c>
      <c r="E15" s="359">
        <v>8256.3512200000005</v>
      </c>
      <c r="F15" s="359">
        <v>82.555000000000007</v>
      </c>
      <c r="G15" s="359">
        <v>0</v>
      </c>
      <c r="H15" s="359">
        <v>0</v>
      </c>
      <c r="I15" s="359">
        <v>176338.86595999997</v>
      </c>
      <c r="J15" s="359">
        <v>211372</v>
      </c>
      <c r="K15" s="169"/>
      <c r="L15" s="169"/>
      <c r="M15" s="169"/>
      <c r="N15" s="169"/>
      <c r="O15" s="169"/>
      <c r="P15" s="387"/>
      <c r="Q15" s="387"/>
      <c r="R15" s="387"/>
      <c r="S15" s="387"/>
    </row>
    <row r="16" spans="2:19" s="149" customFormat="1" ht="15.75" customHeight="1">
      <c r="B16" s="174" t="s">
        <v>53</v>
      </c>
      <c r="C16" s="359">
        <v>150200.85200000001</v>
      </c>
      <c r="D16" s="359">
        <v>130886.64</v>
      </c>
      <c r="E16" s="359">
        <v>278.60030999999998</v>
      </c>
      <c r="F16" s="359">
        <v>42.204000000000001</v>
      </c>
      <c r="G16" s="359">
        <v>0</v>
      </c>
      <c r="H16" s="359">
        <v>94886.615000000005</v>
      </c>
      <c r="I16" s="359">
        <v>152839.46731000001</v>
      </c>
      <c r="J16" s="359">
        <v>225844</v>
      </c>
      <c r="K16" s="169"/>
      <c r="L16" s="169"/>
      <c r="M16" s="169"/>
      <c r="N16" s="169"/>
      <c r="O16" s="169"/>
      <c r="P16" s="387"/>
      <c r="Q16" s="387"/>
      <c r="R16" s="387"/>
      <c r="S16" s="387"/>
    </row>
    <row r="17" spans="2:19" s="149" customFormat="1" ht="15.75" customHeight="1">
      <c r="B17" s="174" t="s">
        <v>54</v>
      </c>
      <c r="C17" s="359">
        <v>297637.04499999998</v>
      </c>
      <c r="D17" s="359"/>
      <c r="E17" s="359">
        <v>3618.7950000000001</v>
      </c>
      <c r="F17" s="359"/>
      <c r="G17" s="359">
        <v>0</v>
      </c>
      <c r="H17" s="359"/>
      <c r="I17" s="359">
        <v>301372.16352</v>
      </c>
      <c r="J17" s="359"/>
      <c r="K17" s="169"/>
      <c r="L17" s="169"/>
      <c r="M17" s="169"/>
      <c r="N17" s="169"/>
      <c r="O17" s="169"/>
      <c r="P17" s="387"/>
      <c r="Q17" s="387"/>
      <c r="R17" s="387"/>
      <c r="S17" s="387"/>
    </row>
    <row r="18" spans="2:19" s="149" customFormat="1" ht="15.75" customHeight="1">
      <c r="B18" s="174" t="s">
        <v>55</v>
      </c>
      <c r="C18" s="359">
        <v>72359.539999999994</v>
      </c>
      <c r="D18" s="359"/>
      <c r="E18" s="359">
        <v>7794.5536300000003</v>
      </c>
      <c r="F18" s="359"/>
      <c r="G18" s="359">
        <v>0</v>
      </c>
      <c r="H18" s="359"/>
      <c r="I18" s="359">
        <v>80243.48517</v>
      </c>
      <c r="J18" s="359"/>
      <c r="K18" s="169"/>
      <c r="L18" s="491"/>
      <c r="M18" s="491"/>
      <c r="N18" s="491"/>
      <c r="O18" s="491"/>
      <c r="P18" s="387"/>
      <c r="Q18" s="387"/>
      <c r="R18" s="387"/>
      <c r="S18" s="387"/>
    </row>
    <row r="19" spans="2:19" s="149" customFormat="1" ht="15.75" customHeight="1">
      <c r="B19" s="174" t="s">
        <v>56</v>
      </c>
      <c r="C19" s="359">
        <v>185053.27</v>
      </c>
      <c r="D19" s="359"/>
      <c r="E19" s="359">
        <v>100.74</v>
      </c>
      <c r="F19" s="359"/>
      <c r="G19" s="359">
        <v>28762.035</v>
      </c>
      <c r="H19" s="359"/>
      <c r="I19" s="359">
        <v>214009.261</v>
      </c>
      <c r="J19" s="359"/>
      <c r="K19" s="169"/>
      <c r="L19" s="169"/>
      <c r="M19" s="169"/>
      <c r="N19" s="169"/>
      <c r="O19" s="169"/>
      <c r="P19" s="387"/>
      <c r="Q19" s="387"/>
      <c r="R19" s="293"/>
    </row>
    <row r="20" spans="2:19" s="149" customFormat="1" ht="15.75" customHeight="1">
      <c r="B20" s="174" t="s">
        <v>64</v>
      </c>
      <c r="C20" s="359">
        <f>SUM(C8:C19)</f>
        <v>1831864.5402500001</v>
      </c>
      <c r="D20" s="359">
        <f t="shared" ref="D20:J20" si="0">SUM(D8:D19)</f>
        <v>1361546.3219999999</v>
      </c>
      <c r="E20" s="359">
        <f t="shared" si="0"/>
        <v>20332.719160000004</v>
      </c>
      <c r="F20" s="359">
        <f t="shared" si="0"/>
        <v>7941.6104400000004</v>
      </c>
      <c r="G20" s="359">
        <f t="shared" si="0"/>
        <v>59997.035000000003</v>
      </c>
      <c r="H20" s="359">
        <f t="shared" si="0"/>
        <v>247499.91499999998</v>
      </c>
      <c r="I20" s="359">
        <f t="shared" si="0"/>
        <v>1918486.1880699999</v>
      </c>
      <c r="J20" s="359">
        <f t="shared" si="0"/>
        <v>1652204.8632699999</v>
      </c>
      <c r="K20" s="569"/>
      <c r="L20" s="169"/>
      <c r="M20" s="169"/>
      <c r="N20" s="169"/>
      <c r="O20" s="169"/>
      <c r="P20" s="387"/>
      <c r="Q20" s="387"/>
      <c r="R20" s="293"/>
    </row>
    <row r="21" spans="2:19" s="149" customFormat="1" ht="15.75" customHeight="1">
      <c r="B21" s="330" t="s">
        <v>240</v>
      </c>
      <c r="C21" s="388">
        <f>C20/$I20</f>
        <v>0.95484895937294112</v>
      </c>
      <c r="D21" s="388">
        <f>D20/$J20</f>
        <v>0.82407838898698293</v>
      </c>
      <c r="E21" s="388">
        <f>E20/$I20</f>
        <v>1.0598314069935917E-2</v>
      </c>
      <c r="F21" s="388">
        <f>F20/$J20</f>
        <v>4.8066741701039278E-3</v>
      </c>
      <c r="G21" s="388">
        <f>G20/I20</f>
        <v>3.1273112818371196E-2</v>
      </c>
      <c r="H21" s="388">
        <f>H20/$J20</f>
        <v>0.14979977392764401</v>
      </c>
      <c r="I21" s="388">
        <f>+I20/I20</f>
        <v>1</v>
      </c>
      <c r="J21" s="388">
        <f>+J20/J20</f>
        <v>1</v>
      </c>
      <c r="K21" s="169"/>
      <c r="L21" s="169"/>
      <c r="M21" s="169"/>
      <c r="N21" s="169"/>
      <c r="O21" s="169"/>
      <c r="P21" s="387"/>
      <c r="Q21" s="387"/>
      <c r="R21" s="293"/>
    </row>
    <row r="22" spans="2:19" s="149" customFormat="1" ht="28.5" customHeight="1">
      <c r="B22" s="1197" t="s">
        <v>439</v>
      </c>
      <c r="C22" s="1197"/>
      <c r="D22" s="1197"/>
      <c r="E22" s="1197"/>
      <c r="F22" s="1197"/>
      <c r="G22" s="1197"/>
      <c r="H22" s="1197"/>
      <c r="I22" s="1197"/>
      <c r="J22" s="1197"/>
      <c r="K22" s="169"/>
      <c r="L22" s="169"/>
      <c r="M22" s="169"/>
      <c r="N22" s="169"/>
      <c r="O22" s="169"/>
      <c r="P22" s="387"/>
      <c r="Q22" s="387"/>
      <c r="R22" s="293"/>
    </row>
    <row r="23" spans="2:19" ht="15" customHeight="1">
      <c r="B23" s="390"/>
      <c r="C23" s="390"/>
      <c r="D23" s="390"/>
      <c r="E23" s="390"/>
      <c r="F23" s="390"/>
      <c r="G23" s="390"/>
      <c r="H23" s="390"/>
      <c r="I23" s="390"/>
      <c r="J23" s="390"/>
      <c r="K23" s="492"/>
      <c r="L23" s="492"/>
      <c r="M23" s="492"/>
      <c r="N23" s="492"/>
      <c r="R23" s="210"/>
    </row>
    <row r="24" spans="2:19" ht="15" customHeight="1">
      <c r="K24" s="492"/>
      <c r="L24" s="492"/>
      <c r="N24" s="492"/>
      <c r="R24" s="210"/>
    </row>
    <row r="25" spans="2:19" ht="15" customHeight="1">
      <c r="K25" s="492"/>
      <c r="L25" s="492"/>
      <c r="M25" s="492"/>
      <c r="N25" s="492"/>
      <c r="R25" s="210"/>
    </row>
    <row r="26" spans="2:19" ht="15" customHeight="1">
      <c r="K26" s="492"/>
      <c r="L26" s="492"/>
      <c r="M26" s="492"/>
      <c r="N26" s="492"/>
      <c r="R26" s="210"/>
    </row>
    <row r="27" spans="2:19" ht="15" customHeight="1">
      <c r="K27" s="492"/>
      <c r="L27" s="492"/>
      <c r="M27" s="492"/>
      <c r="N27" s="492"/>
      <c r="R27" s="210"/>
    </row>
    <row r="28" spans="2:19" ht="15" customHeight="1">
      <c r="K28" s="492"/>
      <c r="L28" s="492"/>
      <c r="M28" s="492"/>
      <c r="N28" s="492"/>
      <c r="R28" s="210"/>
    </row>
    <row r="29" spans="2:19" ht="15" customHeight="1">
      <c r="K29" s="492"/>
      <c r="L29" s="492"/>
      <c r="M29" s="492"/>
      <c r="N29" s="492"/>
      <c r="R29" s="210"/>
    </row>
    <row r="30" spans="2:19" ht="15" customHeight="1">
      <c r="K30" s="492"/>
      <c r="L30" s="492"/>
      <c r="M30" s="492"/>
      <c r="N30" s="492"/>
    </row>
    <row r="31" spans="2:19" ht="15" customHeight="1">
      <c r="K31" s="492"/>
      <c r="L31" s="492"/>
      <c r="M31" s="492"/>
      <c r="N31" s="492"/>
    </row>
    <row r="32" spans="2:19" ht="15" customHeight="1">
      <c r="K32" s="492"/>
      <c r="L32" s="492"/>
      <c r="M32" s="492"/>
      <c r="N32" s="492"/>
    </row>
    <row r="33" spans="2:14" ht="15" customHeight="1">
      <c r="K33" s="492"/>
      <c r="L33" s="492"/>
      <c r="M33" s="492"/>
      <c r="N33" s="492"/>
    </row>
    <row r="34" spans="2:14" ht="15" customHeight="1">
      <c r="K34" s="492"/>
      <c r="L34" s="492"/>
      <c r="M34" s="492"/>
      <c r="N34" s="492"/>
    </row>
    <row r="35" spans="2:14" ht="15" customHeight="1">
      <c r="D35" s="164" t="s">
        <v>241</v>
      </c>
      <c r="K35" s="492"/>
      <c r="L35" s="492"/>
      <c r="M35" s="492"/>
      <c r="N35" s="492"/>
    </row>
    <row r="36" spans="2:14" ht="15" customHeight="1">
      <c r="K36" s="492"/>
      <c r="L36" s="492"/>
      <c r="M36" s="492"/>
      <c r="N36" s="492"/>
    </row>
    <row r="37" spans="2:14" ht="15" customHeight="1">
      <c r="K37" s="492"/>
      <c r="L37" s="492"/>
      <c r="M37" s="492"/>
      <c r="N37" s="492"/>
    </row>
    <row r="38" spans="2:14" ht="15" customHeight="1">
      <c r="K38" s="492"/>
      <c r="L38" s="492"/>
      <c r="M38" s="492"/>
      <c r="N38" s="492"/>
    </row>
    <row r="40" spans="2:14">
      <c r="B40" s="1196" t="s">
        <v>439</v>
      </c>
      <c r="C40" s="1196"/>
      <c r="D40" s="1196"/>
      <c r="E40" s="1196"/>
      <c r="F40" s="1196"/>
      <c r="G40" s="1196"/>
      <c r="H40" s="1196"/>
      <c r="I40" s="1196"/>
      <c r="J40" s="1196"/>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sheetPr>
  <dimension ref="B1:Q36"/>
  <sheetViews>
    <sheetView topLeftCell="A4" zoomScaleNormal="100" workbookViewId="0">
      <selection activeCell="B6" sqref="B6:F14"/>
    </sheetView>
  </sheetViews>
  <sheetFormatPr baseColWidth="10" defaultRowHeight="12"/>
  <cols>
    <col min="1" max="1" width="4.54296875" style="1" customWidth="1"/>
    <col min="2" max="6" width="13.26953125" style="1" customWidth="1"/>
    <col min="7" max="16384" width="10.90625" style="1"/>
  </cols>
  <sheetData>
    <row r="1" spans="2:17" s="38" customFormat="1" ht="12.75" customHeight="1">
      <c r="B1" s="1014" t="s">
        <v>77</v>
      </c>
      <c r="C1" s="1014"/>
      <c r="D1" s="1014"/>
      <c r="E1" s="1014"/>
      <c r="F1" s="1014"/>
    </row>
    <row r="2" spans="2:17" s="38" customFormat="1" ht="12.75">
      <c r="B2" s="333"/>
      <c r="C2" s="333"/>
      <c r="D2" s="333"/>
      <c r="E2" s="333"/>
      <c r="F2" s="333"/>
    </row>
    <row r="3" spans="2:17" s="38" customFormat="1" ht="12.75">
      <c r="B3" s="1013" t="s">
        <v>499</v>
      </c>
      <c r="C3" s="1013"/>
      <c r="D3" s="1013"/>
      <c r="E3" s="1013"/>
      <c r="F3" s="1013"/>
    </row>
    <row r="4" spans="2:17" s="38" customFormat="1" ht="12.75">
      <c r="B4" s="1199" t="s">
        <v>529</v>
      </c>
      <c r="C4" s="1199"/>
      <c r="D4" s="1199"/>
      <c r="E4" s="1199"/>
      <c r="F4" s="1199"/>
    </row>
    <row r="5" spans="2:17" s="38" customFormat="1" ht="15" customHeight="1">
      <c r="B5" s="1013" t="s">
        <v>234</v>
      </c>
      <c r="C5" s="1013"/>
      <c r="D5" s="1013"/>
      <c r="E5" s="1013"/>
      <c r="F5" s="1013"/>
    </row>
    <row r="6" spans="2:17" s="38" customFormat="1" ht="60" customHeight="1">
      <c r="B6" s="391" t="s">
        <v>243</v>
      </c>
      <c r="C6" s="297" t="s">
        <v>244</v>
      </c>
      <c r="D6" s="297">
        <v>11042300</v>
      </c>
      <c r="E6" s="1259" t="s">
        <v>245</v>
      </c>
      <c r="F6" s="297" t="s">
        <v>246</v>
      </c>
    </row>
    <row r="7" spans="2:17" s="38" customFormat="1" ht="60" customHeight="1">
      <c r="B7" s="391" t="s">
        <v>165</v>
      </c>
      <c r="C7" s="297" t="s">
        <v>247</v>
      </c>
      <c r="D7" s="297" t="s">
        <v>248</v>
      </c>
      <c r="E7" s="297" t="s">
        <v>249</v>
      </c>
      <c r="F7" s="297" t="s">
        <v>250</v>
      </c>
    </row>
    <row r="8" spans="2:17" s="38" customFormat="1" ht="15.75" customHeight="1">
      <c r="B8" s="1260">
        <v>2014</v>
      </c>
      <c r="C8" s="392">
        <v>1410364.5610000007</v>
      </c>
      <c r="D8" s="392">
        <v>34672.550000000003</v>
      </c>
      <c r="E8" s="392">
        <v>182636.91200000001</v>
      </c>
      <c r="F8" s="392">
        <v>353619.85899999988</v>
      </c>
      <c r="M8" s="226"/>
      <c r="N8" s="226"/>
      <c r="O8" s="226"/>
      <c r="P8" s="226"/>
      <c r="Q8" s="226"/>
    </row>
    <row r="9" spans="2:17" s="38" customFormat="1" ht="15.75" customHeight="1">
      <c r="B9" s="1260">
        <v>2015</v>
      </c>
      <c r="C9" s="392">
        <v>1528818.3489999999</v>
      </c>
      <c r="D9" s="392">
        <v>130543.42199999999</v>
      </c>
      <c r="E9" s="392">
        <v>130333.974</v>
      </c>
      <c r="F9" s="392">
        <v>475516.49200000003</v>
      </c>
      <c r="M9" s="226"/>
      <c r="N9" s="226"/>
      <c r="O9" s="226"/>
      <c r="P9" s="226"/>
      <c r="Q9" s="226"/>
    </row>
    <row r="10" spans="2:17" s="38" customFormat="1" ht="15.75" customHeight="1">
      <c r="B10" s="1260">
        <v>2016</v>
      </c>
      <c r="C10" s="392">
        <v>1462676.1939999999</v>
      </c>
      <c r="D10" s="392">
        <v>15733.459000000001</v>
      </c>
      <c r="E10" s="392">
        <v>27159.784</v>
      </c>
      <c r="F10" s="392">
        <v>227386</v>
      </c>
      <c r="M10" s="226"/>
      <c r="N10" s="226"/>
      <c r="O10" s="226"/>
      <c r="P10" s="226"/>
      <c r="Q10" s="226"/>
    </row>
    <row r="11" spans="2:17" s="38" customFormat="1" ht="15.75" customHeight="1">
      <c r="B11" s="1261" t="s">
        <v>448</v>
      </c>
      <c r="C11" s="392">
        <v>1590526.189</v>
      </c>
      <c r="D11" s="392">
        <v>6718.7069999999994</v>
      </c>
      <c r="E11" s="392">
        <v>53655.113000000005</v>
      </c>
      <c r="F11" s="392">
        <v>104092</v>
      </c>
      <c r="M11" s="226"/>
      <c r="N11" s="226"/>
      <c r="O11" s="226"/>
      <c r="P11" s="226"/>
      <c r="Q11" s="226"/>
    </row>
    <row r="12" spans="2:17" s="38" customFormat="1" ht="15.75" customHeight="1">
      <c r="B12" s="1261" t="s">
        <v>507</v>
      </c>
      <c r="C12" s="392">
        <v>1918486.1880699999</v>
      </c>
      <c r="D12" s="392">
        <v>5892.6107100000008</v>
      </c>
      <c r="E12" s="392">
        <v>49561.083280000006</v>
      </c>
      <c r="F12" s="392">
        <v>107022.41454</v>
      </c>
      <c r="H12" s="226"/>
    </row>
    <row r="13" spans="2:17" s="38" customFormat="1" ht="15.75" customHeight="1">
      <c r="B13" s="1261" t="s">
        <v>658</v>
      </c>
      <c r="C13" s="392">
        <v>1652203.85372</v>
      </c>
      <c r="D13" s="392">
        <v>6170.2209999999995</v>
      </c>
      <c r="E13" s="392">
        <v>29619.7</v>
      </c>
      <c r="F13" s="392">
        <v>32889.094089999999</v>
      </c>
      <c r="H13" s="226"/>
    </row>
    <row r="14" spans="2:17" ht="48.75" customHeight="1">
      <c r="B14" s="1043" t="s">
        <v>506</v>
      </c>
      <c r="C14" s="1043"/>
      <c r="D14" s="1043"/>
      <c r="E14" s="1043"/>
      <c r="F14" s="1043"/>
    </row>
    <row r="15" spans="2:17" s="37" customFormat="1" ht="12" customHeight="1">
      <c r="B15" s="207"/>
      <c r="C15" s="393"/>
      <c r="D15" s="393"/>
      <c r="E15" s="393"/>
      <c r="F15" s="393"/>
    </row>
    <row r="16" spans="2:17" s="37" customFormat="1" ht="12" customHeight="1">
      <c r="C16" s="394"/>
      <c r="D16" s="394"/>
      <c r="E16" s="394"/>
    </row>
    <row r="17" spans="2:6" s="37" customFormat="1" ht="12" customHeight="1">
      <c r="C17" s="394"/>
      <c r="D17" s="394"/>
      <c r="E17" s="394"/>
    </row>
    <row r="32" spans="2:6">
      <c r="B32" s="1165"/>
      <c r="C32" s="1165"/>
      <c r="D32" s="1165"/>
      <c r="E32" s="1165"/>
      <c r="F32" s="1165"/>
    </row>
    <row r="33" spans="2:6">
      <c r="B33" s="1165"/>
      <c r="C33" s="1165"/>
      <c r="D33" s="1165"/>
      <c r="E33" s="1165"/>
      <c r="F33" s="1165"/>
    </row>
    <row r="34" spans="2:6">
      <c r="B34" s="1165"/>
      <c r="C34" s="1165"/>
      <c r="D34" s="1165"/>
      <c r="E34" s="1165"/>
      <c r="F34" s="1165"/>
    </row>
    <row r="35" spans="2:6">
      <c r="B35" s="1165"/>
      <c r="C35" s="1165"/>
      <c r="D35" s="1165"/>
      <c r="E35" s="1165"/>
      <c r="F35" s="1165"/>
    </row>
    <row r="36" spans="2:6">
      <c r="B36" s="1165"/>
      <c r="C36" s="1165"/>
      <c r="D36" s="1165"/>
      <c r="E36" s="1165"/>
      <c r="F36" s="1165"/>
    </row>
  </sheetData>
  <mergeCells count="6">
    <mergeCell ref="B32:F36"/>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1:B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R64"/>
  <sheetViews>
    <sheetView topLeftCell="A4" zoomScaleNormal="100" workbookViewId="0">
      <selection activeCell="D13" sqref="D13"/>
    </sheetView>
  </sheetViews>
  <sheetFormatPr baseColWidth="10"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1003" t="s">
        <v>0</v>
      </c>
      <c r="C1" s="1003"/>
      <c r="D1" s="1003"/>
      <c r="E1" s="1003"/>
      <c r="F1" s="1003"/>
      <c r="G1" s="1003"/>
    </row>
    <row r="2" spans="2:18" s="24" customFormat="1" ht="12.75">
      <c r="B2" s="29"/>
      <c r="C2" s="29"/>
      <c r="D2" s="29"/>
      <c r="E2" s="29"/>
      <c r="F2" s="29"/>
      <c r="G2" s="29"/>
    </row>
    <row r="3" spans="2:18" s="24" customFormat="1" ht="13.5" customHeight="1">
      <c r="B3" s="1004" t="s">
        <v>566</v>
      </c>
      <c r="C3" s="1005"/>
      <c r="D3" s="1005"/>
      <c r="E3" s="1005"/>
      <c r="F3" s="1005"/>
      <c r="G3" s="1005"/>
    </row>
    <row r="4" spans="2:18" s="24" customFormat="1" ht="12.75" customHeight="1">
      <c r="B4" s="1006" t="s">
        <v>33</v>
      </c>
      <c r="C4" s="1006"/>
      <c r="D4" s="1006"/>
      <c r="E4" s="1006"/>
      <c r="F4" s="1006"/>
      <c r="G4" s="1006"/>
      <c r="H4" s="41"/>
    </row>
    <row r="5" spans="2:18" s="22" customFormat="1" ht="30" customHeight="1">
      <c r="B5" s="414" t="s">
        <v>34</v>
      </c>
      <c r="C5" s="278" t="s">
        <v>132</v>
      </c>
      <c r="D5" s="278" t="s">
        <v>6</v>
      </c>
      <c r="E5" s="278" t="s">
        <v>13</v>
      </c>
      <c r="F5" s="278" t="s">
        <v>113</v>
      </c>
      <c r="G5" s="278" t="s">
        <v>133</v>
      </c>
      <c r="I5" s="24"/>
    </row>
    <row r="6" spans="2:18" s="22" customFormat="1" ht="15.75" customHeight="1">
      <c r="B6" s="46">
        <v>43586</v>
      </c>
      <c r="C6" s="826">
        <v>274.98</v>
      </c>
      <c r="D6" s="826">
        <v>777.49</v>
      </c>
      <c r="E6" s="826">
        <v>759.46</v>
      </c>
      <c r="F6" s="826">
        <v>184.6</v>
      </c>
      <c r="G6" s="826">
        <v>293.01</v>
      </c>
      <c r="H6" s="43"/>
      <c r="I6" s="48"/>
      <c r="K6" s="162"/>
      <c r="L6" s="162"/>
      <c r="M6" s="162"/>
      <c r="N6" s="162"/>
      <c r="O6" s="999"/>
      <c r="P6" s="1000"/>
    </row>
    <row r="7" spans="2:18" s="22" customFormat="1" ht="15.75" customHeight="1">
      <c r="B7" s="46">
        <v>43617</v>
      </c>
      <c r="C7" s="826">
        <v>276.57</v>
      </c>
      <c r="D7" s="826">
        <v>780.83</v>
      </c>
      <c r="E7" s="826">
        <v>763.06</v>
      </c>
      <c r="F7" s="826">
        <v>185.4</v>
      </c>
      <c r="G7" s="826">
        <v>294.33999999999997</v>
      </c>
      <c r="H7" s="156"/>
      <c r="I7" s="48"/>
    </row>
    <row r="8" spans="2:18" s="22" customFormat="1" ht="15.75" customHeight="1">
      <c r="B8" s="46">
        <v>43647</v>
      </c>
      <c r="C8" s="826">
        <v>275.14999999999998</v>
      </c>
      <c r="D8" s="826">
        <v>771.46</v>
      </c>
      <c r="E8" s="826">
        <v>760.15</v>
      </c>
      <c r="F8" s="826">
        <v>183.11</v>
      </c>
      <c r="G8" s="826">
        <v>286.45999999999998</v>
      </c>
    </row>
    <row r="9" spans="2:18" s="22" customFormat="1" ht="15.75" customHeight="1">
      <c r="B9" s="46">
        <v>43678</v>
      </c>
      <c r="C9" s="826">
        <v>275.49</v>
      </c>
      <c r="D9" s="826">
        <v>768.07</v>
      </c>
      <c r="E9" s="826">
        <v>758.16</v>
      </c>
      <c r="F9" s="826">
        <v>182.63</v>
      </c>
      <c r="G9" s="826">
        <v>285.39999999999998</v>
      </c>
      <c r="H9" s="251"/>
      <c r="I9" s="216"/>
      <c r="J9" s="38"/>
      <c r="K9" s="48"/>
      <c r="L9" s="48"/>
    </row>
    <row r="10" spans="2:18" s="22" customFormat="1" ht="15.75" customHeight="1">
      <c r="B10" s="46">
        <v>43709</v>
      </c>
      <c r="C10" s="826">
        <v>277.24</v>
      </c>
      <c r="D10" s="826">
        <v>765.53</v>
      </c>
      <c r="E10" s="826">
        <v>756.26</v>
      </c>
      <c r="F10" s="826">
        <v>180.83</v>
      </c>
      <c r="G10" s="826">
        <v>286.51</v>
      </c>
      <c r="H10" s="678"/>
      <c r="I10" s="48"/>
      <c r="J10" s="556"/>
    </row>
    <row r="11" spans="2:18" s="22" customFormat="1" ht="15.75" customHeight="1">
      <c r="B11" s="46">
        <v>43739</v>
      </c>
      <c r="C11" s="826">
        <v>277.68</v>
      </c>
      <c r="D11" s="826">
        <v>765.23</v>
      </c>
      <c r="E11" s="826">
        <v>755.11</v>
      </c>
      <c r="F11" s="826">
        <v>179.68</v>
      </c>
      <c r="G11" s="826">
        <v>287.8</v>
      </c>
      <c r="H11" s="257"/>
      <c r="I11" s="48"/>
      <c r="J11" s="556"/>
    </row>
    <row r="12" spans="2:18" s="22" customFormat="1" ht="15.75" customHeight="1">
      <c r="B12" s="46">
        <v>43770</v>
      </c>
      <c r="C12" s="172"/>
      <c r="D12" s="172"/>
      <c r="E12" s="172"/>
      <c r="F12" s="172"/>
      <c r="G12" s="172"/>
      <c r="H12" s="257"/>
      <c r="I12" s="48"/>
    </row>
    <row r="13" spans="2:18" s="22" customFormat="1" ht="15.75" customHeight="1">
      <c r="B13" s="46">
        <v>43800</v>
      </c>
      <c r="C13" s="172"/>
      <c r="D13" s="172"/>
      <c r="E13" s="172"/>
      <c r="F13" s="172"/>
      <c r="G13" s="172"/>
      <c r="H13" s="257"/>
      <c r="I13" s="253"/>
      <c r="J13" s="254"/>
      <c r="K13" s="254"/>
      <c r="L13" s="254"/>
      <c r="M13" s="254"/>
      <c r="N13" s="256"/>
      <c r="O13" s="256"/>
      <c r="P13" s="256"/>
      <c r="Q13" s="256"/>
      <c r="R13" s="256"/>
    </row>
    <row r="14" spans="2:18" s="22" customFormat="1" ht="15.75" customHeight="1">
      <c r="B14" s="46">
        <v>43831</v>
      </c>
      <c r="C14" s="172"/>
      <c r="D14" s="172"/>
      <c r="E14" s="172"/>
      <c r="F14" s="172"/>
      <c r="G14" s="172"/>
      <c r="H14" s="257"/>
      <c r="I14" s="253"/>
      <c r="J14" s="254"/>
      <c r="K14" s="254"/>
      <c r="L14" s="254"/>
      <c r="M14" s="254"/>
      <c r="N14" s="255"/>
      <c r="Q14" s="251"/>
    </row>
    <row r="15" spans="2:18" s="22" customFormat="1" ht="15.75" customHeight="1">
      <c r="B15" s="46">
        <v>43862</v>
      </c>
      <c r="C15" s="172"/>
      <c r="D15" s="172"/>
      <c r="E15" s="172"/>
      <c r="F15" s="172"/>
      <c r="G15" s="172"/>
      <c r="H15" s="40"/>
      <c r="I15" s="48"/>
      <c r="N15" s="168"/>
    </row>
    <row r="16" spans="2:18" s="22" customFormat="1" ht="15.75" customHeight="1">
      <c r="B16" s="46">
        <v>43891</v>
      </c>
      <c r="C16" s="172"/>
      <c r="D16" s="172"/>
      <c r="E16" s="172"/>
      <c r="F16" s="172"/>
      <c r="G16" s="172"/>
      <c r="H16" s="556"/>
      <c r="I16" s="48"/>
    </row>
    <row r="17" spans="2:16" s="22" customFormat="1" ht="15.75" customHeight="1">
      <c r="B17" s="46">
        <v>43922</v>
      </c>
      <c r="C17" s="172"/>
      <c r="D17" s="172"/>
      <c r="E17" s="172"/>
      <c r="F17" s="172"/>
      <c r="G17" s="172"/>
      <c r="H17" s="793"/>
      <c r="I17" s="151"/>
    </row>
    <row r="18" spans="2:16" s="22" customFormat="1" ht="21" customHeight="1">
      <c r="B18" s="1007" t="s">
        <v>509</v>
      </c>
      <c r="C18" s="1007"/>
      <c r="D18" s="1007"/>
      <c r="E18" s="1007"/>
      <c r="F18" s="1007"/>
      <c r="G18" s="1007"/>
      <c r="H18" s="206"/>
      <c r="J18" s="83"/>
    </row>
    <row r="19" spans="2:16" s="22" customFormat="1" ht="25.5" customHeight="1">
      <c r="B19" s="1007"/>
      <c r="C19" s="1007"/>
      <c r="D19" s="1007"/>
      <c r="E19" s="1007"/>
      <c r="F19" s="1007"/>
      <c r="G19" s="1007"/>
      <c r="H19" s="556"/>
      <c r="I19" s="151"/>
    </row>
    <row r="21" spans="2:16" ht="16.5" customHeight="1">
      <c r="J21" s="83"/>
      <c r="K21" s="22"/>
      <c r="L21" s="22"/>
      <c r="M21" s="22"/>
      <c r="N21" s="22"/>
      <c r="O21" s="22"/>
    </row>
    <row r="22" spans="2:16" ht="12.75">
      <c r="J22" s="83"/>
      <c r="K22" s="22"/>
      <c r="L22" s="22"/>
      <c r="M22" s="22"/>
      <c r="N22" s="22"/>
      <c r="O22" s="22"/>
    </row>
    <row r="23" spans="2:16" ht="15" customHeight="1">
      <c r="H23" s="9"/>
      <c r="I23" s="205"/>
      <c r="J23" s="83"/>
      <c r="K23" s="22"/>
      <c r="L23" s="22"/>
      <c r="M23" s="22"/>
      <c r="N23" s="22"/>
      <c r="O23" s="22"/>
    </row>
    <row r="24" spans="2:16" ht="9.75" customHeight="1">
      <c r="H24" s="9"/>
      <c r="J24" s="83"/>
      <c r="K24" s="22"/>
      <c r="L24" s="22"/>
      <c r="M24" s="22"/>
      <c r="N24" s="22"/>
      <c r="O24" s="22"/>
    </row>
    <row r="25" spans="2:16" ht="15" customHeight="1">
      <c r="H25" s="205"/>
      <c r="J25" s="83"/>
      <c r="K25" s="22"/>
      <c r="L25" s="22"/>
      <c r="M25" s="22"/>
      <c r="N25" s="22"/>
      <c r="O25" s="22"/>
    </row>
    <row r="26" spans="2:16" ht="15" customHeight="1">
      <c r="H26" s="8"/>
      <c r="J26" s="83"/>
      <c r="K26" s="22"/>
      <c r="L26" s="22"/>
      <c r="M26" s="22"/>
      <c r="N26" s="22"/>
      <c r="O26" s="22"/>
    </row>
    <row r="27" spans="2:16" ht="15" customHeight="1">
      <c r="H27" s="8"/>
      <c r="J27" s="83"/>
      <c r="K27" s="22"/>
      <c r="L27" s="22"/>
      <c r="M27" s="22"/>
      <c r="N27" s="22"/>
      <c r="O27" s="22"/>
    </row>
    <row r="28" spans="2:16" ht="15" customHeight="1">
      <c r="B28" s="16"/>
      <c r="C28" s="16"/>
      <c r="D28" s="16"/>
      <c r="E28" s="16"/>
      <c r="F28" s="16"/>
      <c r="H28" s="10"/>
      <c r="J28" s="83"/>
      <c r="K28" s="22"/>
      <c r="L28" s="48"/>
      <c r="M28" s="22"/>
      <c r="N28" s="22"/>
      <c r="O28" s="22"/>
    </row>
    <row r="29" spans="2:16" ht="15" customHeight="1">
      <c r="C29" s="16"/>
      <c r="D29" s="16"/>
      <c r="E29" s="16"/>
      <c r="F29" s="16"/>
      <c r="H29" s="10"/>
      <c r="J29" s="83"/>
      <c r="K29" s="22"/>
      <c r="L29" s="22"/>
      <c r="M29" s="22"/>
      <c r="N29" s="22"/>
      <c r="O29" s="22"/>
    </row>
    <row r="30" spans="2:16" ht="15" customHeight="1">
      <c r="H30" s="10"/>
      <c r="J30" s="83"/>
      <c r="K30" s="22"/>
      <c r="L30" s="43"/>
      <c r="M30" s="43"/>
      <c r="N30" s="43"/>
      <c r="O30" s="22"/>
    </row>
    <row r="31" spans="2:16" ht="15" customHeight="1">
      <c r="H31" s="10"/>
      <c r="J31" s="83"/>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542</v>
      </c>
      <c r="H36" s="10"/>
      <c r="I36" s="14"/>
      <c r="J36" s="14"/>
      <c r="K36" s="14"/>
      <c r="L36" s="14"/>
      <c r="M36" s="14"/>
      <c r="N36" s="14"/>
    </row>
    <row r="37" spans="2:14">
      <c r="B37" s="45"/>
      <c r="C37" s="9"/>
      <c r="D37" s="9"/>
      <c r="E37" s="9"/>
      <c r="F37" s="9"/>
      <c r="G37" s="9"/>
    </row>
    <row r="38" spans="2:14" ht="14.1" customHeight="1">
      <c r="B38" s="1002"/>
      <c r="C38" s="1002"/>
      <c r="D38" s="1002"/>
      <c r="E38" s="1002"/>
      <c r="F38" s="1002"/>
      <c r="G38" s="1002"/>
    </row>
    <row r="40" spans="2:14" ht="15.6" customHeight="1">
      <c r="B40" s="1001"/>
      <c r="C40" s="1001"/>
      <c r="D40" s="1001"/>
      <c r="E40" s="1001"/>
      <c r="F40" s="1001"/>
      <c r="G40" s="1001"/>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51"/>
      <c r="I54" s="251"/>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sheetPr>
  <dimension ref="C1:AA37"/>
  <sheetViews>
    <sheetView topLeftCell="A4" zoomScaleNormal="100" workbookViewId="0">
      <selection activeCell="C6" sqref="C6:G14"/>
    </sheetView>
  </sheetViews>
  <sheetFormatPr baseColWidth="10" defaultRowHeight="12"/>
  <cols>
    <col min="1" max="1" width="1" style="164" customWidth="1"/>
    <col min="2" max="2" width="1.7265625" style="164" customWidth="1"/>
    <col min="3" max="7" width="11.7265625" style="164" customWidth="1"/>
    <col min="8" max="8" width="2.1796875" style="164" customWidth="1"/>
    <col min="9" max="16384" width="10.90625" style="164"/>
  </cols>
  <sheetData>
    <row r="1" spans="3:27" s="340" customFormat="1" ht="18" customHeight="1">
      <c r="C1" s="1047" t="s">
        <v>78</v>
      </c>
      <c r="D1" s="1047"/>
      <c r="E1" s="1047"/>
      <c r="F1" s="1047"/>
      <c r="G1" s="1047"/>
      <c r="H1" s="271"/>
    </row>
    <row r="2" spans="3:27" s="340" customFormat="1" ht="12.75"/>
    <row r="3" spans="3:27" s="340" customFormat="1" ht="30" customHeight="1">
      <c r="C3" s="1047" t="s">
        <v>500</v>
      </c>
      <c r="D3" s="1047"/>
      <c r="E3" s="1047"/>
      <c r="F3" s="1047"/>
      <c r="G3" s="1047"/>
      <c r="H3" s="395"/>
    </row>
    <row r="4" spans="3:27" s="340" customFormat="1" ht="18" customHeight="1">
      <c r="C4" s="1200" t="s">
        <v>529</v>
      </c>
      <c r="D4" s="1200"/>
      <c r="E4" s="1200"/>
      <c r="F4" s="1200"/>
      <c r="G4" s="1200"/>
      <c r="H4" s="396"/>
    </row>
    <row r="5" spans="3:27" s="340" customFormat="1" ht="17.25" customHeight="1">
      <c r="C5" s="1200" t="s">
        <v>505</v>
      </c>
      <c r="D5" s="1200"/>
      <c r="E5" s="1200"/>
      <c r="F5" s="1200"/>
      <c r="G5" s="1200"/>
      <c r="H5" s="396"/>
    </row>
    <row r="6" spans="3:27" s="149" customFormat="1" ht="44.25" customHeight="1">
      <c r="C6" s="963" t="str">
        <f>'38'!B6</f>
        <v>Código aduanas</v>
      </c>
      <c r="D6" s="963" t="str">
        <f>'38'!C6</f>
        <v>10059000 10059020 10059090</v>
      </c>
      <c r="E6" s="963">
        <f>'38'!D6</f>
        <v>11042300</v>
      </c>
      <c r="F6" s="963" t="str">
        <f>'38'!E6</f>
        <v>10070090 10079010 10079090</v>
      </c>
      <c r="G6" s="963" t="str">
        <f>'38'!F6</f>
        <v>23099060 23099080</v>
      </c>
      <c r="H6" s="271"/>
    </row>
    <row r="7" spans="3:27" s="149" customFormat="1" ht="37.5" customHeight="1">
      <c r="C7" s="964" t="s">
        <v>165</v>
      </c>
      <c r="D7" s="963" t="str">
        <f>'38'!C7</f>
        <v>Maíz grano</v>
      </c>
      <c r="E7" s="963" t="str">
        <f>'38'!D7</f>
        <v>Maíz partido</v>
      </c>
      <c r="F7" s="963" t="str">
        <f>'38'!E7</f>
        <v>Sorgo</v>
      </c>
      <c r="G7" s="963" t="str">
        <f>'38'!F7</f>
        <v>Preparaciones que contienen maíz</v>
      </c>
      <c r="H7" s="271"/>
    </row>
    <row r="8" spans="3:27" s="149" customFormat="1" ht="15.75" customHeight="1">
      <c r="C8" s="1262">
        <v>2014</v>
      </c>
      <c r="D8" s="359">
        <v>219.00299436125709</v>
      </c>
      <c r="E8" s="359">
        <v>219.4995176299407</v>
      </c>
      <c r="F8" s="359">
        <v>183.38222341385179</v>
      </c>
      <c r="G8" s="359">
        <v>465.57422556972477</v>
      </c>
      <c r="H8" s="398"/>
      <c r="N8" s="496"/>
      <c r="O8" s="496"/>
      <c r="P8" s="496"/>
      <c r="Q8" s="496"/>
      <c r="R8" s="496"/>
      <c r="S8" s="496"/>
      <c r="T8" s="496"/>
      <c r="U8" s="496"/>
      <c r="V8" s="496"/>
      <c r="W8" s="496"/>
      <c r="X8" s="496"/>
      <c r="Y8" s="496"/>
      <c r="Z8" s="496"/>
      <c r="AA8" s="496"/>
    </row>
    <row r="9" spans="3:27" s="149" customFormat="1" ht="15.75" customHeight="1">
      <c r="C9" s="1262">
        <v>2015</v>
      </c>
      <c r="D9" s="359">
        <v>194.08519605621245</v>
      </c>
      <c r="E9" s="359">
        <v>190.27359341016816</v>
      </c>
      <c r="F9" s="359">
        <v>157.55825875454391</v>
      </c>
      <c r="G9" s="359">
        <v>349.71610196013978</v>
      </c>
      <c r="H9" s="398"/>
      <c r="N9" s="496"/>
      <c r="O9" s="496"/>
      <c r="P9" s="496"/>
      <c r="Q9" s="496"/>
      <c r="R9" s="496"/>
      <c r="S9" s="496"/>
      <c r="T9" s="496"/>
      <c r="U9" s="496"/>
      <c r="V9" s="496"/>
      <c r="W9" s="496"/>
      <c r="X9" s="496"/>
      <c r="Y9" s="496"/>
      <c r="Z9" s="496"/>
      <c r="AA9" s="496"/>
    </row>
    <row r="10" spans="3:27" s="149" customFormat="1" ht="15.75" customHeight="1">
      <c r="C10" s="1262">
        <v>2016</v>
      </c>
      <c r="D10" s="359">
        <v>191</v>
      </c>
      <c r="E10" s="359">
        <v>207</v>
      </c>
      <c r="F10" s="359">
        <v>186</v>
      </c>
      <c r="G10" s="359">
        <v>356</v>
      </c>
      <c r="H10" s="398"/>
      <c r="K10" s="496"/>
      <c r="N10" s="496"/>
      <c r="O10" s="496"/>
      <c r="P10" s="496"/>
      <c r="Q10" s="496"/>
      <c r="R10" s="496"/>
      <c r="S10" s="496"/>
      <c r="T10" s="496"/>
      <c r="U10" s="496"/>
      <c r="V10" s="496"/>
      <c r="W10" s="496"/>
      <c r="X10" s="496"/>
      <c r="Y10" s="496"/>
      <c r="Z10" s="496"/>
      <c r="AA10" s="496"/>
    </row>
    <row r="11" spans="3:27" s="149" customFormat="1" ht="15.75" customHeight="1">
      <c r="C11" s="1262">
        <v>2017</v>
      </c>
      <c r="D11" s="359">
        <v>186</v>
      </c>
      <c r="E11" s="359">
        <v>287</v>
      </c>
      <c r="F11" s="359">
        <v>178</v>
      </c>
      <c r="G11" s="359">
        <v>351</v>
      </c>
      <c r="H11" s="398"/>
      <c r="K11" s="496"/>
      <c r="L11" s="496"/>
      <c r="N11" s="496"/>
      <c r="O11" s="496"/>
      <c r="P11" s="496"/>
      <c r="Q11" s="496"/>
      <c r="R11" s="496"/>
      <c r="S11" s="496"/>
      <c r="T11" s="496"/>
      <c r="U11" s="496"/>
      <c r="V11" s="496"/>
      <c r="W11" s="496"/>
      <c r="X11" s="496"/>
      <c r="Y11" s="496"/>
      <c r="Z11" s="496"/>
      <c r="AA11" s="496"/>
    </row>
    <row r="12" spans="3:27" s="149" customFormat="1" ht="15.75" customHeight="1">
      <c r="C12" s="1263" t="s">
        <v>507</v>
      </c>
      <c r="D12" s="359">
        <v>199.70353882694357</v>
      </c>
      <c r="E12" s="359">
        <v>342.94811407654373</v>
      </c>
      <c r="F12" s="359">
        <v>169.25566820801745</v>
      </c>
      <c r="G12" s="359">
        <v>399.55360741689088</v>
      </c>
      <c r="H12" s="398"/>
      <c r="L12" s="496"/>
    </row>
    <row r="13" spans="3:27" s="149" customFormat="1" ht="15.75" customHeight="1">
      <c r="C13" s="1263" t="s">
        <v>659</v>
      </c>
      <c r="D13" s="1264">
        <v>187.96017265273139</v>
      </c>
      <c r="E13" s="1264">
        <v>340.98059026621559</v>
      </c>
      <c r="F13" s="1264"/>
      <c r="G13" s="1264">
        <v>340.4830096437322</v>
      </c>
      <c r="H13" s="398"/>
      <c r="L13" s="496"/>
    </row>
    <row r="14" spans="3:27" ht="54" customHeight="1">
      <c r="C14" s="1197" t="s">
        <v>552</v>
      </c>
      <c r="D14" s="1197"/>
      <c r="E14" s="1197"/>
      <c r="F14" s="1197"/>
      <c r="G14" s="1197"/>
      <c r="H14" s="399"/>
      <c r="I14" s="822"/>
    </row>
    <row r="36" spans="3:7" ht="7.5" customHeight="1"/>
    <row r="37" spans="3:7" ht="46.5" customHeight="1">
      <c r="C37" s="1196" t="s">
        <v>552</v>
      </c>
      <c r="D37" s="1196"/>
      <c r="E37" s="1196"/>
      <c r="F37" s="1196"/>
      <c r="G37" s="1196"/>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2"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sheetPr>
  <dimension ref="B1:O177"/>
  <sheetViews>
    <sheetView zoomScaleNormal="100" workbookViewId="0">
      <selection activeCell="I29" sqref="I29"/>
    </sheetView>
  </sheetViews>
  <sheetFormatPr baseColWidth="10" defaultRowHeight="12" customHeight="1"/>
  <cols>
    <col min="1" max="1" width="0.7265625" style="164" customWidth="1"/>
    <col min="2" max="7" width="9.453125" style="1" customWidth="1"/>
    <col min="8" max="16384" width="10.90625" style="164"/>
  </cols>
  <sheetData>
    <row r="1" spans="2:15" s="163" customFormat="1" ht="12.75">
      <c r="B1" s="1009" t="s">
        <v>79</v>
      </c>
      <c r="C1" s="1009"/>
      <c r="D1" s="1009"/>
      <c r="E1" s="1009"/>
      <c r="F1" s="1009"/>
      <c r="G1" s="1009"/>
    </row>
    <row r="2" spans="2:15" s="163" customFormat="1" ht="12.75">
      <c r="B2" s="33"/>
      <c r="C2" s="34"/>
      <c r="D2" s="24"/>
      <c r="E2" s="24"/>
      <c r="F2" s="24"/>
      <c r="G2" s="24"/>
    </row>
    <row r="3" spans="2:15" s="163" customFormat="1" ht="12.75">
      <c r="B3" s="1009" t="s">
        <v>460</v>
      </c>
      <c r="C3" s="1009"/>
      <c r="D3" s="1009"/>
      <c r="E3" s="1009"/>
      <c r="F3" s="1009"/>
      <c r="G3" s="1009"/>
    </row>
    <row r="4" spans="2:15" s="163" customFormat="1" ht="12.75">
      <c r="B4" s="1009" t="s">
        <v>640</v>
      </c>
      <c r="C4" s="1009"/>
      <c r="D4" s="1009"/>
      <c r="E4" s="1009"/>
      <c r="F4" s="1009"/>
      <c r="G4" s="1009"/>
    </row>
    <row r="5" spans="2:15" s="163" customFormat="1" ht="12.75">
      <c r="B5" s="1006" t="s">
        <v>252</v>
      </c>
      <c r="C5" s="1006"/>
      <c r="D5" s="1006"/>
      <c r="E5" s="1006"/>
      <c r="F5" s="1006"/>
      <c r="G5" s="1006"/>
    </row>
    <row r="6" spans="2:15" s="149" customFormat="1" ht="15.75" customHeight="1">
      <c r="B6" s="330"/>
      <c r="C6" s="314">
        <v>2015</v>
      </c>
      <c r="D6" s="314">
        <v>2016</v>
      </c>
      <c r="E6" s="314">
        <v>2017</v>
      </c>
      <c r="F6" s="627">
        <v>2018</v>
      </c>
      <c r="G6" s="627">
        <v>2019</v>
      </c>
      <c r="H6" s="389"/>
      <c r="I6" s="400"/>
      <c r="J6" s="157"/>
      <c r="K6" s="157"/>
      <c r="L6" s="157"/>
      <c r="M6" s="157"/>
      <c r="N6" s="157"/>
      <c r="O6" s="157"/>
    </row>
    <row r="7" spans="2:15" s="149" customFormat="1" ht="15.75" customHeight="1">
      <c r="B7" s="110" t="s">
        <v>47</v>
      </c>
      <c r="C7" s="611">
        <v>12100</v>
      </c>
      <c r="D7" s="611">
        <v>12000</v>
      </c>
      <c r="E7" s="611">
        <v>14627.272727272728</v>
      </c>
      <c r="F7" s="611">
        <v>12520.689655172413</v>
      </c>
      <c r="G7" s="611">
        <v>16500</v>
      </c>
      <c r="H7" s="497"/>
      <c r="I7" s="497"/>
      <c r="J7" s="497"/>
      <c r="K7" s="497"/>
      <c r="L7" s="497"/>
      <c r="M7" s="497"/>
      <c r="N7" s="157"/>
      <c r="O7" s="157"/>
    </row>
    <row r="8" spans="2:15" s="149" customFormat="1" ht="15.75" customHeight="1">
      <c r="B8" s="110" t="s">
        <v>48</v>
      </c>
      <c r="C8" s="610"/>
      <c r="D8" s="611">
        <v>12000</v>
      </c>
      <c r="E8" s="611">
        <v>14786.666666666668</v>
      </c>
      <c r="F8" s="611">
        <v>12833.333333333334</v>
      </c>
      <c r="G8" s="611"/>
      <c r="H8" s="497"/>
      <c r="I8" s="497"/>
      <c r="J8" s="497"/>
      <c r="K8" s="497"/>
      <c r="L8" s="497"/>
      <c r="M8" s="497"/>
      <c r="N8" s="157"/>
      <c r="O8" s="157"/>
    </row>
    <row r="9" spans="2:15" s="149" customFormat="1" ht="15.75" customHeight="1">
      <c r="B9" s="174" t="s">
        <v>49</v>
      </c>
      <c r="C9" s="611">
        <v>12100</v>
      </c>
      <c r="D9" s="611">
        <v>12131.25</v>
      </c>
      <c r="E9" s="611">
        <v>13878.947368421052</v>
      </c>
      <c r="F9" s="611">
        <v>12913</v>
      </c>
      <c r="G9" s="611">
        <v>13062</v>
      </c>
      <c r="H9" s="497"/>
      <c r="I9" s="497"/>
      <c r="J9" s="497"/>
      <c r="K9" s="497"/>
      <c r="L9" s="497"/>
      <c r="M9" s="497"/>
      <c r="N9" s="157"/>
      <c r="O9" s="157"/>
    </row>
    <row r="10" spans="2:15" s="149" customFormat="1" ht="15.75" customHeight="1">
      <c r="B10" s="618" t="s">
        <v>57</v>
      </c>
      <c r="C10" s="611">
        <v>12098.404255319148</v>
      </c>
      <c r="D10" s="611">
        <v>12105.2</v>
      </c>
      <c r="E10" s="611">
        <v>12795.192307692309</v>
      </c>
      <c r="F10" s="611">
        <v>12711</v>
      </c>
      <c r="G10" s="611">
        <v>12797</v>
      </c>
      <c r="H10" s="497"/>
      <c r="I10" s="497"/>
      <c r="J10" s="497"/>
      <c r="K10" s="497"/>
      <c r="L10" s="497"/>
      <c r="M10" s="497"/>
      <c r="N10" s="157"/>
      <c r="O10" s="157"/>
    </row>
    <row r="11" spans="2:15" s="149" customFormat="1" ht="15.75" customHeight="1">
      <c r="B11" s="174" t="s">
        <v>58</v>
      </c>
      <c r="C11" s="611">
        <v>11629.569892473119</v>
      </c>
      <c r="D11" s="611">
        <v>12468.198198198199</v>
      </c>
      <c r="E11" s="611">
        <v>12685.576923076924</v>
      </c>
      <c r="F11" s="611">
        <v>13074</v>
      </c>
      <c r="G11" s="611">
        <v>12679.577464788732</v>
      </c>
      <c r="H11" s="497"/>
      <c r="I11" s="497"/>
      <c r="J11" s="497"/>
      <c r="K11" s="497"/>
      <c r="L11" s="497"/>
      <c r="M11" s="497"/>
      <c r="N11" s="157"/>
      <c r="O11" s="157"/>
    </row>
    <row r="12" spans="2:15" s="149" customFormat="1" ht="15.75" customHeight="1">
      <c r="B12" s="174" t="s">
        <v>50</v>
      </c>
      <c r="C12" s="611">
        <v>11412.280701754386</v>
      </c>
      <c r="D12" s="611">
        <v>13282.824427480919</v>
      </c>
      <c r="E12" s="611">
        <v>12827.173913043478</v>
      </c>
      <c r="F12" s="611">
        <v>13359.259259259257</v>
      </c>
      <c r="G12" s="611">
        <v>13021</v>
      </c>
      <c r="H12" s="497"/>
      <c r="I12" s="497"/>
      <c r="J12" s="497"/>
      <c r="K12" s="497"/>
      <c r="L12" s="497"/>
      <c r="M12" s="497"/>
      <c r="N12" s="157"/>
      <c r="O12" s="157"/>
    </row>
    <row r="13" spans="2:15" s="149" customFormat="1" ht="15.75" customHeight="1">
      <c r="B13" s="174" t="s">
        <v>51</v>
      </c>
      <c r="C13" s="611">
        <v>11015.384615384615</v>
      </c>
      <c r="D13" s="611">
        <v>13322.461538461539</v>
      </c>
      <c r="E13" s="611">
        <v>13130.000000000002</v>
      </c>
      <c r="F13" s="611">
        <v>13311</v>
      </c>
      <c r="G13" s="611">
        <v>14413</v>
      </c>
      <c r="H13" s="497"/>
      <c r="I13" s="497"/>
      <c r="J13" s="497"/>
      <c r="K13" s="497"/>
      <c r="L13" s="497"/>
      <c r="M13" s="497"/>
      <c r="N13" s="157"/>
      <c r="O13" s="157"/>
    </row>
    <row r="14" spans="2:15" s="149" customFormat="1" ht="15.75" customHeight="1">
      <c r="B14" s="110" t="s">
        <v>52</v>
      </c>
      <c r="C14" s="611">
        <v>11500</v>
      </c>
      <c r="D14" s="611">
        <v>13260</v>
      </c>
      <c r="E14" s="611">
        <v>13104.166666666666</v>
      </c>
      <c r="F14" s="611">
        <v>13489</v>
      </c>
      <c r="G14" s="611">
        <v>14592</v>
      </c>
      <c r="H14" s="497"/>
      <c r="I14" s="497"/>
      <c r="J14" s="497"/>
      <c r="K14" s="497"/>
      <c r="L14" s="497"/>
      <c r="M14" s="497"/>
      <c r="N14" s="157"/>
      <c r="O14" s="157"/>
    </row>
    <row r="15" spans="2:15" s="149" customFormat="1" ht="15.75" customHeight="1">
      <c r="B15" s="110" t="s">
        <v>53</v>
      </c>
      <c r="C15" s="612">
        <v>11875</v>
      </c>
      <c r="D15" s="612">
        <v>13447.619047619048</v>
      </c>
      <c r="E15" s="612">
        <v>12803</v>
      </c>
      <c r="F15" s="611">
        <v>13654</v>
      </c>
      <c r="G15" s="611">
        <v>15067</v>
      </c>
      <c r="H15" s="497"/>
      <c r="I15" s="497"/>
      <c r="J15" s="497"/>
      <c r="K15" s="497"/>
      <c r="L15" s="497"/>
      <c r="M15" s="497"/>
      <c r="N15" s="157"/>
      <c r="O15" s="157"/>
    </row>
    <row r="16" spans="2:15" s="149" customFormat="1" ht="15.75" customHeight="1">
      <c r="B16" s="110" t="s">
        <v>54</v>
      </c>
      <c r="C16" s="611">
        <v>12000</v>
      </c>
      <c r="D16" s="611">
        <v>13600</v>
      </c>
      <c r="E16" s="611">
        <v>12589</v>
      </c>
      <c r="F16" s="611">
        <v>13760</v>
      </c>
      <c r="G16" s="721"/>
      <c r="H16" s="497"/>
      <c r="I16" s="497"/>
      <c r="J16" s="497"/>
      <c r="K16" s="497"/>
      <c r="L16" s="497"/>
      <c r="M16" s="497"/>
      <c r="N16" s="157"/>
      <c r="O16" s="157"/>
    </row>
    <row r="17" spans="2:15" s="149" customFormat="1" ht="15.75" customHeight="1">
      <c r="B17" s="110" t="s">
        <v>55</v>
      </c>
      <c r="C17" s="611">
        <v>12000</v>
      </c>
      <c r="D17" s="611">
        <v>13600</v>
      </c>
      <c r="E17" s="611">
        <v>12563.265306122448</v>
      </c>
      <c r="F17" s="611">
        <v>14340</v>
      </c>
      <c r="G17" s="722"/>
      <c r="H17" s="497"/>
      <c r="I17" s="497"/>
      <c r="J17" s="497"/>
      <c r="K17" s="497"/>
      <c r="L17" s="497"/>
      <c r="M17" s="497"/>
      <c r="N17" s="157"/>
      <c r="O17" s="157"/>
    </row>
    <row r="18" spans="2:15" s="149" customFormat="1" ht="15.75" customHeight="1">
      <c r="B18" s="110" t="s">
        <v>56</v>
      </c>
      <c r="C18" s="611">
        <v>12000</v>
      </c>
      <c r="D18" s="611">
        <v>13600</v>
      </c>
      <c r="E18" s="611">
        <v>12536.170212765957</v>
      </c>
      <c r="F18" s="611">
        <v>15260</v>
      </c>
      <c r="G18" s="722"/>
      <c r="H18" s="497"/>
      <c r="I18" s="497"/>
      <c r="J18" s="497"/>
      <c r="K18" s="497"/>
      <c r="L18" s="497"/>
      <c r="M18" s="497"/>
      <c r="N18" s="157"/>
      <c r="O18" s="157"/>
    </row>
    <row r="19" spans="2:15" s="149" customFormat="1" ht="15.75" customHeight="1">
      <c r="B19" s="110" t="s">
        <v>96</v>
      </c>
      <c r="C19" s="610">
        <f>AVERAGE(C7:C18)</f>
        <v>11793.694496811933</v>
      </c>
      <c r="D19" s="610">
        <f>AVERAGE(D7:D18)</f>
        <v>12901.462767646641</v>
      </c>
      <c r="E19" s="610">
        <f>AVERAGE(E7:E18)</f>
        <v>13193.869340977353</v>
      </c>
      <c r="F19" s="610">
        <f>AVERAGE(F7:F18)</f>
        <v>13435.440187313749</v>
      </c>
      <c r="G19" s="610">
        <f>AVERAGE(G7:G18)</f>
        <v>14016.447183098591</v>
      </c>
      <c r="H19" s="157"/>
      <c r="I19" s="400"/>
      <c r="J19" s="157"/>
      <c r="K19" s="157"/>
      <c r="L19" s="157"/>
      <c r="M19" s="157"/>
      <c r="N19" s="157"/>
      <c r="O19" s="157"/>
    </row>
    <row r="20" spans="2:15" s="149" customFormat="1" ht="66.75" customHeight="1">
      <c r="B20" s="1201" t="s">
        <v>461</v>
      </c>
      <c r="C20" s="1202"/>
      <c r="D20" s="1202"/>
      <c r="E20" s="1202"/>
      <c r="F20" s="1202"/>
      <c r="G20" s="1203"/>
      <c r="H20" s="157"/>
      <c r="I20" s="400"/>
      <c r="J20" s="157"/>
      <c r="K20" s="157"/>
      <c r="L20" s="157"/>
      <c r="M20" s="157"/>
      <c r="N20" s="157"/>
      <c r="O20" s="157"/>
    </row>
    <row r="21" spans="2:15" s="149" customFormat="1" ht="12.75">
      <c r="B21" s="401"/>
      <c r="C21" s="333"/>
      <c r="D21" s="333"/>
      <c r="E21" s="333"/>
      <c r="F21" s="333"/>
      <c r="G21" s="333"/>
      <c r="I21" s="400"/>
    </row>
    <row r="22" spans="2:15" s="149" customFormat="1" ht="12.75">
      <c r="B22" s="401"/>
      <c r="C22" s="333"/>
      <c r="D22" s="333"/>
      <c r="E22" s="333"/>
      <c r="F22" s="333"/>
      <c r="G22" s="333"/>
      <c r="I22" s="400"/>
    </row>
    <row r="23" spans="2:15" ht="12.75">
      <c r="I23" s="400"/>
      <c r="J23" s="149"/>
    </row>
    <row r="24" spans="2:15" ht="12.75">
      <c r="I24" s="400"/>
      <c r="J24" s="149"/>
    </row>
    <row r="25" spans="2:15" ht="12.75">
      <c r="I25" s="400"/>
      <c r="J25" s="149"/>
    </row>
    <row r="26" spans="2:15" ht="12" customHeight="1">
      <c r="I26" s="400"/>
      <c r="J26" s="149"/>
    </row>
    <row r="27" spans="2:15" ht="12" customHeight="1">
      <c r="I27" s="400"/>
      <c r="J27" s="149"/>
    </row>
    <row r="28" spans="2:15" ht="12" customHeight="1">
      <c r="I28" s="400"/>
      <c r="J28" s="149"/>
    </row>
    <row r="29" spans="2:15" ht="12" customHeight="1">
      <c r="I29" s="400"/>
      <c r="J29" s="149"/>
    </row>
    <row r="30" spans="2:15" ht="12" customHeight="1">
      <c r="I30" s="400"/>
      <c r="J30" s="149"/>
    </row>
    <row r="31" spans="2:15" ht="12" customHeight="1">
      <c r="I31" s="400"/>
      <c r="J31" s="149"/>
    </row>
    <row r="32" spans="2:15" ht="12" customHeight="1">
      <c r="I32" s="400"/>
      <c r="J32" s="149"/>
    </row>
    <row r="33" spans="2:10" ht="12" customHeight="1">
      <c r="I33" s="400"/>
      <c r="J33" s="149"/>
    </row>
    <row r="34" spans="2:10" ht="12" customHeight="1">
      <c r="I34" s="400"/>
      <c r="J34" s="149"/>
    </row>
    <row r="35" spans="2:10" ht="12" customHeight="1">
      <c r="I35" s="400"/>
      <c r="J35" s="149"/>
    </row>
    <row r="36" spans="2:10" ht="12" customHeight="1">
      <c r="I36" s="400"/>
      <c r="J36" s="149"/>
    </row>
    <row r="37" spans="2:10" ht="12" customHeight="1">
      <c r="I37" s="400"/>
      <c r="J37" s="149"/>
    </row>
    <row r="38" spans="2:10" ht="12" customHeight="1">
      <c r="I38" s="400"/>
      <c r="J38" s="149"/>
    </row>
    <row r="39" spans="2:10" ht="12" customHeight="1">
      <c r="I39" s="400"/>
      <c r="J39" s="149"/>
    </row>
    <row r="40" spans="2:10" ht="12" customHeight="1">
      <c r="I40" s="400"/>
      <c r="J40" s="149"/>
    </row>
    <row r="41" spans="2:10" ht="12" customHeight="1">
      <c r="I41" s="400"/>
      <c r="J41" s="149"/>
    </row>
    <row r="42" spans="2:10" ht="12" customHeight="1">
      <c r="I42" s="400"/>
      <c r="J42" s="149"/>
    </row>
    <row r="43" spans="2:10" ht="3" customHeight="1">
      <c r="I43" s="400"/>
      <c r="J43" s="149"/>
    </row>
    <row r="44" spans="2:10" ht="18.75" customHeight="1">
      <c r="B44" s="1078" t="s">
        <v>553</v>
      </c>
      <c r="C44" s="1078"/>
      <c r="D44" s="1078"/>
      <c r="E44" s="1078"/>
      <c r="F44" s="1078"/>
      <c r="G44" s="1078"/>
      <c r="I44" s="400"/>
      <c r="J44" s="149"/>
    </row>
    <row r="45" spans="2:10" ht="12" customHeight="1">
      <c r="I45" s="400"/>
      <c r="J45" s="149"/>
    </row>
    <row r="46" spans="2:10" ht="12" customHeight="1">
      <c r="I46" s="400"/>
      <c r="J46" s="149"/>
    </row>
    <row r="47" spans="2:10" ht="12" customHeight="1">
      <c r="I47" s="400"/>
      <c r="J47" s="149"/>
    </row>
    <row r="48" spans="2:10" ht="12" customHeight="1">
      <c r="I48" s="400"/>
      <c r="J48" s="149"/>
    </row>
    <row r="49" spans="9:10" ht="12" customHeight="1">
      <c r="I49" s="400"/>
      <c r="J49" s="149"/>
    </row>
    <row r="50" spans="9:10" ht="12" customHeight="1">
      <c r="I50" s="400"/>
      <c r="J50" s="149"/>
    </row>
    <row r="51" spans="9:10" ht="12" customHeight="1">
      <c r="I51" s="400"/>
      <c r="J51" s="149"/>
    </row>
    <row r="52" spans="9:10" ht="12" customHeight="1">
      <c r="I52" s="400"/>
      <c r="J52" s="149"/>
    </row>
    <row r="53" spans="9:10" ht="12" customHeight="1">
      <c r="I53" s="400"/>
      <c r="J53" s="149"/>
    </row>
    <row r="54" spans="9:10" ht="12" customHeight="1">
      <c r="I54" s="400"/>
      <c r="J54" s="149"/>
    </row>
    <row r="55" spans="9:10" ht="12" customHeight="1">
      <c r="I55" s="400"/>
      <c r="J55" s="149"/>
    </row>
    <row r="56" spans="9:10" ht="12" customHeight="1">
      <c r="I56" s="400"/>
      <c r="J56" s="149"/>
    </row>
    <row r="57" spans="9:10" ht="12" customHeight="1">
      <c r="I57" s="400"/>
      <c r="J57" s="149"/>
    </row>
    <row r="58" spans="9:10" ht="12" customHeight="1">
      <c r="I58" s="400"/>
      <c r="J58" s="149"/>
    </row>
    <row r="59" spans="9:10" ht="12" customHeight="1">
      <c r="I59" s="400"/>
      <c r="J59" s="149"/>
    </row>
    <row r="60" spans="9:10" ht="12" customHeight="1">
      <c r="I60" s="400"/>
      <c r="J60" s="149"/>
    </row>
    <row r="61" spans="9:10" ht="12" customHeight="1">
      <c r="I61" s="400"/>
      <c r="J61" s="149"/>
    </row>
    <row r="62" spans="9:10" ht="12" customHeight="1">
      <c r="I62" s="400"/>
      <c r="J62" s="149"/>
    </row>
    <row r="63" spans="9:10" ht="12" customHeight="1">
      <c r="I63" s="400"/>
      <c r="J63" s="149"/>
    </row>
    <row r="64" spans="9:10" ht="12" customHeight="1">
      <c r="I64" s="400"/>
      <c r="J64" s="149"/>
    </row>
    <row r="65" spans="9:10" ht="12" customHeight="1">
      <c r="I65" s="402"/>
      <c r="J65" s="149"/>
    </row>
    <row r="66" spans="9:10" ht="12" customHeight="1">
      <c r="I66" s="402"/>
      <c r="J66" s="149"/>
    </row>
    <row r="67" spans="9:10" ht="12" customHeight="1">
      <c r="I67" s="402"/>
      <c r="J67" s="149"/>
    </row>
    <row r="68" spans="9:10" ht="12" customHeight="1">
      <c r="I68" s="402"/>
      <c r="J68" s="149"/>
    </row>
    <row r="69" spans="9:10" ht="12" customHeight="1">
      <c r="I69" s="402"/>
      <c r="J69" s="149"/>
    </row>
    <row r="70" spans="9:10" ht="12" customHeight="1">
      <c r="I70" s="402"/>
      <c r="J70" s="149"/>
    </row>
    <row r="71" spans="9:10" ht="12" customHeight="1">
      <c r="I71" s="402"/>
      <c r="J71" s="149"/>
    </row>
    <row r="72" spans="9:10" ht="12" customHeight="1">
      <c r="I72" s="402"/>
      <c r="J72" s="149"/>
    </row>
    <row r="73" spans="9:10" ht="12" customHeight="1">
      <c r="I73" s="402"/>
      <c r="J73" s="149"/>
    </row>
    <row r="74" spans="9:10" ht="12" customHeight="1">
      <c r="I74" s="402"/>
      <c r="J74" s="149"/>
    </row>
    <row r="75" spans="9:10" ht="12" customHeight="1">
      <c r="I75" s="402"/>
      <c r="J75" s="149"/>
    </row>
    <row r="76" spans="9:10" ht="12" customHeight="1">
      <c r="I76" s="402"/>
      <c r="J76" s="149"/>
    </row>
    <row r="77" spans="9:10" ht="12" customHeight="1">
      <c r="I77" s="402"/>
      <c r="J77" s="149"/>
    </row>
    <row r="78" spans="9:10" ht="12" customHeight="1">
      <c r="I78" s="402"/>
      <c r="J78" s="149"/>
    </row>
    <row r="79" spans="9:10" ht="12" customHeight="1">
      <c r="I79" s="402"/>
      <c r="J79" s="149"/>
    </row>
    <row r="80" spans="9:10" ht="12" customHeight="1">
      <c r="I80" s="402"/>
      <c r="J80" s="149"/>
    </row>
    <row r="81" spans="9:10" ht="12" customHeight="1">
      <c r="I81" s="402"/>
      <c r="J81" s="149"/>
    </row>
    <row r="82" spans="9:10" ht="12" customHeight="1">
      <c r="I82" s="389"/>
    </row>
    <row r="83" spans="9:10" ht="12" customHeight="1">
      <c r="I83" s="389"/>
    </row>
    <row r="84" spans="9:10" ht="12" customHeight="1">
      <c r="I84" s="389"/>
    </row>
    <row r="85" spans="9:10" ht="12" customHeight="1">
      <c r="I85" s="389"/>
    </row>
    <row r="86" spans="9:10" ht="12" customHeight="1">
      <c r="I86" s="389"/>
    </row>
    <row r="87" spans="9:10" ht="12" customHeight="1">
      <c r="I87" s="389"/>
    </row>
    <row r="88" spans="9:10" ht="12" customHeight="1">
      <c r="I88" s="389"/>
    </row>
    <row r="89" spans="9:10" ht="12" customHeight="1">
      <c r="I89" s="389"/>
    </row>
    <row r="90" spans="9:10" ht="12" customHeight="1">
      <c r="I90" s="389"/>
    </row>
    <row r="91" spans="9:10" ht="12" customHeight="1">
      <c r="I91" s="389"/>
    </row>
    <row r="92" spans="9:10" ht="12" customHeight="1">
      <c r="I92" s="389"/>
    </row>
    <row r="93" spans="9:10" ht="12" customHeight="1">
      <c r="I93" s="389"/>
    </row>
    <row r="94" spans="9:10" ht="12" customHeight="1">
      <c r="I94" s="389"/>
    </row>
    <row r="95" spans="9:10" ht="12" customHeight="1">
      <c r="I95" s="389"/>
    </row>
    <row r="96" spans="9:10" ht="12" customHeight="1">
      <c r="I96" s="389"/>
    </row>
    <row r="97" spans="9:9" ht="12" customHeight="1">
      <c r="I97" s="389"/>
    </row>
    <row r="98" spans="9:9" ht="12" customHeight="1">
      <c r="I98" s="389"/>
    </row>
    <row r="99" spans="9:9" ht="12" customHeight="1">
      <c r="I99" s="389"/>
    </row>
    <row r="100" spans="9:9" ht="12" customHeight="1">
      <c r="I100" s="389"/>
    </row>
    <row r="101" spans="9:9" ht="12" customHeight="1">
      <c r="I101" s="389"/>
    </row>
    <row r="102" spans="9:9" ht="12" customHeight="1">
      <c r="I102" s="389"/>
    </row>
    <row r="103" spans="9:9" ht="12" customHeight="1">
      <c r="I103" s="389"/>
    </row>
    <row r="104" spans="9:9" ht="12" customHeight="1">
      <c r="I104" s="389"/>
    </row>
    <row r="105" spans="9:9" ht="12" customHeight="1">
      <c r="I105" s="389"/>
    </row>
    <row r="106" spans="9:9" ht="12" customHeight="1">
      <c r="I106" s="389"/>
    </row>
    <row r="107" spans="9:9" ht="12" customHeight="1">
      <c r="I107" s="389"/>
    </row>
    <row r="108" spans="9:9" ht="12" customHeight="1">
      <c r="I108" s="389"/>
    </row>
    <row r="109" spans="9:9" ht="12" customHeight="1">
      <c r="I109" s="389"/>
    </row>
    <row r="110" spans="9:9" ht="12" customHeight="1">
      <c r="I110" s="389"/>
    </row>
    <row r="111" spans="9:9" ht="12" customHeight="1">
      <c r="I111" s="389"/>
    </row>
    <row r="112" spans="9:9" ht="12" customHeight="1">
      <c r="I112" s="389"/>
    </row>
    <row r="113" spans="9:9" ht="12" customHeight="1">
      <c r="I113" s="389"/>
    </row>
    <row r="114" spans="9:9" ht="12" customHeight="1">
      <c r="I114" s="389"/>
    </row>
    <row r="115" spans="9:9" ht="12" customHeight="1">
      <c r="I115" s="389"/>
    </row>
    <row r="116" spans="9:9" ht="12" customHeight="1">
      <c r="I116" s="389"/>
    </row>
    <row r="117" spans="9:9" ht="12" customHeight="1">
      <c r="I117" s="389"/>
    </row>
    <row r="118" spans="9:9" ht="12" customHeight="1">
      <c r="I118" s="389"/>
    </row>
    <row r="119" spans="9:9" ht="12" customHeight="1">
      <c r="I119" s="389"/>
    </row>
    <row r="120" spans="9:9" ht="12" customHeight="1">
      <c r="I120" s="389"/>
    </row>
    <row r="121" spans="9:9" ht="12" customHeight="1">
      <c r="I121" s="389"/>
    </row>
    <row r="122" spans="9:9" ht="12" customHeight="1">
      <c r="I122" s="389"/>
    </row>
    <row r="123" spans="9:9" ht="12" customHeight="1">
      <c r="I123" s="389"/>
    </row>
    <row r="124" spans="9:9" ht="12" customHeight="1">
      <c r="I124" s="389"/>
    </row>
    <row r="125" spans="9:9" ht="12" customHeight="1">
      <c r="I125" s="389"/>
    </row>
    <row r="126" spans="9:9" ht="12" customHeight="1">
      <c r="I126" s="389"/>
    </row>
    <row r="127" spans="9:9" ht="12" customHeight="1">
      <c r="I127" s="389"/>
    </row>
    <row r="128" spans="9:9" ht="12" customHeight="1">
      <c r="I128" s="389"/>
    </row>
    <row r="129" spans="9:9" ht="12" customHeight="1">
      <c r="I129" s="389"/>
    </row>
    <row r="130" spans="9:9" ht="12" customHeight="1">
      <c r="I130" s="389"/>
    </row>
    <row r="131" spans="9:9" ht="12" customHeight="1">
      <c r="I131" s="389"/>
    </row>
    <row r="132" spans="9:9" ht="12" customHeight="1">
      <c r="I132" s="389"/>
    </row>
    <row r="133" spans="9:9" ht="12" customHeight="1">
      <c r="I133" s="389"/>
    </row>
    <row r="134" spans="9:9" ht="12" customHeight="1">
      <c r="I134" s="389"/>
    </row>
    <row r="135" spans="9:9" ht="12" customHeight="1">
      <c r="I135" s="389"/>
    </row>
    <row r="136" spans="9:9" ht="12" customHeight="1">
      <c r="I136" s="389"/>
    </row>
    <row r="137" spans="9:9" ht="12" customHeight="1">
      <c r="I137" s="389"/>
    </row>
    <row r="138" spans="9:9" ht="12" customHeight="1">
      <c r="I138" s="389"/>
    </row>
    <row r="139" spans="9:9" ht="12" customHeight="1">
      <c r="I139" s="389"/>
    </row>
    <row r="140" spans="9:9" ht="12" customHeight="1">
      <c r="I140" s="389"/>
    </row>
    <row r="141" spans="9:9" ht="12" customHeight="1">
      <c r="I141" s="389"/>
    </row>
    <row r="142" spans="9:9" ht="12" customHeight="1">
      <c r="I142" s="389"/>
    </row>
    <row r="143" spans="9:9" ht="12" customHeight="1">
      <c r="I143" s="389"/>
    </row>
    <row r="144" spans="9:9" ht="12" customHeight="1">
      <c r="I144" s="389"/>
    </row>
    <row r="145" spans="9:9" ht="12" customHeight="1">
      <c r="I145" s="389"/>
    </row>
    <row r="146" spans="9:9" ht="12" customHeight="1">
      <c r="I146" s="389"/>
    </row>
    <row r="147" spans="9:9" ht="12" customHeight="1">
      <c r="I147" s="389"/>
    </row>
    <row r="148" spans="9:9" ht="12" customHeight="1">
      <c r="I148" s="389"/>
    </row>
    <row r="149" spans="9:9" ht="12" customHeight="1">
      <c r="I149" s="389"/>
    </row>
    <row r="150" spans="9:9" ht="12" customHeight="1">
      <c r="I150" s="389"/>
    </row>
    <row r="151" spans="9:9" ht="12" customHeight="1">
      <c r="I151" s="389"/>
    </row>
    <row r="152" spans="9:9" ht="12" customHeight="1">
      <c r="I152" s="389"/>
    </row>
    <row r="153" spans="9:9" ht="12" customHeight="1">
      <c r="I153" s="389"/>
    </row>
    <row r="154" spans="9:9" ht="12" customHeight="1">
      <c r="I154" s="389"/>
    </row>
    <row r="155" spans="9:9" ht="12" customHeight="1">
      <c r="I155" s="389"/>
    </row>
    <row r="156" spans="9:9" ht="12" customHeight="1">
      <c r="I156" s="389"/>
    </row>
    <row r="157" spans="9:9" ht="12" customHeight="1">
      <c r="I157" s="389"/>
    </row>
    <row r="158" spans="9:9" ht="12" customHeight="1">
      <c r="I158" s="389"/>
    </row>
    <row r="159" spans="9:9" ht="12" customHeight="1">
      <c r="I159" s="389"/>
    </row>
    <row r="160" spans="9:9" ht="12" customHeight="1">
      <c r="I160" s="389"/>
    </row>
    <row r="161" spans="9:9" ht="12" customHeight="1">
      <c r="I161" s="389"/>
    </row>
    <row r="162" spans="9:9" ht="12" customHeight="1">
      <c r="I162" s="389"/>
    </row>
    <row r="163" spans="9:9" ht="12" customHeight="1">
      <c r="I163" s="389"/>
    </row>
    <row r="164" spans="9:9" ht="12" customHeight="1">
      <c r="I164" s="389"/>
    </row>
    <row r="165" spans="9:9" ht="12" customHeight="1">
      <c r="I165" s="389"/>
    </row>
    <row r="166" spans="9:9" ht="12" customHeight="1">
      <c r="I166" s="389"/>
    </row>
    <row r="167" spans="9:9" ht="12" customHeight="1">
      <c r="I167" s="389"/>
    </row>
    <row r="168" spans="9:9" ht="12" customHeight="1">
      <c r="I168" s="389"/>
    </row>
    <row r="169" spans="9:9" ht="12" customHeight="1">
      <c r="I169" s="389"/>
    </row>
    <row r="170" spans="9:9" ht="12" customHeight="1">
      <c r="I170" s="389"/>
    </row>
    <row r="171" spans="9:9" ht="12" customHeight="1">
      <c r="I171" s="389"/>
    </row>
    <row r="172" spans="9:9" ht="12" customHeight="1">
      <c r="I172" s="389"/>
    </row>
    <row r="173" spans="9:9" ht="12" customHeight="1">
      <c r="I173" s="389"/>
    </row>
    <row r="174" spans="9:9" ht="12" customHeight="1">
      <c r="I174" s="389"/>
    </row>
    <row r="175" spans="9:9" ht="12" customHeight="1">
      <c r="I175" s="389"/>
    </row>
    <row r="176" spans="9:9" ht="12" customHeight="1">
      <c r="I176" s="389"/>
    </row>
    <row r="177" spans="9:9" ht="12" customHeight="1">
      <c r="I177" s="389"/>
    </row>
  </sheetData>
  <mergeCells count="6">
    <mergeCell ref="B1:G1"/>
    <mergeCell ref="B44:G44"/>
    <mergeCell ref="B20:G20"/>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19:G19" formulaRange="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pageSetUpPr fitToPage="1"/>
  </sheetPr>
  <dimension ref="B1:O22"/>
  <sheetViews>
    <sheetView zoomScaleNormal="100" workbookViewId="0">
      <selection activeCell="L17" sqref="L17"/>
    </sheetView>
  </sheetViews>
  <sheetFormatPr baseColWidth="10" defaultRowHeight="18"/>
  <cols>
    <col min="1" max="1" width="1.7265625" customWidth="1"/>
    <col min="2" max="2" width="8.36328125" customWidth="1"/>
    <col min="3" max="14" width="4.7265625" customWidth="1"/>
    <col min="15" max="15" width="0.90625" customWidth="1"/>
  </cols>
  <sheetData>
    <row r="1" spans="2:15">
      <c r="B1" s="1009" t="s">
        <v>80</v>
      </c>
      <c r="C1" s="1009"/>
      <c r="D1" s="1009"/>
      <c r="E1" s="1009"/>
      <c r="F1" s="1009"/>
      <c r="G1" s="1009"/>
      <c r="H1" s="1009"/>
      <c r="I1" s="1009"/>
      <c r="J1" s="1009"/>
      <c r="K1" s="1009"/>
      <c r="L1" s="1009"/>
      <c r="M1" s="1009"/>
      <c r="N1" s="1009"/>
    </row>
    <row r="2" spans="2:15">
      <c r="B2" s="26"/>
      <c r="C2" s="26"/>
      <c r="D2" s="26"/>
      <c r="E2" s="26"/>
      <c r="F2" s="26"/>
      <c r="G2" s="26"/>
      <c r="H2" s="26"/>
      <c r="I2" s="26"/>
      <c r="J2" s="26"/>
      <c r="K2" s="26"/>
      <c r="L2" s="26"/>
      <c r="M2" s="26"/>
      <c r="N2" s="26"/>
    </row>
    <row r="3" spans="2:15">
      <c r="B3" s="1009" t="s">
        <v>462</v>
      </c>
      <c r="C3" s="1009"/>
      <c r="D3" s="1009"/>
      <c r="E3" s="1009"/>
      <c r="F3" s="1009"/>
      <c r="G3" s="1009"/>
      <c r="H3" s="1009"/>
      <c r="I3" s="1009"/>
      <c r="J3" s="1009"/>
      <c r="K3" s="1009"/>
      <c r="L3" s="1009"/>
      <c r="M3" s="1009"/>
      <c r="N3" s="1009"/>
    </row>
    <row r="4" spans="2:15">
      <c r="B4" s="1009" t="s">
        <v>253</v>
      </c>
      <c r="C4" s="1009"/>
      <c r="D4" s="1009"/>
      <c r="E4" s="1009"/>
      <c r="F4" s="1009"/>
      <c r="G4" s="1009"/>
      <c r="H4" s="1009"/>
      <c r="I4" s="1009"/>
      <c r="J4" s="1009"/>
      <c r="K4" s="1009"/>
      <c r="L4" s="1009"/>
      <c r="M4" s="1009"/>
      <c r="N4" s="1009"/>
    </row>
    <row r="5" spans="2:15" ht="41.25" customHeight="1">
      <c r="B5" s="1204" t="s">
        <v>238</v>
      </c>
      <c r="C5" s="1105" t="s">
        <v>409</v>
      </c>
      <c r="D5" s="1105"/>
      <c r="E5" s="1105" t="s">
        <v>486</v>
      </c>
      <c r="F5" s="1105"/>
      <c r="G5" s="1105" t="s">
        <v>146</v>
      </c>
      <c r="H5" s="1105"/>
      <c r="I5" s="1105" t="s">
        <v>485</v>
      </c>
      <c r="J5" s="1105"/>
      <c r="K5" s="1105" t="s">
        <v>147</v>
      </c>
      <c r="L5" s="1105"/>
      <c r="M5" s="1205" t="s">
        <v>7</v>
      </c>
      <c r="N5" s="1205"/>
    </row>
    <row r="6" spans="2:15" ht="15.75" customHeight="1">
      <c r="B6" s="1204"/>
      <c r="C6" s="754" t="s">
        <v>507</v>
      </c>
      <c r="D6" s="754" t="s">
        <v>528</v>
      </c>
      <c r="E6" s="754" t="s">
        <v>507</v>
      </c>
      <c r="F6" s="754" t="s">
        <v>528</v>
      </c>
      <c r="G6" s="754" t="s">
        <v>507</v>
      </c>
      <c r="H6" s="754" t="s">
        <v>528</v>
      </c>
      <c r="I6" s="754" t="s">
        <v>507</v>
      </c>
      <c r="J6" s="754" t="s">
        <v>528</v>
      </c>
      <c r="K6" s="754" t="s">
        <v>507</v>
      </c>
      <c r="L6" s="754" t="s">
        <v>528</v>
      </c>
      <c r="M6" s="754" t="s">
        <v>507</v>
      </c>
      <c r="N6" s="754" t="s">
        <v>528</v>
      </c>
    </row>
    <row r="7" spans="2:15" ht="15.75" customHeight="1">
      <c r="B7" s="110" t="s">
        <v>47</v>
      </c>
      <c r="C7" s="750">
        <v>128</v>
      </c>
      <c r="D7" s="750" t="s">
        <v>365</v>
      </c>
      <c r="E7" s="750" t="s">
        <v>365</v>
      </c>
      <c r="F7" s="750" t="s">
        <v>365</v>
      </c>
      <c r="G7" s="750">
        <v>123.75</v>
      </c>
      <c r="H7" s="750" t="s">
        <v>365</v>
      </c>
      <c r="I7" s="750"/>
      <c r="J7" s="750">
        <v>165</v>
      </c>
      <c r="K7" s="750">
        <v>123.72727272727272</v>
      </c>
      <c r="L7" s="750" t="s">
        <v>365</v>
      </c>
      <c r="M7" s="750">
        <v>125.20689655172413</v>
      </c>
      <c r="N7" s="750">
        <v>165</v>
      </c>
    </row>
    <row r="8" spans="2:15" ht="15.75" customHeight="1">
      <c r="B8" s="110" t="s">
        <v>48</v>
      </c>
      <c r="C8" s="750" t="s">
        <v>365</v>
      </c>
      <c r="D8" s="750" t="s">
        <v>365</v>
      </c>
      <c r="E8" s="750">
        <v>135</v>
      </c>
      <c r="F8" s="750" t="s">
        <v>365</v>
      </c>
      <c r="G8" s="750" t="s">
        <v>365</v>
      </c>
      <c r="H8" s="750" t="s">
        <v>365</v>
      </c>
      <c r="I8" s="750"/>
      <c r="J8" s="750" t="s">
        <v>365</v>
      </c>
      <c r="K8" s="750">
        <v>125</v>
      </c>
      <c r="L8" s="750" t="s">
        <v>365</v>
      </c>
      <c r="M8" s="750">
        <v>127.5</v>
      </c>
      <c r="N8" s="750" t="s">
        <v>365</v>
      </c>
    </row>
    <row r="9" spans="2:15" ht="15.75" customHeight="1">
      <c r="B9" s="110" t="s">
        <v>49</v>
      </c>
      <c r="C9" s="750">
        <v>130</v>
      </c>
      <c r="D9" s="750">
        <v>129</v>
      </c>
      <c r="E9" s="750">
        <v>129.14285714285714</v>
      </c>
      <c r="F9" s="750">
        <v>128.85714285714286</v>
      </c>
      <c r="G9" s="750">
        <v>127</v>
      </c>
      <c r="H9" s="750">
        <v>131</v>
      </c>
      <c r="I9" s="750"/>
      <c r="J9" s="750">
        <v>137.5</v>
      </c>
      <c r="K9" s="750">
        <v>129.66666666666666</v>
      </c>
      <c r="L9" s="750" t="s">
        <v>365</v>
      </c>
      <c r="M9" s="750">
        <v>129.125</v>
      </c>
      <c r="N9" s="750">
        <v>130.61904761904762</v>
      </c>
      <c r="O9" s="537"/>
    </row>
    <row r="10" spans="2:15" ht="15.75" customHeight="1">
      <c r="B10" s="174" t="s">
        <v>57</v>
      </c>
      <c r="C10" s="750">
        <v>130</v>
      </c>
      <c r="D10" s="750">
        <v>128.77777777777777</v>
      </c>
      <c r="E10" s="750">
        <v>129.22222222222223</v>
      </c>
      <c r="F10" s="750">
        <v>128.04166666666666</v>
      </c>
      <c r="G10" s="750">
        <v>125.91176470588236</v>
      </c>
      <c r="H10" s="750">
        <v>127.41176470588236</v>
      </c>
      <c r="I10" s="750"/>
      <c r="J10" s="750">
        <v>128.25</v>
      </c>
      <c r="K10" s="750">
        <v>124.4</v>
      </c>
      <c r="L10" s="750">
        <v>127.625</v>
      </c>
      <c r="M10" s="750">
        <v>127.10655737704917</v>
      </c>
      <c r="N10" s="750">
        <v>127.64516129032258</v>
      </c>
    </row>
    <row r="11" spans="2:15" ht="15.75" customHeight="1">
      <c r="B11" s="174" t="s">
        <v>58</v>
      </c>
      <c r="C11" s="750">
        <v>0</v>
      </c>
      <c r="D11" s="750">
        <v>130.25</v>
      </c>
      <c r="E11" s="750">
        <v>131.9047619047619</v>
      </c>
      <c r="F11" s="750">
        <v>128.21875</v>
      </c>
      <c r="G11" s="750">
        <v>128.625</v>
      </c>
      <c r="H11" s="750">
        <v>127.44444444444446</v>
      </c>
      <c r="I11" s="750"/>
      <c r="J11" s="750">
        <v>125.67857142857143</v>
      </c>
      <c r="K11" s="750">
        <v>128.29411764705884</v>
      </c>
      <c r="L11" s="750">
        <v>127.25</v>
      </c>
      <c r="M11" s="750">
        <v>130.7439024390244</v>
      </c>
      <c r="N11" s="750">
        <v>127.4</v>
      </c>
    </row>
    <row r="12" spans="2:15" ht="15.75" customHeight="1">
      <c r="B12" s="174" t="s">
        <v>50</v>
      </c>
      <c r="C12" s="750">
        <v>0</v>
      </c>
      <c r="D12" s="750">
        <v>142.33333333333334</v>
      </c>
      <c r="E12" s="750">
        <v>135</v>
      </c>
      <c r="F12" s="750">
        <v>132.5</v>
      </c>
      <c r="G12" s="750">
        <v>133</v>
      </c>
      <c r="H12" s="750">
        <v>128</v>
      </c>
      <c r="I12" s="750"/>
      <c r="J12" s="750">
        <v>129.76923076923077</v>
      </c>
      <c r="K12" s="750">
        <v>130.6</v>
      </c>
      <c r="L12" s="750">
        <v>128.80000000000001</v>
      </c>
      <c r="M12" s="750">
        <v>133.59259259259258</v>
      </c>
      <c r="N12" s="750">
        <v>130.95283018867926</v>
      </c>
    </row>
    <row r="13" spans="2:15" ht="15.75" customHeight="1">
      <c r="B13" s="110" t="s">
        <v>51</v>
      </c>
      <c r="C13" s="750">
        <v>137</v>
      </c>
      <c r="D13" s="750">
        <v>155.19999999999999</v>
      </c>
      <c r="E13" s="750">
        <v>136</v>
      </c>
      <c r="F13" s="750">
        <v>153.29411764705884</v>
      </c>
      <c r="G13" s="750">
        <v>133</v>
      </c>
      <c r="H13" s="750">
        <v>135.5</v>
      </c>
      <c r="I13" s="750"/>
      <c r="J13" s="750">
        <v>128</v>
      </c>
      <c r="K13" s="750">
        <v>126.61538461538461</v>
      </c>
      <c r="L13" s="750">
        <v>130.45454545454547</v>
      </c>
      <c r="M13" s="750">
        <v>133.11111111111111</v>
      </c>
      <c r="N13" s="750">
        <v>144.12765957446808</v>
      </c>
    </row>
    <row r="14" spans="2:15" ht="15.75" customHeight="1">
      <c r="B14" s="174" t="s">
        <v>52</v>
      </c>
      <c r="C14" s="750">
        <v>145</v>
      </c>
      <c r="D14" s="750">
        <v>149.25</v>
      </c>
      <c r="E14" s="750">
        <v>142</v>
      </c>
      <c r="F14" s="750">
        <v>150</v>
      </c>
      <c r="G14" s="750" t="s">
        <v>365</v>
      </c>
      <c r="H14" s="750">
        <v>150</v>
      </c>
      <c r="I14" s="750" t="s">
        <v>365</v>
      </c>
      <c r="J14" s="750" t="s">
        <v>365</v>
      </c>
      <c r="K14" s="750">
        <v>127</v>
      </c>
      <c r="L14" s="750">
        <v>133.33333333333334</v>
      </c>
      <c r="M14" s="750">
        <v>134.88888888888889</v>
      </c>
      <c r="N14" s="750">
        <v>145.92307692307691</v>
      </c>
    </row>
    <row r="15" spans="2:15" ht="15.75" customHeight="1">
      <c r="B15" s="174" t="s">
        <v>53</v>
      </c>
      <c r="C15" s="750" t="s">
        <v>365</v>
      </c>
      <c r="D15" s="750">
        <v>153.5</v>
      </c>
      <c r="E15" s="750" t="s">
        <v>365</v>
      </c>
      <c r="F15" s="750" t="s">
        <v>365</v>
      </c>
      <c r="G15" s="750" t="s">
        <v>365</v>
      </c>
      <c r="H15" s="750" t="s">
        <v>365</v>
      </c>
      <c r="I15" s="750">
        <v>135.30000000000001</v>
      </c>
      <c r="J15" s="750" t="s">
        <v>365</v>
      </c>
      <c r="K15" s="750" t="s">
        <v>365</v>
      </c>
      <c r="L15" s="750">
        <v>145</v>
      </c>
      <c r="M15" s="750">
        <v>136.36363636363637</v>
      </c>
      <c r="N15" s="750">
        <v>150.66666666666666</v>
      </c>
    </row>
    <row r="16" spans="2:15" ht="15.75" customHeight="1">
      <c r="B16" s="110" t="s">
        <v>54</v>
      </c>
      <c r="C16" s="750" t="s">
        <v>365</v>
      </c>
      <c r="D16" s="750"/>
      <c r="E16" s="750" t="s">
        <v>365</v>
      </c>
      <c r="F16" s="750"/>
      <c r="G16" s="750" t="s">
        <v>365</v>
      </c>
      <c r="H16" s="750" t="s">
        <v>365</v>
      </c>
      <c r="I16" s="750">
        <v>137.6</v>
      </c>
      <c r="J16" s="750" t="s">
        <v>365</v>
      </c>
      <c r="K16" s="750" t="s">
        <v>365</v>
      </c>
      <c r="L16" s="750" t="s">
        <v>365</v>
      </c>
      <c r="M16" s="750">
        <v>137.6</v>
      </c>
      <c r="N16" s="750"/>
    </row>
    <row r="17" spans="2:14" ht="15.75" customHeight="1">
      <c r="B17" s="110" t="s">
        <v>55</v>
      </c>
      <c r="C17" s="750" t="s">
        <v>365</v>
      </c>
      <c r="D17" s="750"/>
      <c r="E17" s="750" t="s">
        <v>365</v>
      </c>
      <c r="F17" s="750"/>
      <c r="G17" s="750" t="s">
        <v>365</v>
      </c>
      <c r="H17" s="750" t="s">
        <v>365</v>
      </c>
      <c r="I17" s="750">
        <v>143.4</v>
      </c>
      <c r="J17" s="750" t="s">
        <v>365</v>
      </c>
      <c r="K17" s="750" t="s">
        <v>365</v>
      </c>
      <c r="L17" s="750" t="s">
        <v>365</v>
      </c>
      <c r="M17" s="750">
        <v>143.4</v>
      </c>
      <c r="N17" s="750"/>
    </row>
    <row r="18" spans="2:14" ht="15.75" customHeight="1">
      <c r="B18" s="110" t="s">
        <v>56</v>
      </c>
      <c r="C18" s="750" t="s">
        <v>365</v>
      </c>
      <c r="D18" s="750"/>
      <c r="E18" s="750" t="s">
        <v>365</v>
      </c>
      <c r="F18" s="750"/>
      <c r="G18" s="750" t="s">
        <v>365</v>
      </c>
      <c r="H18" s="750" t="s">
        <v>365</v>
      </c>
      <c r="I18" s="750">
        <v>152.6</v>
      </c>
      <c r="J18" s="750" t="s">
        <v>365</v>
      </c>
      <c r="K18" s="750" t="s">
        <v>365</v>
      </c>
      <c r="L18" s="750" t="s">
        <v>365</v>
      </c>
      <c r="M18" s="750">
        <v>152.6</v>
      </c>
      <c r="N18" s="750"/>
    </row>
    <row r="19" spans="2:14" ht="33" customHeight="1">
      <c r="B19" s="619" t="s">
        <v>96</v>
      </c>
      <c r="C19" s="931">
        <f>AVERAGE(C7:C18)</f>
        <v>95.714285714285708</v>
      </c>
      <c r="D19" s="931"/>
      <c r="E19" s="931">
        <f>AVERAGE(E7:E18)</f>
        <v>134.03854875283446</v>
      </c>
      <c r="F19" s="931"/>
      <c r="G19" s="931">
        <f t="shared" ref="G19:N19" si="0">AVERAGE(G7:G18)</f>
        <v>128.54779411764707</v>
      </c>
      <c r="H19" s="931"/>
      <c r="I19" s="931">
        <f>AVERAGE(I7:I18)</f>
        <v>142.22499999999999</v>
      </c>
      <c r="J19" s="931"/>
      <c r="K19" s="931">
        <f t="shared" si="0"/>
        <v>126.91293020704785</v>
      </c>
      <c r="L19" s="931"/>
      <c r="M19" s="931">
        <f t="shared" si="0"/>
        <v>134.26988211033554</v>
      </c>
      <c r="N19" s="931">
        <f t="shared" si="0"/>
        <v>140.29180528278263</v>
      </c>
    </row>
    <row r="20" spans="2:14" ht="63" customHeight="1">
      <c r="B20" s="1088" t="s">
        <v>501</v>
      </c>
      <c r="C20" s="1088"/>
      <c r="D20" s="1088"/>
      <c r="E20" s="1088"/>
      <c r="F20" s="1088"/>
      <c r="G20" s="1088"/>
      <c r="H20" s="1088"/>
      <c r="I20" s="1088"/>
      <c r="J20" s="1088"/>
      <c r="K20" s="1088"/>
      <c r="L20" s="1088"/>
      <c r="M20" s="1088"/>
      <c r="N20" s="1088"/>
    </row>
    <row r="21" spans="2:14">
      <c r="B21" s="2"/>
      <c r="C21" s="403"/>
      <c r="D21" s="403"/>
      <c r="E21" s="403"/>
      <c r="F21" s="403"/>
      <c r="G21" s="403"/>
      <c r="H21" s="403"/>
      <c r="I21" s="403"/>
      <c r="J21" s="403"/>
      <c r="K21" s="403"/>
      <c r="L21" s="403"/>
      <c r="M21" s="403"/>
      <c r="N21" s="403"/>
    </row>
    <row r="22" spans="2:14">
      <c r="C22" s="378"/>
      <c r="D22" s="404"/>
      <c r="E22" s="378"/>
      <c r="F22" s="404"/>
      <c r="G22" s="378"/>
      <c r="H22" s="404"/>
      <c r="I22" s="404"/>
      <c r="J22" s="404"/>
      <c r="K22" s="378"/>
      <c r="L22" s="404"/>
      <c r="M22" s="378"/>
      <c r="N22" s="404"/>
    </row>
  </sheetData>
  <mergeCells count="11">
    <mergeCell ref="B1:N1"/>
    <mergeCell ref="B3:N3"/>
    <mergeCell ref="B4:N4"/>
    <mergeCell ref="B20:N20"/>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7" orientation="portrait" r:id="rId1"/>
  <headerFooter>
    <oddFooter>&amp;C&amp;11&amp;A</oddFooter>
  </headerFooter>
  <ignoredErrors>
    <ignoredError sqref="K19 E19:G19 I19 M19:N19" formulaRange="1"/>
    <ignoredError sqref="C6:N6"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pageSetUpPr fitToPage="1"/>
  </sheetPr>
  <dimension ref="B1:N135"/>
  <sheetViews>
    <sheetView topLeftCell="A7" zoomScaleNormal="100" zoomScaleSheetLayoutView="75" workbookViewId="0">
      <selection activeCell="B1" sqref="B1:G42"/>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2" s="28" customFormat="1" ht="12.75">
      <c r="B1" s="1009" t="s">
        <v>81</v>
      </c>
      <c r="C1" s="1009"/>
      <c r="D1" s="1009"/>
      <c r="E1" s="1009"/>
      <c r="F1" s="1009"/>
      <c r="G1" s="1009"/>
    </row>
    <row r="2" spans="2:12" s="28" customFormat="1" ht="12.75">
      <c r="B2" s="26"/>
      <c r="C2" s="34"/>
      <c r="D2" s="24"/>
      <c r="E2" s="24"/>
      <c r="F2" s="24"/>
      <c r="G2" s="24"/>
    </row>
    <row r="3" spans="2:12" s="28" customFormat="1" ht="12.75">
      <c r="B3" s="1009" t="s">
        <v>15</v>
      </c>
      <c r="C3" s="1009"/>
      <c r="D3" s="1009"/>
      <c r="E3" s="1009"/>
      <c r="F3" s="1009"/>
      <c r="G3" s="1009"/>
    </row>
    <row r="4" spans="2:12" s="28" customFormat="1" ht="12.75">
      <c r="B4" s="1009" t="s">
        <v>255</v>
      </c>
      <c r="C4" s="1009"/>
      <c r="D4" s="1009"/>
      <c r="E4" s="1009"/>
      <c r="F4" s="1009"/>
      <c r="G4" s="1009"/>
    </row>
    <row r="5" spans="2:12" s="28" customFormat="1" ht="51">
      <c r="B5" s="405" t="s">
        <v>98</v>
      </c>
      <c r="C5" s="406" t="s">
        <v>256</v>
      </c>
      <c r="D5" s="406" t="s">
        <v>257</v>
      </c>
      <c r="E5" s="406" t="s">
        <v>258</v>
      </c>
      <c r="F5" s="406" t="s">
        <v>259</v>
      </c>
      <c r="G5" s="406" t="s">
        <v>260</v>
      </c>
    </row>
    <row r="6" spans="2:12" s="164" customFormat="1" ht="15.75" customHeight="1">
      <c r="B6" s="620">
        <v>43252</v>
      </c>
      <c r="C6" s="755">
        <v>108349.06799999998</v>
      </c>
      <c r="D6" s="755">
        <v>109945.8045</v>
      </c>
      <c r="E6" s="755">
        <v>133592.59259259258</v>
      </c>
      <c r="F6" s="755">
        <v>134260.82368999999</v>
      </c>
      <c r="G6" s="755">
        <v>137775.52356666667</v>
      </c>
      <c r="H6" s="499"/>
      <c r="I6" s="499"/>
      <c r="J6" s="499"/>
      <c r="K6" s="499"/>
      <c r="L6" s="499"/>
    </row>
    <row r="7" spans="2:12" s="164" customFormat="1" ht="15.75" customHeight="1">
      <c r="B7" s="620">
        <v>43282</v>
      </c>
      <c r="C7" s="755">
        <v>107367.11369999999</v>
      </c>
      <c r="D7" s="755">
        <v>107053.95689999999</v>
      </c>
      <c r="E7" s="755">
        <v>132518.51851851854</v>
      </c>
      <c r="F7" s="755">
        <v>133395</v>
      </c>
      <c r="G7" s="755">
        <v>137179</v>
      </c>
      <c r="H7" s="499"/>
      <c r="I7" s="499"/>
      <c r="J7" s="499"/>
      <c r="K7" s="499"/>
      <c r="L7" s="499"/>
    </row>
    <row r="8" spans="2:12" s="164" customFormat="1" ht="15.75" customHeight="1">
      <c r="B8" s="620">
        <v>43313</v>
      </c>
      <c r="C8" s="755">
        <v>110099.0625</v>
      </c>
      <c r="D8" s="755">
        <v>111805.3125</v>
      </c>
      <c r="E8" s="755">
        <v>134888.88888888888</v>
      </c>
      <c r="F8" s="755">
        <v>136407.1325064516</v>
      </c>
      <c r="G8" s="755">
        <v>141358.82413225807</v>
      </c>
      <c r="H8" s="499"/>
      <c r="I8" s="499"/>
      <c r="J8" s="499"/>
      <c r="K8" s="499"/>
      <c r="L8" s="499"/>
    </row>
    <row r="9" spans="2:12" s="164" customFormat="1" ht="15.75" customHeight="1">
      <c r="B9" s="620">
        <v>43344</v>
      </c>
      <c r="C9" s="755">
        <v>108673.23599999999</v>
      </c>
      <c r="D9" s="755">
        <v>110566.16579999999</v>
      </c>
      <c r="E9" s="755">
        <v>136538.46153846156</v>
      </c>
      <c r="F9" s="755">
        <v>135159.0177</v>
      </c>
      <c r="G9" s="755">
        <v>143149.86416956523</v>
      </c>
      <c r="H9" s="499"/>
      <c r="I9" s="499"/>
      <c r="J9" s="499"/>
      <c r="K9" s="499"/>
      <c r="L9" s="499"/>
    </row>
    <row r="10" spans="2:12" s="164" customFormat="1" ht="15.75" customHeight="1">
      <c r="B10" s="620">
        <v>43374</v>
      </c>
      <c r="C10" s="755">
        <v>109648.08</v>
      </c>
      <c r="D10" s="755">
        <v>113275.94240000001</v>
      </c>
      <c r="E10" s="755">
        <v>137600</v>
      </c>
      <c r="F10" s="755">
        <v>136100.59043225806</v>
      </c>
      <c r="G10" s="755">
        <v>143606.46731290323</v>
      </c>
      <c r="H10" s="499"/>
      <c r="I10" s="499"/>
      <c r="J10" s="499"/>
      <c r="K10" s="499"/>
      <c r="L10" s="499"/>
    </row>
    <row r="11" spans="2:12" s="164" customFormat="1" ht="15.75" customHeight="1">
      <c r="B11" s="620">
        <v>43405</v>
      </c>
      <c r="C11" s="755">
        <v>109264.6125</v>
      </c>
      <c r="D11" s="755">
        <v>112090.24619999999</v>
      </c>
      <c r="E11" s="755">
        <v>143400</v>
      </c>
      <c r="F11" s="755">
        <v>136853.80340333332</v>
      </c>
      <c r="G11" s="755">
        <v>141942.69013333332</v>
      </c>
      <c r="H11" s="499"/>
      <c r="I11" s="499"/>
      <c r="J11" s="499"/>
      <c r="K11" s="499"/>
      <c r="L11" s="499"/>
    </row>
    <row r="12" spans="2:12" s="164" customFormat="1" ht="15.75" customHeight="1">
      <c r="B12" s="620">
        <v>43435</v>
      </c>
      <c r="C12" s="755">
        <v>116579.37059999999</v>
      </c>
      <c r="D12" s="755">
        <v>117124.96260000001</v>
      </c>
      <c r="E12" s="755">
        <v>152600</v>
      </c>
      <c r="F12" s="755">
        <v>143615.80730000001</v>
      </c>
      <c r="G12" s="755">
        <v>149533.0120766667</v>
      </c>
      <c r="H12" s="499"/>
      <c r="I12" s="499"/>
      <c r="J12" s="499"/>
      <c r="K12" s="499"/>
      <c r="L12" s="499"/>
    </row>
    <row r="13" spans="2:12" s="164" customFormat="1" ht="15.75" customHeight="1">
      <c r="B13" s="620">
        <v>43466</v>
      </c>
      <c r="C13" s="755">
        <v>117408.97459999999</v>
      </c>
      <c r="D13" s="755">
        <v>116752.22639999999</v>
      </c>
      <c r="E13" s="755">
        <v>165000</v>
      </c>
      <c r="F13" s="755">
        <v>143956.54495806451</v>
      </c>
      <c r="G13" s="755">
        <v>149599.12639677417</v>
      </c>
      <c r="H13" s="499"/>
      <c r="I13" s="499"/>
      <c r="J13" s="499"/>
      <c r="K13" s="499"/>
      <c r="L13" s="499"/>
    </row>
    <row r="14" spans="2:12" s="164" customFormat="1" ht="15.75" customHeight="1">
      <c r="B14" s="620">
        <v>43497</v>
      </c>
      <c r="C14" s="755">
        <v>111735.075</v>
      </c>
      <c r="D14" s="755">
        <v>116499.81299999998</v>
      </c>
      <c r="E14" s="755"/>
      <c r="F14" s="755">
        <v>140872.89900357145</v>
      </c>
      <c r="G14" s="755">
        <v>148280.39950714284</v>
      </c>
      <c r="H14" s="499"/>
      <c r="I14" s="499"/>
      <c r="J14" s="499"/>
      <c r="K14" s="499"/>
      <c r="L14" s="499"/>
    </row>
    <row r="15" spans="2:12" s="164" customFormat="1" ht="15.75" customHeight="1">
      <c r="B15" s="620">
        <v>43525</v>
      </c>
      <c r="C15" s="755">
        <v>108584.79839999999</v>
      </c>
      <c r="D15" s="755">
        <v>118105.91519999999</v>
      </c>
      <c r="E15" s="755">
        <v>130619.04761904762</v>
      </c>
      <c r="F15" s="755">
        <v>135298.46635483872</v>
      </c>
      <c r="G15" s="755">
        <v>149082.96145161291</v>
      </c>
      <c r="H15" s="499"/>
      <c r="I15" s="499"/>
      <c r="J15" s="499"/>
      <c r="K15" s="499"/>
      <c r="L15" s="499"/>
    </row>
    <row r="16" spans="2:12" s="164" customFormat="1" ht="15.75" customHeight="1">
      <c r="B16" s="620">
        <v>43556</v>
      </c>
      <c r="C16" s="755">
        <v>103867.462</v>
      </c>
      <c r="D16" s="755">
        <v>112129.874</v>
      </c>
      <c r="E16" s="755">
        <v>127973.33333333334</v>
      </c>
      <c r="F16" s="755">
        <v>128776.34919666668</v>
      </c>
      <c r="G16" s="755">
        <v>143252.09130999999</v>
      </c>
      <c r="H16" s="499"/>
      <c r="I16" s="499"/>
      <c r="J16" s="499"/>
      <c r="K16" s="499"/>
      <c r="L16" s="499"/>
    </row>
    <row r="17" spans="2:14" s="164" customFormat="1" ht="15.75" customHeight="1">
      <c r="B17" s="620">
        <v>43586</v>
      </c>
      <c r="C17" s="755">
        <v>114277.8812</v>
      </c>
      <c r="D17" s="755">
        <v>123321.90359999999</v>
      </c>
      <c r="E17" s="755">
        <v>126795.77464788732</v>
      </c>
      <c r="F17" s="755">
        <v>140029.46216129031</v>
      </c>
      <c r="G17" s="755">
        <v>153294.13332580647</v>
      </c>
      <c r="H17" s="499"/>
      <c r="I17" s="499"/>
      <c r="J17" s="499"/>
      <c r="K17" s="499"/>
      <c r="L17" s="499"/>
    </row>
    <row r="18" spans="2:14" s="164" customFormat="1" ht="15.75" customHeight="1">
      <c r="B18" s="620">
        <v>43617</v>
      </c>
      <c r="C18" s="755">
        <v>125824.74519999999</v>
      </c>
      <c r="D18" s="755">
        <v>138461.22769999999</v>
      </c>
      <c r="E18" s="755">
        <v>130213.33333333334</v>
      </c>
      <c r="F18" s="755">
        <v>153878.29916666666</v>
      </c>
      <c r="G18" s="755">
        <v>171559.66114000001</v>
      </c>
      <c r="H18" s="499"/>
      <c r="I18" s="499"/>
      <c r="J18" s="499"/>
      <c r="K18" s="499"/>
      <c r="L18" s="499"/>
    </row>
    <row r="19" spans="2:14" s="164" customFormat="1" ht="15.75" customHeight="1">
      <c r="B19" s="620">
        <v>43647</v>
      </c>
      <c r="C19" s="755">
        <v>120259</v>
      </c>
      <c r="D19" s="755">
        <v>135894.7648</v>
      </c>
      <c r="E19" s="755">
        <v>144127.6595744681</v>
      </c>
      <c r="F19" s="755">
        <v>147617.45807741937</v>
      </c>
      <c r="G19" s="755">
        <v>170511.90740000003</v>
      </c>
      <c r="H19" s="499"/>
      <c r="I19" s="499"/>
      <c r="J19" s="499"/>
      <c r="K19" s="499"/>
      <c r="L19" s="499"/>
    </row>
    <row r="20" spans="2:14" s="164" customFormat="1" ht="15.75" customHeight="1">
      <c r="B20" s="620">
        <v>43678</v>
      </c>
      <c r="C20" s="755">
        <v>108853.52400000002</v>
      </c>
      <c r="D20" s="755">
        <v>123848.361</v>
      </c>
      <c r="E20" s="755">
        <v>145923.07692307691</v>
      </c>
      <c r="F20" s="755">
        <v>136382.62455483869</v>
      </c>
      <c r="G20" s="755">
        <v>157716.50760967738</v>
      </c>
      <c r="H20" s="499"/>
      <c r="I20" s="499"/>
      <c r="J20" s="499"/>
      <c r="K20" s="499"/>
      <c r="L20" s="499"/>
    </row>
    <row r="21" spans="2:14" s="164" customFormat="1" ht="15.75" customHeight="1">
      <c r="B21" s="620">
        <v>43709</v>
      </c>
      <c r="C21" s="755">
        <v>104964.084</v>
      </c>
      <c r="D21" s="755">
        <v>116617.1808</v>
      </c>
      <c r="E21" s="755">
        <v>150666.66666666666</v>
      </c>
      <c r="F21" s="755">
        <v>133523.61677000002</v>
      </c>
      <c r="G21" s="755">
        <v>145833.49593666664</v>
      </c>
      <c r="H21" s="499"/>
      <c r="I21" s="499"/>
      <c r="J21" s="499"/>
      <c r="K21" s="499"/>
      <c r="L21" s="499"/>
    </row>
    <row r="22" spans="2:14" ht="13.5" customHeight="1">
      <c r="B22" s="1088" t="s">
        <v>410</v>
      </c>
      <c r="C22" s="1088"/>
      <c r="D22" s="1088"/>
      <c r="E22" s="1088"/>
      <c r="F22" s="1088"/>
      <c r="G22" s="1088"/>
    </row>
    <row r="23" spans="2:14" ht="15" customHeight="1">
      <c r="B23" s="2"/>
      <c r="C23" s="407"/>
      <c r="D23" s="19"/>
      <c r="F23" s="407"/>
      <c r="G23" s="19"/>
    </row>
    <row r="24" spans="2:14" ht="12" customHeight="1">
      <c r="C24" s="408"/>
      <c r="D24" s="408"/>
      <c r="E24" s="408"/>
      <c r="F24" s="408"/>
      <c r="G24" s="408"/>
    </row>
    <row r="25" spans="2:14" ht="15" customHeight="1">
      <c r="I25" s="407"/>
      <c r="J25" s="407"/>
      <c r="K25" s="407"/>
      <c r="L25" s="407"/>
      <c r="M25" s="407"/>
      <c r="N25" s="407"/>
    </row>
    <row r="26" spans="2:14" ht="15" customHeight="1">
      <c r="I26" s="407"/>
      <c r="J26" s="407"/>
      <c r="K26" s="407"/>
      <c r="L26" s="407"/>
      <c r="M26" s="407"/>
      <c r="N26" s="407"/>
    </row>
    <row r="27" spans="2:14" ht="15" customHeight="1">
      <c r="I27" s="407"/>
      <c r="J27" s="407"/>
      <c r="K27" s="407"/>
      <c r="L27" s="407"/>
      <c r="M27" s="407"/>
      <c r="N27" s="407"/>
    </row>
    <row r="28" spans="2:14" ht="15" customHeight="1">
      <c r="I28" s="407"/>
      <c r="J28" s="407"/>
      <c r="K28" s="407"/>
      <c r="L28" s="407"/>
      <c r="M28" s="407"/>
      <c r="N28" s="407"/>
    </row>
    <row r="29" spans="2:14" ht="15" customHeight="1">
      <c r="I29" s="407"/>
      <c r="J29" s="407"/>
      <c r="K29" s="407"/>
      <c r="L29" s="407"/>
      <c r="M29" s="407"/>
      <c r="N29" s="407"/>
    </row>
    <row r="30" spans="2:14" ht="15" customHeight="1">
      <c r="I30" s="407"/>
      <c r="J30" s="407"/>
      <c r="K30" s="407"/>
      <c r="L30" s="407"/>
      <c r="M30" s="407"/>
      <c r="N30" s="407"/>
    </row>
    <row r="31" spans="2:14" ht="15" customHeight="1">
      <c r="I31" s="407"/>
      <c r="J31" s="407"/>
      <c r="K31" s="407"/>
      <c r="L31" s="407"/>
      <c r="M31" s="407"/>
      <c r="N31" s="407"/>
    </row>
    <row r="32" spans="2:14" ht="15" customHeight="1">
      <c r="I32" s="407"/>
      <c r="J32" s="407"/>
      <c r="K32" s="407"/>
      <c r="L32" s="407"/>
      <c r="M32" s="407"/>
      <c r="N32" s="407"/>
    </row>
    <row r="33" spans="2:14" ht="15" customHeight="1">
      <c r="I33" s="407"/>
      <c r="J33" s="407"/>
      <c r="K33" s="407"/>
      <c r="L33" s="407"/>
      <c r="M33" s="407"/>
      <c r="N33" s="407"/>
    </row>
    <row r="34" spans="2:14" ht="15" customHeight="1">
      <c r="I34" s="407"/>
      <c r="J34" s="407"/>
      <c r="K34" s="407"/>
      <c r="L34" s="407"/>
      <c r="M34" s="407"/>
      <c r="N34" s="407"/>
    </row>
    <row r="35" spans="2:14" ht="13.5" customHeight="1">
      <c r="I35" s="407"/>
      <c r="J35" s="407"/>
      <c r="K35" s="407"/>
      <c r="L35" s="407"/>
      <c r="M35" s="407"/>
      <c r="N35" s="407"/>
    </row>
    <row r="36" spans="2:14" ht="13.5" customHeight="1">
      <c r="I36" s="407"/>
      <c r="J36" s="407"/>
      <c r="K36" s="407"/>
      <c r="L36" s="407"/>
      <c r="M36" s="407"/>
      <c r="N36" s="407"/>
    </row>
    <row r="37" spans="2:14" ht="13.5" customHeight="1">
      <c r="I37" s="407"/>
      <c r="J37" s="407"/>
      <c r="K37" s="407"/>
      <c r="L37" s="407"/>
      <c r="M37" s="407"/>
      <c r="N37" s="407"/>
    </row>
    <row r="38" spans="2:14" ht="13.5" customHeight="1">
      <c r="I38" s="407"/>
      <c r="J38" s="407"/>
      <c r="K38" s="407"/>
      <c r="L38" s="407"/>
      <c r="M38" s="407"/>
      <c r="N38" s="407"/>
    </row>
    <row r="39" spans="2:14" ht="13.5" customHeight="1">
      <c r="I39" s="407"/>
      <c r="J39" s="407"/>
      <c r="K39" s="407"/>
      <c r="L39" s="407"/>
      <c r="M39" s="407"/>
      <c r="N39" s="407"/>
    </row>
    <row r="40" spans="2:14" ht="13.5" customHeight="1">
      <c r="I40" s="407"/>
      <c r="J40" s="407"/>
      <c r="K40" s="407"/>
      <c r="L40" s="407"/>
      <c r="M40" s="407"/>
      <c r="N40" s="407"/>
    </row>
    <row r="41" spans="2:14" ht="15.75" customHeight="1"/>
    <row r="42" spans="2:14" ht="9.9499999999999993" customHeight="1"/>
    <row r="43" spans="2:14" ht="13.5" customHeight="1">
      <c r="B43" s="16"/>
      <c r="C43" s="16"/>
      <c r="D43" s="16"/>
      <c r="E43" s="16"/>
      <c r="F43" s="16"/>
      <c r="G43" s="16"/>
    </row>
    <row r="44" spans="2:14" ht="13.5" customHeight="1"/>
    <row r="45" spans="2:14" ht="13.5" customHeight="1"/>
    <row r="46" spans="2:14" ht="13.5" customHeight="1"/>
    <row r="47" spans="2:14" ht="13.5" customHeight="1" thickBot="1"/>
    <row r="48" spans="2:14" ht="13.5" customHeight="1" thickBot="1">
      <c r="C48" s="409"/>
      <c r="D48" s="410"/>
      <c r="E48" s="410"/>
      <c r="F48" s="410"/>
      <c r="G48" s="411"/>
      <c r="H48" s="411"/>
      <c r="I48" s="411"/>
      <c r="J48" s="411"/>
      <c r="K48" s="411"/>
      <c r="L48" s="411"/>
      <c r="M48" s="411"/>
    </row>
    <row r="49" spans="3:7" ht="13.5" customHeight="1" thickBot="1">
      <c r="C49" s="412"/>
      <c r="D49" s="413"/>
      <c r="E49" s="413"/>
      <c r="F49" s="413"/>
      <c r="G49" s="411"/>
    </row>
    <row r="50" spans="3:7" ht="13.5" customHeight="1" thickBot="1">
      <c r="C50" s="412"/>
      <c r="D50" s="413"/>
      <c r="E50" s="413"/>
      <c r="F50" s="413"/>
      <c r="G50" s="411"/>
    </row>
    <row r="51" spans="3:7" ht="13.5" customHeight="1" thickBot="1">
      <c r="C51" s="412"/>
      <c r="D51" s="413"/>
      <c r="E51" s="413"/>
      <c r="F51" s="413"/>
      <c r="G51" s="411"/>
    </row>
    <row r="52" spans="3:7" ht="13.5" customHeight="1" thickBot="1">
      <c r="C52" s="412"/>
      <c r="D52" s="413"/>
      <c r="E52" s="413"/>
      <c r="F52" s="413"/>
      <c r="G52" s="411"/>
    </row>
    <row r="53" spans="3:7" ht="13.5" customHeight="1" thickBot="1">
      <c r="C53" s="412"/>
      <c r="D53" s="413"/>
      <c r="E53" s="413"/>
      <c r="F53" s="413"/>
      <c r="G53" s="411"/>
    </row>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mergeCells count="4">
    <mergeCell ref="B1:G1"/>
    <mergeCell ref="B3:G3"/>
    <mergeCell ref="B4:G4"/>
    <mergeCell ref="B22:G22"/>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sheetPr>
  <dimension ref="A1:R89"/>
  <sheetViews>
    <sheetView workbookViewId="0">
      <selection activeCell="E34" sqref="E34"/>
    </sheetView>
  </sheetViews>
  <sheetFormatPr baseColWidth="10" defaultRowHeight="12.75"/>
  <cols>
    <col min="1" max="1" width="9" style="857" customWidth="1"/>
    <col min="2" max="4" width="10.90625" style="857"/>
    <col min="5" max="5" width="16.1796875" style="857" customWidth="1"/>
    <col min="6" max="6" width="22.26953125" style="948" customWidth="1"/>
    <col min="7" max="7" width="17.54296875" style="857" customWidth="1"/>
    <col min="8" max="8" width="4.90625" style="857" customWidth="1"/>
    <col min="9" max="17" width="6.26953125" style="857" customWidth="1"/>
    <col min="18" max="16384" width="10.90625" style="857"/>
  </cols>
  <sheetData>
    <row r="1" spans="6:17">
      <c r="F1" s="946"/>
      <c r="G1" s="951"/>
      <c r="H1" s="856">
        <v>43709</v>
      </c>
      <c r="I1" s="856">
        <v>43739</v>
      </c>
      <c r="J1" s="856">
        <v>43770</v>
      </c>
      <c r="K1" s="856">
        <v>43800</v>
      </c>
      <c r="L1" s="856">
        <v>43891</v>
      </c>
      <c r="M1" s="856">
        <v>43952</v>
      </c>
      <c r="N1" s="856">
        <v>44013</v>
      </c>
      <c r="O1" s="856">
        <v>44075</v>
      </c>
      <c r="P1" s="856">
        <v>44166</v>
      </c>
      <c r="Q1" s="856">
        <v>44256</v>
      </c>
    </row>
    <row r="2" spans="6:17">
      <c r="F2" s="947"/>
      <c r="G2" s="952">
        <v>43500</v>
      </c>
      <c r="H2" s="876">
        <v>198.60131999999999</v>
      </c>
      <c r="I2" s="876"/>
      <c r="J2" s="876"/>
      <c r="K2" s="876">
        <v>202.91873999999999</v>
      </c>
      <c r="L2" s="876">
        <v>206.13383999999999</v>
      </c>
      <c r="M2" s="876">
        <v>207.23615999999998</v>
      </c>
      <c r="N2" s="876">
        <v>205.67454000000001</v>
      </c>
      <c r="O2" s="876"/>
      <c r="P2" s="876"/>
      <c r="Q2" s="876"/>
    </row>
    <row r="3" spans="6:17">
      <c r="F3" s="947"/>
      <c r="G3" s="953">
        <v>43507</v>
      </c>
      <c r="H3" s="876">
        <v>194.92692</v>
      </c>
      <c r="I3" s="876"/>
      <c r="J3" s="876"/>
      <c r="K3" s="876">
        <v>199.7955</v>
      </c>
      <c r="L3" s="876">
        <v>203.28618</v>
      </c>
      <c r="M3" s="876">
        <v>204.57221999999999</v>
      </c>
      <c r="N3" s="876">
        <v>202.27572000000001</v>
      </c>
      <c r="O3" s="876"/>
      <c r="P3" s="876"/>
      <c r="Q3" s="876"/>
    </row>
    <row r="4" spans="6:17">
      <c r="F4" s="947"/>
      <c r="G4" s="953">
        <v>43515</v>
      </c>
      <c r="H4" s="876">
        <v>185.92463999999998</v>
      </c>
      <c r="I4" s="876"/>
      <c r="J4" s="876"/>
      <c r="K4" s="876">
        <v>191.34438</v>
      </c>
      <c r="L4" s="876">
        <v>195.29435999999998</v>
      </c>
      <c r="M4" s="876">
        <v>197.31528</v>
      </c>
      <c r="N4" s="876">
        <v>196.02923999999999</v>
      </c>
      <c r="O4" s="876"/>
      <c r="P4" s="876"/>
      <c r="Q4" s="876"/>
    </row>
    <row r="5" spans="6:17">
      <c r="F5" s="947"/>
      <c r="G5" s="953">
        <v>43521</v>
      </c>
      <c r="H5" s="876">
        <v>179.12699999999998</v>
      </c>
      <c r="I5" s="876"/>
      <c r="J5" s="876"/>
      <c r="K5" s="876">
        <v>184.27115999999998</v>
      </c>
      <c r="L5" s="876">
        <v>188.31299999999999</v>
      </c>
      <c r="M5" s="876">
        <v>190.51764</v>
      </c>
      <c r="N5" s="876">
        <v>190.42578</v>
      </c>
      <c r="O5" s="876"/>
      <c r="P5" s="876"/>
      <c r="Q5" s="876"/>
    </row>
    <row r="6" spans="6:17">
      <c r="F6" s="947"/>
      <c r="G6" s="953">
        <v>43528</v>
      </c>
      <c r="H6" s="876">
        <v>172.78865999999999</v>
      </c>
      <c r="I6" s="876"/>
      <c r="J6" s="876"/>
      <c r="K6" s="876">
        <v>178.20839999999998</v>
      </c>
      <c r="L6" s="876">
        <v>182.70954</v>
      </c>
      <c r="M6" s="876">
        <v>185.74091999999999</v>
      </c>
      <c r="N6" s="876">
        <v>185.55719999999999</v>
      </c>
      <c r="O6" s="876"/>
      <c r="P6" s="876"/>
      <c r="Q6" s="876"/>
    </row>
    <row r="7" spans="6:17">
      <c r="F7" s="947"/>
      <c r="G7" s="953">
        <v>43535</v>
      </c>
      <c r="H7" s="876">
        <v>163.87824000000001</v>
      </c>
      <c r="I7" s="876"/>
      <c r="J7" s="876"/>
      <c r="K7" s="876">
        <v>169.38983999999999</v>
      </c>
      <c r="L7" s="876">
        <v>174.16656</v>
      </c>
      <c r="M7" s="876">
        <v>176.92236</v>
      </c>
      <c r="N7" s="876">
        <v>177.19793999999999</v>
      </c>
      <c r="O7" s="876"/>
      <c r="P7" s="876"/>
      <c r="Q7" s="876"/>
    </row>
    <row r="8" spans="6:17">
      <c r="F8" s="947"/>
      <c r="G8" s="953">
        <v>43542</v>
      </c>
      <c r="H8" s="876">
        <v>173.43168</v>
      </c>
      <c r="I8" s="876"/>
      <c r="J8" s="876"/>
      <c r="K8" s="876">
        <v>178.85141999999999</v>
      </c>
      <c r="L8" s="876">
        <v>183.62814</v>
      </c>
      <c r="M8" s="876">
        <v>186.01650000000001</v>
      </c>
      <c r="N8" s="876">
        <v>186.65951999999999</v>
      </c>
      <c r="O8" s="876"/>
      <c r="P8" s="876"/>
      <c r="Q8" s="876"/>
    </row>
    <row r="9" spans="6:17">
      <c r="F9" s="947"/>
      <c r="G9" s="953">
        <v>43549</v>
      </c>
      <c r="H9" s="876">
        <v>177.65724</v>
      </c>
      <c r="I9" s="876"/>
      <c r="J9" s="876"/>
      <c r="K9" s="876">
        <v>183.16883999999999</v>
      </c>
      <c r="L9" s="876">
        <v>188.03742</v>
      </c>
      <c r="M9" s="876">
        <v>190.42578</v>
      </c>
      <c r="N9" s="876">
        <v>190.97693999999998</v>
      </c>
      <c r="O9" s="876"/>
      <c r="P9" s="876"/>
      <c r="Q9" s="876"/>
    </row>
    <row r="10" spans="6:17">
      <c r="F10" s="947"/>
      <c r="G10" s="953">
        <v>43556</v>
      </c>
      <c r="H10" s="876">
        <v>174.80957999999998</v>
      </c>
      <c r="I10" s="876"/>
      <c r="J10" s="876"/>
      <c r="K10" s="876">
        <v>180.04560000000001</v>
      </c>
      <c r="L10" s="876">
        <v>185.00603999999998</v>
      </c>
      <c r="M10" s="876">
        <v>187.57811999999998</v>
      </c>
      <c r="N10" s="876">
        <v>188.12927999999999</v>
      </c>
      <c r="O10" s="876"/>
      <c r="P10" s="876"/>
      <c r="Q10" s="876"/>
    </row>
    <row r="11" spans="6:17">
      <c r="F11" s="947"/>
      <c r="G11" s="953">
        <v>43563</v>
      </c>
      <c r="H11" s="876">
        <v>175.36073999999999</v>
      </c>
      <c r="I11" s="876"/>
      <c r="J11" s="876"/>
      <c r="K11" s="876">
        <v>180.96420000000001</v>
      </c>
      <c r="L11" s="876">
        <v>185.92463999999998</v>
      </c>
      <c r="M11" s="876">
        <v>188.31299999999999</v>
      </c>
      <c r="N11" s="876">
        <v>189.04787999999999</v>
      </c>
      <c r="O11" s="876"/>
      <c r="P11" s="876"/>
      <c r="Q11" s="876"/>
    </row>
    <row r="12" spans="6:17">
      <c r="F12" s="947"/>
      <c r="G12" s="953">
        <v>43570</v>
      </c>
      <c r="H12" s="876">
        <v>173.15609999999998</v>
      </c>
      <c r="I12" s="876"/>
      <c r="J12" s="876"/>
      <c r="K12" s="876">
        <v>179.40258</v>
      </c>
      <c r="L12" s="876">
        <v>185.28162</v>
      </c>
      <c r="M12" s="876">
        <v>188.49671999999998</v>
      </c>
      <c r="N12" s="876">
        <v>189.13973999999999</v>
      </c>
      <c r="O12" s="876"/>
      <c r="P12" s="876"/>
      <c r="Q12" s="876"/>
    </row>
    <row r="13" spans="6:17">
      <c r="F13" s="947"/>
      <c r="G13" s="953">
        <v>43577</v>
      </c>
      <c r="H13" s="876">
        <v>164.8887</v>
      </c>
      <c r="I13" s="876"/>
      <c r="J13" s="876"/>
      <c r="K13" s="876">
        <v>170.95146</v>
      </c>
      <c r="L13" s="876">
        <v>177.28979999999999</v>
      </c>
      <c r="M13" s="876">
        <v>181.05606</v>
      </c>
      <c r="N13" s="876">
        <v>182.25023999999999</v>
      </c>
      <c r="O13" s="876"/>
      <c r="P13" s="876"/>
      <c r="Q13" s="876"/>
    </row>
    <row r="14" spans="6:17">
      <c r="F14" s="947"/>
      <c r="G14" s="953">
        <v>43584</v>
      </c>
      <c r="H14" s="876">
        <v>163.0515</v>
      </c>
      <c r="I14" s="876"/>
      <c r="J14" s="876"/>
      <c r="K14" s="876">
        <v>169.29798</v>
      </c>
      <c r="L14" s="876">
        <v>175.54445999999999</v>
      </c>
      <c r="M14" s="876">
        <v>179.12699999999998</v>
      </c>
      <c r="N14" s="876">
        <v>180.68861999999999</v>
      </c>
      <c r="O14" s="876"/>
      <c r="P14" s="876"/>
      <c r="Q14" s="876"/>
    </row>
    <row r="15" spans="6:17">
      <c r="F15" s="947"/>
      <c r="G15" s="953">
        <v>43591</v>
      </c>
      <c r="H15" s="876">
        <v>163.69451999999998</v>
      </c>
      <c r="I15" s="876"/>
      <c r="J15" s="876"/>
      <c r="K15" s="876">
        <v>169.57355999999999</v>
      </c>
      <c r="L15" s="876">
        <v>175.63631999999998</v>
      </c>
      <c r="M15" s="876">
        <v>179.03513999999998</v>
      </c>
      <c r="N15" s="876">
        <v>179.86187999999999</v>
      </c>
      <c r="O15" s="876"/>
      <c r="P15" s="876"/>
      <c r="Q15" s="876"/>
    </row>
    <row r="16" spans="6:17">
      <c r="F16" s="947"/>
      <c r="G16" s="953">
        <v>43598</v>
      </c>
      <c r="H16" s="876">
        <v>163.60265999999999</v>
      </c>
      <c r="I16" s="876"/>
      <c r="J16" s="876"/>
      <c r="K16" s="876">
        <v>168.93054000000001</v>
      </c>
      <c r="L16" s="876">
        <v>173.98283999999998</v>
      </c>
      <c r="M16" s="876">
        <v>177.10607999999999</v>
      </c>
      <c r="N16" s="876">
        <v>177.7491</v>
      </c>
      <c r="O16" s="876"/>
      <c r="P16" s="876"/>
      <c r="Q16" s="876"/>
    </row>
    <row r="17" spans="1:18">
      <c r="F17" s="947"/>
      <c r="G17" s="953">
        <v>43605</v>
      </c>
      <c r="H17" s="876">
        <v>178.30026000000001</v>
      </c>
      <c r="I17" s="876"/>
      <c r="J17" s="876"/>
      <c r="K17" s="876">
        <v>182.89326</v>
      </c>
      <c r="L17" s="876">
        <v>187.48625999999999</v>
      </c>
      <c r="M17" s="876">
        <v>189.78276</v>
      </c>
      <c r="N17" s="876">
        <v>189.23159999999999</v>
      </c>
      <c r="O17" s="876"/>
      <c r="P17" s="876"/>
      <c r="Q17" s="876"/>
    </row>
    <row r="18" spans="1:18">
      <c r="F18" s="947"/>
      <c r="G18" s="953">
        <v>43613</v>
      </c>
      <c r="H18" s="876">
        <v>188.12927999999999</v>
      </c>
      <c r="I18" s="876"/>
      <c r="J18" s="876"/>
      <c r="K18" s="876">
        <v>192.44669999999999</v>
      </c>
      <c r="L18" s="876">
        <v>196.67225999999999</v>
      </c>
      <c r="M18" s="876">
        <v>198.32574</v>
      </c>
      <c r="N18" s="876">
        <v>197.59085999999999</v>
      </c>
      <c r="O18" s="876"/>
      <c r="P18" s="876"/>
      <c r="Q18" s="876"/>
    </row>
    <row r="19" spans="1:18">
      <c r="F19" s="947"/>
      <c r="G19" s="953">
        <v>43619</v>
      </c>
      <c r="H19" s="876">
        <v>193.27</v>
      </c>
      <c r="I19" s="876"/>
      <c r="J19" s="876"/>
      <c r="K19" s="876">
        <v>197.96</v>
      </c>
      <c r="L19" s="876">
        <v>202.55</v>
      </c>
      <c r="M19" s="876">
        <v>204.39</v>
      </c>
      <c r="N19" s="876">
        <v>203.93</v>
      </c>
      <c r="O19" s="876"/>
      <c r="P19" s="876"/>
      <c r="Q19" s="876"/>
    </row>
    <row r="20" spans="1:18">
      <c r="F20" s="947"/>
      <c r="G20" s="953">
        <v>43626</v>
      </c>
      <c r="H20" s="876">
        <v>188.03742</v>
      </c>
      <c r="I20" s="876"/>
      <c r="J20" s="876"/>
      <c r="K20" s="876">
        <v>192.72227999999998</v>
      </c>
      <c r="L20" s="876">
        <v>197.13156000000001</v>
      </c>
      <c r="M20" s="876">
        <v>199.33619999999999</v>
      </c>
      <c r="N20" s="876">
        <v>200.62224000000001</v>
      </c>
      <c r="O20" s="876"/>
      <c r="P20" s="876"/>
      <c r="Q20" s="876"/>
    </row>
    <row r="21" spans="1:18" ht="20.25" customHeight="1">
      <c r="G21" s="953">
        <v>43633</v>
      </c>
      <c r="H21" s="876">
        <v>199.42805999999999</v>
      </c>
      <c r="I21" s="876"/>
      <c r="J21" s="876"/>
      <c r="K21" s="876">
        <v>203.56175999999999</v>
      </c>
      <c r="L21" s="876">
        <v>207.32801999999998</v>
      </c>
      <c r="M21" s="876">
        <v>208.5222</v>
      </c>
      <c r="N21" s="876">
        <v>207.32801999999998</v>
      </c>
      <c r="O21" s="876"/>
      <c r="P21" s="876"/>
      <c r="Q21" s="876"/>
    </row>
    <row r="22" spans="1:18">
      <c r="A22" s="845" t="s">
        <v>607</v>
      </c>
      <c r="G22" s="953">
        <v>43640</v>
      </c>
      <c r="H22" s="876">
        <v>199.34</v>
      </c>
      <c r="I22" s="876"/>
      <c r="J22" s="876"/>
      <c r="K22" s="876">
        <v>203.01</v>
      </c>
      <c r="L22" s="876">
        <v>206.59</v>
      </c>
      <c r="M22" s="876">
        <v>207.33</v>
      </c>
      <c r="N22" s="876">
        <v>205.31</v>
      </c>
      <c r="O22" s="876"/>
      <c r="P22" s="876"/>
      <c r="Q22" s="876"/>
    </row>
    <row r="23" spans="1:18">
      <c r="G23" s="953">
        <v>43647</v>
      </c>
      <c r="H23" s="876">
        <v>188.03742</v>
      </c>
      <c r="I23" s="876"/>
      <c r="J23" s="876"/>
      <c r="K23" s="876">
        <v>192.63041999999999</v>
      </c>
      <c r="L23" s="876">
        <v>196.94783999999999</v>
      </c>
      <c r="M23" s="876">
        <v>199.06062</v>
      </c>
      <c r="N23" s="876">
        <v>199.97922</v>
      </c>
      <c r="O23" s="876"/>
      <c r="P23" s="876"/>
      <c r="Q23" s="876"/>
    </row>
    <row r="24" spans="1:18">
      <c r="G24" s="953">
        <v>43654</v>
      </c>
      <c r="H24" s="876">
        <v>187.76184000000001</v>
      </c>
      <c r="I24" s="876">
        <v>0</v>
      </c>
      <c r="J24" s="876">
        <v>0</v>
      </c>
      <c r="K24" s="876">
        <v>192.07926</v>
      </c>
      <c r="L24" s="876">
        <v>196.67225999999999</v>
      </c>
      <c r="M24" s="876">
        <v>198.78503999999998</v>
      </c>
      <c r="N24" s="876">
        <v>198.60131999999999</v>
      </c>
      <c r="O24" s="876"/>
      <c r="P24" s="876"/>
      <c r="Q24" s="876"/>
    </row>
    <row r="25" spans="1:18">
      <c r="A25" s="930" t="s">
        <v>607</v>
      </c>
      <c r="G25" s="953">
        <v>43661</v>
      </c>
      <c r="H25" s="876">
        <v>186.57</v>
      </c>
      <c r="I25" s="876">
        <v>0</v>
      </c>
      <c r="J25" s="876">
        <v>0</v>
      </c>
      <c r="K25" s="876">
        <v>191.07</v>
      </c>
      <c r="L25" s="876">
        <v>195.85</v>
      </c>
      <c r="M25" s="876">
        <v>198.05</v>
      </c>
      <c r="N25" s="876">
        <v>198.33</v>
      </c>
      <c r="O25" s="876"/>
      <c r="P25" s="876"/>
      <c r="Q25" s="876"/>
    </row>
    <row r="26" spans="1:18">
      <c r="G26" s="953">
        <v>43668</v>
      </c>
      <c r="H26" s="876">
        <v>179.03513999999998</v>
      </c>
      <c r="I26" s="876">
        <v>0</v>
      </c>
      <c r="J26" s="876">
        <v>0</v>
      </c>
      <c r="K26" s="876">
        <v>183.35255999999998</v>
      </c>
      <c r="L26" s="876">
        <v>187.94556</v>
      </c>
      <c r="M26" s="876">
        <v>190.33392000000001</v>
      </c>
      <c r="N26" s="876">
        <v>191.25252</v>
      </c>
      <c r="O26" s="876"/>
      <c r="P26" s="876"/>
      <c r="Q26" s="876"/>
    </row>
    <row r="27" spans="1:18">
      <c r="G27" s="953">
        <v>43675</v>
      </c>
      <c r="H27" s="876">
        <v>185.00603999999998</v>
      </c>
      <c r="I27" s="876">
        <v>0</v>
      </c>
      <c r="J27" s="876">
        <v>0</v>
      </c>
      <c r="K27" s="876">
        <v>186.84323999999998</v>
      </c>
      <c r="L27" s="876">
        <v>190.33392000000001</v>
      </c>
      <c r="M27" s="876">
        <v>192.26298</v>
      </c>
      <c r="N27" s="876">
        <v>192.81413999999998</v>
      </c>
      <c r="O27" s="876"/>
      <c r="P27" s="876"/>
      <c r="Q27" s="876"/>
    </row>
    <row r="28" spans="1:18">
      <c r="G28" s="953">
        <v>43682</v>
      </c>
      <c r="H28" s="876">
        <v>181.69907999999998</v>
      </c>
      <c r="I28" s="876">
        <v>0</v>
      </c>
      <c r="J28" s="876">
        <v>0</v>
      </c>
      <c r="K28" s="876">
        <v>181.79094000000001</v>
      </c>
      <c r="L28" s="876">
        <v>185.09789999999998</v>
      </c>
      <c r="M28" s="876">
        <v>187.21068</v>
      </c>
      <c r="N28" s="876">
        <v>188.7723</v>
      </c>
      <c r="O28" s="876"/>
      <c r="P28" s="876"/>
      <c r="Q28" s="876">
        <v>199.24433999999999</v>
      </c>
    </row>
    <row r="29" spans="1:18">
      <c r="G29" s="953">
        <v>43689</v>
      </c>
      <c r="H29" s="876">
        <v>151.66521999999998</v>
      </c>
      <c r="I29" s="876"/>
      <c r="J29" s="876"/>
      <c r="K29" s="876">
        <v>154.61781999999999</v>
      </c>
      <c r="L29" s="876">
        <v>158.75145999999998</v>
      </c>
      <c r="M29" s="876">
        <v>179.95373999999998</v>
      </c>
      <c r="N29" s="876">
        <v>181.8828</v>
      </c>
      <c r="O29" s="876"/>
      <c r="P29" s="876"/>
      <c r="Q29" s="876">
        <v>164.06613999999999</v>
      </c>
      <c r="R29" s="876"/>
    </row>
    <row r="30" spans="1:18">
      <c r="G30" s="953">
        <v>43696</v>
      </c>
      <c r="H30" s="876">
        <v>143.69319999999999</v>
      </c>
      <c r="I30" s="876"/>
      <c r="J30" s="876"/>
      <c r="K30" s="876">
        <v>147.43315999999999</v>
      </c>
      <c r="L30" s="876">
        <v>152.35415999999998</v>
      </c>
      <c r="M30" s="876">
        <v>178.20839999999998</v>
      </c>
      <c r="N30" s="876">
        <v>179.95373999999998</v>
      </c>
      <c r="O30" s="876"/>
      <c r="P30" s="876"/>
      <c r="Q30" s="876">
        <v>163.18035999999998</v>
      </c>
      <c r="R30" s="876"/>
    </row>
    <row r="31" spans="1:18">
      <c r="G31" s="953">
        <v>43703</v>
      </c>
      <c r="H31" s="876">
        <v>141.13427999999999</v>
      </c>
      <c r="I31" s="876"/>
      <c r="J31" s="876"/>
      <c r="K31" s="876">
        <v>144.97265999999999</v>
      </c>
      <c r="L31" s="876">
        <v>149.79523999999998</v>
      </c>
      <c r="M31" s="876">
        <v>179.49444</v>
      </c>
      <c r="N31" s="876">
        <v>182.25023999999999</v>
      </c>
      <c r="O31" s="876"/>
      <c r="P31" s="876"/>
      <c r="Q31" s="876">
        <v>163.27877999999998</v>
      </c>
      <c r="R31" s="876"/>
    </row>
    <row r="32" spans="1:18">
      <c r="G32" s="953">
        <v>43711</v>
      </c>
      <c r="H32" s="876">
        <v>137.68957999999998</v>
      </c>
      <c r="I32" s="876"/>
      <c r="J32" s="876"/>
      <c r="K32" s="876">
        <v>142.11847999999998</v>
      </c>
      <c r="L32" s="876">
        <v>147.33473999999998</v>
      </c>
      <c r="M32" s="876">
        <v>172.51308</v>
      </c>
      <c r="N32" s="876">
        <v>175.72817999999998</v>
      </c>
      <c r="O32" s="876"/>
      <c r="P32" s="876"/>
      <c r="Q32" s="876">
        <v>161.60563999999999</v>
      </c>
      <c r="R32" s="876"/>
    </row>
    <row r="33" spans="6:14">
      <c r="G33" s="953">
        <v>43717</v>
      </c>
      <c r="K33" s="876">
        <v>139.46114</v>
      </c>
      <c r="L33" s="876">
        <v>144.57898</v>
      </c>
      <c r="M33" s="876">
        <v>177.84096</v>
      </c>
      <c r="N33" s="876">
        <v>180.59675999999999</v>
      </c>
    </row>
    <row r="34" spans="6:14">
      <c r="G34" s="953">
        <v>43724</v>
      </c>
      <c r="K34" s="876">
        <v>147.23631999999998</v>
      </c>
      <c r="L34" s="876">
        <v>151.96047999999999</v>
      </c>
      <c r="M34" s="876">
        <v>184.82231999999999</v>
      </c>
      <c r="N34" s="876">
        <v>187.48625999999999</v>
      </c>
    </row>
    <row r="35" spans="6:14">
      <c r="G35" s="953">
        <v>43731</v>
      </c>
      <c r="K35" s="876">
        <v>146.94105999999999</v>
      </c>
      <c r="L35" s="876">
        <v>151.27153999999999</v>
      </c>
      <c r="M35" s="876">
        <v>183.07697999999999</v>
      </c>
      <c r="N35" s="876">
        <v>185.92463999999998</v>
      </c>
    </row>
    <row r="36" spans="6:14">
      <c r="G36" s="953">
        <v>43738</v>
      </c>
      <c r="K36" s="876">
        <v>152.74784</v>
      </c>
      <c r="L36" s="876">
        <v>157.27516</v>
      </c>
      <c r="M36" s="876">
        <v>187.66997999999998</v>
      </c>
      <c r="N36" s="876">
        <v>190.33392000000001</v>
      </c>
    </row>
    <row r="37" spans="6:14">
      <c r="G37" s="953">
        <v>43745</v>
      </c>
      <c r="K37" s="876">
        <v>152.35415999999998</v>
      </c>
      <c r="L37" s="876">
        <v>157.07831999999999</v>
      </c>
      <c r="M37" s="876">
        <v>186.01650000000001</v>
      </c>
      <c r="N37" s="876">
        <v>189.13973999999999</v>
      </c>
    </row>
    <row r="38" spans="6:14">
      <c r="F38" s="947"/>
      <c r="G38" s="951"/>
    </row>
    <row r="39" spans="6:14">
      <c r="F39" s="947"/>
      <c r="G39" s="951"/>
    </row>
    <row r="40" spans="6:14">
      <c r="F40" s="947"/>
      <c r="G40" s="951"/>
    </row>
    <row r="41" spans="6:14">
      <c r="F41" s="947"/>
      <c r="G41" s="951"/>
    </row>
    <row r="42" spans="6:14">
      <c r="F42" s="947"/>
      <c r="G42" s="951"/>
    </row>
    <row r="43" spans="6:14">
      <c r="F43" s="947"/>
      <c r="G43" s="951"/>
    </row>
    <row r="44" spans="6:14">
      <c r="F44" s="947"/>
      <c r="G44" s="951"/>
    </row>
    <row r="45" spans="6:14">
      <c r="F45" s="947"/>
      <c r="G45" s="951"/>
    </row>
    <row r="46" spans="6:14">
      <c r="F46" s="947"/>
      <c r="G46" s="951"/>
    </row>
    <row r="47" spans="6:14">
      <c r="F47" s="947"/>
      <c r="G47" s="951"/>
    </row>
    <row r="48" spans="6:14">
      <c r="F48" s="947"/>
      <c r="G48" s="951"/>
    </row>
    <row r="49" spans="6:7">
      <c r="F49" s="947"/>
      <c r="G49" s="951"/>
    </row>
    <row r="50" spans="6:7">
      <c r="F50" s="947"/>
      <c r="G50" s="951"/>
    </row>
    <row r="51" spans="6:7">
      <c r="F51" s="947"/>
      <c r="G51" s="951"/>
    </row>
    <row r="52" spans="6:7">
      <c r="F52" s="947"/>
      <c r="G52" s="951"/>
    </row>
    <row r="53" spans="6:7">
      <c r="F53" s="947"/>
      <c r="G53" s="951"/>
    </row>
    <row r="54" spans="6:7">
      <c r="F54" s="947"/>
      <c r="G54" s="951"/>
    </row>
    <row r="55" spans="6:7">
      <c r="F55" s="949"/>
      <c r="G55" s="954"/>
    </row>
    <row r="56" spans="6:7">
      <c r="F56" s="949"/>
      <c r="G56" s="954"/>
    </row>
    <row r="57" spans="6:7">
      <c r="F57" s="949"/>
      <c r="G57" s="954"/>
    </row>
    <row r="58" spans="6:7">
      <c r="F58" s="949"/>
      <c r="G58" s="954"/>
    </row>
    <row r="59" spans="6:7">
      <c r="F59" s="949"/>
      <c r="G59" s="954"/>
    </row>
    <row r="60" spans="6:7">
      <c r="F60" s="947"/>
      <c r="G60" s="951"/>
    </row>
    <row r="61" spans="6:7">
      <c r="F61" s="947"/>
      <c r="G61" s="951"/>
    </row>
    <row r="62" spans="6:7">
      <c r="F62" s="947"/>
      <c r="G62" s="951"/>
    </row>
    <row r="63" spans="6:7">
      <c r="F63" s="947"/>
      <c r="G63" s="951"/>
    </row>
    <row r="64" spans="6:7">
      <c r="F64" s="947"/>
      <c r="G64" s="951"/>
    </row>
    <row r="65" spans="6:7">
      <c r="F65" s="947"/>
      <c r="G65" s="951"/>
    </row>
    <row r="66" spans="6:7">
      <c r="F66" s="947"/>
      <c r="G66" s="951"/>
    </row>
    <row r="67" spans="6:7">
      <c r="F67" s="947"/>
    </row>
    <row r="68" spans="6:7">
      <c r="F68" s="947"/>
    </row>
    <row r="69" spans="6:7">
      <c r="F69" s="947"/>
    </row>
    <row r="70" spans="6:7">
      <c r="F70" s="947"/>
    </row>
    <row r="71" spans="6:7">
      <c r="F71" s="947"/>
    </row>
    <row r="72" spans="6:7">
      <c r="F72" s="947"/>
    </row>
    <row r="73" spans="6:7">
      <c r="F73" s="947"/>
    </row>
    <row r="74" spans="6:7">
      <c r="F74" s="947"/>
    </row>
    <row r="75" spans="6:7">
      <c r="F75" s="947"/>
    </row>
    <row r="76" spans="6:7">
      <c r="F76" s="947"/>
    </row>
    <row r="77" spans="6:7">
      <c r="F77" s="947"/>
    </row>
    <row r="78" spans="6:7">
      <c r="F78" s="947"/>
    </row>
    <row r="79" spans="6:7">
      <c r="F79" s="947"/>
    </row>
    <row r="80" spans="6:7">
      <c r="F80" s="947"/>
    </row>
    <row r="81" spans="6:6">
      <c r="F81" s="947"/>
    </row>
    <row r="82" spans="6:6">
      <c r="F82" s="947"/>
    </row>
    <row r="83" spans="6:6">
      <c r="F83" s="947"/>
    </row>
    <row r="84" spans="6:6">
      <c r="F84" s="947"/>
    </row>
    <row r="85" spans="6:6">
      <c r="F85" s="947"/>
    </row>
    <row r="86" spans="6:6">
      <c r="F86" s="947"/>
    </row>
    <row r="87" spans="6:6">
      <c r="F87" s="947"/>
    </row>
    <row r="88" spans="6:6">
      <c r="F88" s="947"/>
    </row>
    <row r="89" spans="6:6">
      <c r="F89" s="947"/>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sheetPr>
  <dimension ref="A1:H45"/>
  <sheetViews>
    <sheetView topLeftCell="A19" workbookViewId="0">
      <selection activeCell="A41" sqref="A41"/>
    </sheetView>
  </sheetViews>
  <sheetFormatPr baseColWidth="10" defaultColWidth="11.08984375" defaultRowHeight="15" customHeight="1"/>
  <cols>
    <col min="1" max="1" width="6" style="576" customWidth="1"/>
    <col min="2" max="5" width="10.26953125" style="576" customWidth="1"/>
    <col min="6" max="6" width="12.08984375" style="576" customWidth="1"/>
    <col min="7" max="7" width="6.26953125" style="576" customWidth="1"/>
    <col min="8" max="8" width="6.36328125" style="576" customWidth="1"/>
    <col min="9" max="16384" width="11.08984375" style="576"/>
  </cols>
  <sheetData>
    <row r="1" spans="1:8" s="577" customFormat="1" ht="15" customHeight="1">
      <c r="A1" s="996"/>
      <c r="B1" s="996"/>
      <c r="C1" s="996"/>
      <c r="D1" s="996"/>
      <c r="E1" s="996"/>
      <c r="F1" s="996"/>
      <c r="G1" s="996"/>
    </row>
    <row r="2" spans="1:8" s="577" customFormat="1" ht="15" customHeight="1">
      <c r="A2" s="1213" t="s">
        <v>419</v>
      </c>
      <c r="B2" s="1213"/>
      <c r="C2" s="1213"/>
      <c r="D2" s="1213"/>
      <c r="E2" s="1213"/>
      <c r="F2" s="1213"/>
      <c r="G2" s="1213"/>
    </row>
    <row r="3" spans="1:8" s="577" customFormat="1" ht="15" customHeight="1">
      <c r="A3" s="996" t="s">
        <v>377</v>
      </c>
      <c r="B3" s="996"/>
      <c r="C3" s="996"/>
      <c r="D3" s="996"/>
      <c r="E3" s="996"/>
      <c r="F3" s="996"/>
      <c r="G3" s="996"/>
    </row>
    <row r="4" spans="1:8" s="577" customFormat="1" ht="15" customHeight="1">
      <c r="A4" s="592"/>
      <c r="B4" s="592"/>
      <c r="C4" s="592"/>
      <c r="D4" s="592"/>
      <c r="E4" s="592"/>
      <c r="F4" s="592"/>
      <c r="G4" s="592"/>
    </row>
    <row r="5" spans="1:8" s="577" customFormat="1" ht="15" customHeight="1">
      <c r="A5" s="578"/>
      <c r="B5" s="579" t="s">
        <v>18</v>
      </c>
      <c r="C5" s="579"/>
      <c r="D5" s="579"/>
      <c r="E5" s="579"/>
      <c r="F5" s="579"/>
      <c r="G5" s="580" t="s">
        <v>19</v>
      </c>
      <c r="H5" s="275"/>
    </row>
    <row r="6" spans="1:8" s="577" customFormat="1" ht="9.75" customHeight="1">
      <c r="A6" s="581"/>
      <c r="B6" s="581"/>
      <c r="C6" s="581"/>
      <c r="D6" s="581"/>
      <c r="E6" s="581"/>
      <c r="F6" s="581"/>
      <c r="G6" s="575"/>
    </row>
    <row r="7" spans="1:8" s="577" customFormat="1" ht="27" customHeight="1">
      <c r="A7" s="593" t="s">
        <v>20</v>
      </c>
      <c r="B7" s="1211" t="s">
        <v>261</v>
      </c>
      <c r="C7" s="1211"/>
      <c r="D7" s="1211"/>
      <c r="E7" s="1211"/>
      <c r="F7" s="1211"/>
      <c r="G7" s="922">
        <v>44</v>
      </c>
    </row>
    <row r="8" spans="1:8" s="577" customFormat="1" ht="15" customHeight="1">
      <c r="A8" s="593" t="s">
        <v>21</v>
      </c>
      <c r="B8" s="1206" t="s">
        <v>262</v>
      </c>
      <c r="C8" s="1206"/>
      <c r="D8" s="1206"/>
      <c r="E8" s="1206"/>
      <c r="F8" s="1206"/>
      <c r="G8" s="922">
        <v>45</v>
      </c>
    </row>
    <row r="9" spans="1:8" s="577" customFormat="1" ht="15" customHeight="1">
      <c r="A9" s="593" t="s">
        <v>22</v>
      </c>
      <c r="B9" s="1212" t="s">
        <v>263</v>
      </c>
      <c r="C9" s="1212"/>
      <c r="D9" s="1212"/>
      <c r="E9" s="1212"/>
      <c r="F9" s="1212"/>
      <c r="G9" s="922">
        <v>46</v>
      </c>
      <c r="H9" s="850"/>
    </row>
    <row r="10" spans="1:8" s="577" customFormat="1" ht="12.75">
      <c r="A10" s="593" t="s">
        <v>46</v>
      </c>
      <c r="B10" s="1206" t="s">
        <v>264</v>
      </c>
      <c r="C10" s="1206"/>
      <c r="D10" s="1206"/>
      <c r="E10" s="1206"/>
      <c r="F10" s="1206"/>
      <c r="G10" s="922">
        <v>47</v>
      </c>
      <c r="H10" s="850"/>
    </row>
    <row r="11" spans="1:8" s="577" customFormat="1" ht="27" customHeight="1">
      <c r="A11" s="593" t="s">
        <v>23</v>
      </c>
      <c r="B11" s="1206" t="s">
        <v>265</v>
      </c>
      <c r="C11" s="1206"/>
      <c r="D11" s="1206"/>
      <c r="E11" s="1206"/>
      <c r="F11" s="1206"/>
      <c r="G11" s="922">
        <v>48</v>
      </c>
      <c r="H11" s="850"/>
    </row>
    <row r="12" spans="1:8" s="577" customFormat="1" ht="15" customHeight="1">
      <c r="A12" s="593" t="s">
        <v>24</v>
      </c>
      <c r="B12" s="1206" t="s">
        <v>266</v>
      </c>
      <c r="C12" s="1206"/>
      <c r="D12" s="1206"/>
      <c r="E12" s="1206"/>
      <c r="F12" s="1206"/>
      <c r="G12" s="922">
        <v>49</v>
      </c>
      <c r="H12" s="850"/>
    </row>
    <row r="13" spans="1:8" s="577" customFormat="1" ht="15" customHeight="1">
      <c r="A13" s="593" t="s">
        <v>25</v>
      </c>
      <c r="B13" s="1212" t="s">
        <v>519</v>
      </c>
      <c r="C13" s="1212"/>
      <c r="D13" s="1212"/>
      <c r="E13" s="1212"/>
      <c r="F13" s="1212"/>
      <c r="G13" s="922">
        <v>50</v>
      </c>
      <c r="H13" s="850"/>
    </row>
    <row r="14" spans="1:8" s="577" customFormat="1" ht="15" customHeight="1">
      <c r="A14" s="593" t="s">
        <v>26</v>
      </c>
      <c r="B14" s="1207" t="s">
        <v>267</v>
      </c>
      <c r="C14" s="1207"/>
      <c r="D14" s="1207"/>
      <c r="E14" s="1207"/>
      <c r="F14" s="1207"/>
      <c r="G14" s="922">
        <v>51</v>
      </c>
      <c r="H14" s="850"/>
    </row>
    <row r="15" spans="1:8" s="577" customFormat="1" ht="15" customHeight="1">
      <c r="A15" s="593" t="s">
        <v>27</v>
      </c>
      <c r="B15" s="1207" t="s">
        <v>268</v>
      </c>
      <c r="C15" s="1207"/>
      <c r="D15" s="1207"/>
      <c r="E15" s="1207"/>
      <c r="F15" s="1207"/>
      <c r="G15" s="922">
        <v>52</v>
      </c>
      <c r="H15" s="850"/>
    </row>
    <row r="16" spans="1:8" s="577" customFormat="1" ht="15" customHeight="1">
      <c r="A16" s="593" t="s">
        <v>39</v>
      </c>
      <c r="B16" s="1207" t="s">
        <v>269</v>
      </c>
      <c r="C16" s="1207"/>
      <c r="D16" s="1207"/>
      <c r="E16" s="1207"/>
      <c r="F16" s="1207"/>
      <c r="G16" s="922">
        <v>53</v>
      </c>
      <c r="H16" s="850"/>
    </row>
    <row r="17" spans="1:8" s="577" customFormat="1" ht="15" customHeight="1">
      <c r="A17" s="593" t="s">
        <v>40</v>
      </c>
      <c r="B17" s="1206" t="s">
        <v>270</v>
      </c>
      <c r="C17" s="1206"/>
      <c r="D17" s="1206"/>
      <c r="E17" s="1206"/>
      <c r="F17" s="1206"/>
      <c r="G17" s="922">
        <v>54</v>
      </c>
      <c r="H17" s="850"/>
    </row>
    <row r="18" spans="1:8" s="577" customFormat="1" ht="15" customHeight="1">
      <c r="A18" s="593" t="s">
        <v>60</v>
      </c>
      <c r="B18" s="1206" t="s">
        <v>84</v>
      </c>
      <c r="C18" s="1206"/>
      <c r="D18" s="1206"/>
      <c r="E18" s="1206"/>
      <c r="F18" s="1206"/>
      <c r="G18" s="922">
        <v>55</v>
      </c>
      <c r="H18" s="850"/>
    </row>
    <row r="19" spans="1:8" s="577" customFormat="1" ht="15" customHeight="1">
      <c r="A19" s="593" t="s">
        <v>82</v>
      </c>
      <c r="B19" s="1206" t="s">
        <v>105</v>
      </c>
      <c r="C19" s="1206"/>
      <c r="D19" s="1206"/>
      <c r="E19" s="1206"/>
      <c r="F19" s="1206"/>
      <c r="G19" s="922">
        <v>56</v>
      </c>
      <c r="H19" s="850"/>
    </row>
    <row r="20" spans="1:8" s="577" customFormat="1" ht="15" customHeight="1">
      <c r="A20" s="593" t="s">
        <v>83</v>
      </c>
      <c r="B20" s="1206" t="s">
        <v>271</v>
      </c>
      <c r="C20" s="1206"/>
      <c r="D20" s="1206"/>
      <c r="E20" s="1206"/>
      <c r="F20" s="1206"/>
      <c r="G20" s="922">
        <v>57</v>
      </c>
      <c r="H20" s="850"/>
    </row>
    <row r="21" spans="1:8" s="577" customFormat="1" ht="30.75" customHeight="1">
      <c r="A21" s="590" t="s">
        <v>364</v>
      </c>
      <c r="B21" s="1206" t="s">
        <v>272</v>
      </c>
      <c r="C21" s="1206"/>
      <c r="D21" s="1206"/>
      <c r="E21" s="1206"/>
      <c r="F21" s="1206"/>
      <c r="G21" s="922">
        <v>59</v>
      </c>
      <c r="H21" s="850"/>
    </row>
    <row r="22" spans="1:8" s="577" customFormat="1" ht="15" customHeight="1">
      <c r="B22" s="581"/>
      <c r="C22" s="581"/>
      <c r="D22" s="581"/>
      <c r="E22" s="581"/>
      <c r="F22" s="581"/>
      <c r="G22" s="923"/>
    </row>
    <row r="23" spans="1:8" s="577" customFormat="1" ht="15" customHeight="1">
      <c r="A23" s="578" t="s">
        <v>28</v>
      </c>
      <c r="B23" s="579" t="s">
        <v>18</v>
      </c>
      <c r="C23" s="579"/>
      <c r="D23" s="579"/>
      <c r="E23" s="579"/>
      <c r="F23" s="579"/>
      <c r="G23" s="580" t="s">
        <v>19</v>
      </c>
    </row>
    <row r="24" spans="1:8" s="577" customFormat="1" ht="12" customHeight="1">
      <c r="B24" s="581"/>
      <c r="C24" s="581"/>
      <c r="D24" s="581"/>
      <c r="E24" s="581"/>
      <c r="F24" s="581"/>
      <c r="G24" s="575"/>
    </row>
    <row r="25" spans="1:8" s="577" customFormat="1" ht="15.75" customHeight="1">
      <c r="A25" s="593" t="s">
        <v>20</v>
      </c>
      <c r="B25" s="1155" t="s">
        <v>273</v>
      </c>
      <c r="C25" s="1155"/>
      <c r="D25" s="1155"/>
      <c r="E25" s="1155"/>
      <c r="F25" s="1155"/>
      <c r="G25" s="924">
        <v>44</v>
      </c>
    </row>
    <row r="26" spans="1:8" s="577" customFormat="1" ht="15.75" customHeight="1">
      <c r="A26" s="593" t="s">
        <v>21</v>
      </c>
      <c r="B26" s="1210" t="s">
        <v>274</v>
      </c>
      <c r="C26" s="1210"/>
      <c r="D26" s="1210"/>
      <c r="E26" s="1210"/>
      <c r="F26" s="1210"/>
      <c r="G26" s="924">
        <v>45</v>
      </c>
    </row>
    <row r="27" spans="1:8" s="577" customFormat="1" ht="30.75" customHeight="1">
      <c r="A27" s="593" t="s">
        <v>22</v>
      </c>
      <c r="B27" s="1206" t="s">
        <v>275</v>
      </c>
      <c r="C27" s="1206"/>
      <c r="D27" s="1206"/>
      <c r="E27" s="1206"/>
      <c r="F27" s="1206"/>
      <c r="G27" s="924">
        <v>47</v>
      </c>
    </row>
    <row r="28" spans="1:8" s="577" customFormat="1" ht="18" customHeight="1">
      <c r="A28" s="584" t="s">
        <v>46</v>
      </c>
      <c r="B28" s="1214" t="s">
        <v>520</v>
      </c>
      <c r="C28" s="1214"/>
      <c r="D28" s="1214"/>
      <c r="E28" s="1214"/>
      <c r="F28" s="1214"/>
      <c r="G28" s="924">
        <v>50</v>
      </c>
    </row>
    <row r="29" spans="1:8" s="577" customFormat="1" ht="18.75" customHeight="1">
      <c r="A29" s="584" t="s">
        <v>23</v>
      </c>
      <c r="B29" s="1155" t="s">
        <v>276</v>
      </c>
      <c r="C29" s="1159"/>
      <c r="D29" s="1159"/>
      <c r="E29" s="1159"/>
      <c r="F29" s="1159"/>
      <c r="G29" s="924">
        <v>51</v>
      </c>
    </row>
    <row r="30" spans="1:8" s="577" customFormat="1" ht="17.25" customHeight="1">
      <c r="A30" s="584" t="s">
        <v>24</v>
      </c>
      <c r="B30" s="1155" t="s">
        <v>277</v>
      </c>
      <c r="C30" s="1159"/>
      <c r="D30" s="1159"/>
      <c r="E30" s="1159"/>
      <c r="F30" s="1159"/>
      <c r="G30" s="924">
        <v>52</v>
      </c>
    </row>
    <row r="31" spans="1:8" s="577" customFormat="1" ht="15" customHeight="1">
      <c r="A31" s="584" t="s">
        <v>25</v>
      </c>
      <c r="B31" s="1208" t="s">
        <v>278</v>
      </c>
      <c r="C31" s="1209"/>
      <c r="D31" s="1209"/>
      <c r="E31" s="1209"/>
      <c r="F31" s="1209"/>
      <c r="G31" s="924">
        <v>53</v>
      </c>
    </row>
    <row r="32" spans="1:8" s="577" customFormat="1" ht="15" customHeight="1">
      <c r="A32" s="584" t="s">
        <v>26</v>
      </c>
      <c r="B32" s="1210" t="s">
        <v>279</v>
      </c>
      <c r="C32" s="1210"/>
      <c r="D32" s="1210"/>
      <c r="E32" s="1210"/>
      <c r="F32" s="1210"/>
      <c r="G32" s="924">
        <v>54</v>
      </c>
    </row>
    <row r="33" spans="1:8" s="577" customFormat="1" ht="15" customHeight="1">
      <c r="A33" s="584" t="s">
        <v>27</v>
      </c>
      <c r="B33" s="1210" t="s">
        <v>280</v>
      </c>
      <c r="C33" s="1210"/>
      <c r="D33" s="1210"/>
      <c r="E33" s="1210"/>
      <c r="F33" s="1210"/>
      <c r="G33" s="924">
        <v>55</v>
      </c>
    </row>
    <row r="34" spans="1:8" s="577" customFormat="1" ht="19.5" customHeight="1">
      <c r="A34" s="584" t="s">
        <v>39</v>
      </c>
      <c r="B34" s="1210" t="s">
        <v>281</v>
      </c>
      <c r="C34" s="1210"/>
      <c r="D34" s="1210"/>
      <c r="E34" s="1210"/>
      <c r="F34" s="1210"/>
      <c r="G34" s="924">
        <v>57</v>
      </c>
    </row>
    <row r="35" spans="1:8" s="577" customFormat="1" ht="16.5" customHeight="1">
      <c r="A35" s="577" t="s">
        <v>40</v>
      </c>
      <c r="B35" s="1208" t="s">
        <v>282</v>
      </c>
      <c r="C35" s="1209"/>
      <c r="D35" s="1209"/>
      <c r="E35" s="1209"/>
      <c r="F35" s="1209"/>
      <c r="G35" s="924">
        <v>58</v>
      </c>
    </row>
    <row r="36" spans="1:8" s="577" customFormat="1" ht="30.75" customHeight="1">
      <c r="A36" s="577" t="s">
        <v>60</v>
      </c>
      <c r="B36" s="1208" t="s">
        <v>283</v>
      </c>
      <c r="C36" s="1208"/>
      <c r="D36" s="1208"/>
      <c r="E36" s="1208"/>
      <c r="F36" s="1208"/>
      <c r="G36" s="924">
        <v>60</v>
      </c>
    </row>
    <row r="37" spans="1:8" s="577" customFormat="1" ht="19.350000000000001" customHeight="1">
      <c r="G37" s="594"/>
    </row>
    <row r="38" spans="1:8" s="577" customFormat="1" ht="12" customHeight="1">
      <c r="A38" s="585" t="s">
        <v>16</v>
      </c>
      <c r="B38" s="595"/>
      <c r="C38" s="595"/>
      <c r="D38" s="595"/>
      <c r="E38" s="595"/>
      <c r="F38" s="595"/>
      <c r="G38" s="575"/>
    </row>
    <row r="39" spans="1:8" s="577" customFormat="1" ht="12" customHeight="1">
      <c r="A39" s="585" t="s">
        <v>61</v>
      </c>
      <c r="C39" s="587"/>
      <c r="D39" s="587"/>
      <c r="E39" s="587"/>
      <c r="F39" s="587"/>
      <c r="G39" s="925"/>
    </row>
    <row r="40" spans="1:8" s="577" customFormat="1" ht="12" customHeight="1">
      <c r="A40" s="585" t="s">
        <v>62</v>
      </c>
      <c r="C40" s="587"/>
      <c r="D40" s="587"/>
      <c r="E40" s="587"/>
      <c r="F40" s="587"/>
      <c r="G40" s="925"/>
    </row>
    <row r="41" spans="1:8" s="577" customFormat="1" ht="12" customHeight="1">
      <c r="A41" s="589" t="s">
        <v>17</v>
      </c>
      <c r="C41" s="587"/>
      <c r="D41" s="587"/>
      <c r="E41" s="587"/>
      <c r="F41" s="587"/>
      <c r="G41" s="925"/>
    </row>
    <row r="42" spans="1:8" s="577" customFormat="1" ht="12" customHeight="1">
      <c r="B42" s="276"/>
      <c r="C42" s="587"/>
      <c r="D42" s="587"/>
      <c r="E42" s="587"/>
      <c r="F42" s="587"/>
      <c r="G42" s="925"/>
    </row>
    <row r="43" spans="1:8" ht="15" customHeight="1">
      <c r="B43" s="577"/>
      <c r="C43" s="577"/>
      <c r="D43" s="577"/>
      <c r="E43" s="577"/>
      <c r="F43" s="577"/>
      <c r="G43" s="926"/>
      <c r="H43" s="577"/>
    </row>
    <row r="44" spans="1:8" ht="15" customHeight="1">
      <c r="A44" s="590"/>
    </row>
    <row r="45" spans="1:8" ht="15" customHeight="1">
      <c r="B45" s="1156"/>
      <c r="C45" s="1156"/>
      <c r="D45" s="1156"/>
      <c r="E45" s="1156"/>
      <c r="F45" s="1156"/>
    </row>
  </sheetData>
  <mergeCells count="31">
    <mergeCell ref="B45:F45"/>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sheetPr>
  <dimension ref="B1:Z56"/>
  <sheetViews>
    <sheetView topLeftCell="A4" zoomScaleNormal="100" workbookViewId="0">
      <selection activeCell="D15" sqref="D15"/>
    </sheetView>
  </sheetViews>
  <sheetFormatPr baseColWidth="10"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1003" t="s">
        <v>0</v>
      </c>
      <c r="C1" s="1003"/>
      <c r="D1" s="1003"/>
      <c r="E1" s="1003"/>
      <c r="F1" s="1003"/>
      <c r="G1" s="1003"/>
      <c r="I1" s="1221" t="s">
        <v>284</v>
      </c>
      <c r="J1" s="1216"/>
      <c r="K1" s="1216"/>
      <c r="L1" s="1216"/>
      <c r="M1" s="1216"/>
      <c r="N1" s="1216"/>
      <c r="O1" s="1216"/>
      <c r="P1" s="1216"/>
      <c r="Q1" s="1216"/>
      <c r="R1" s="1216"/>
      <c r="S1" s="1216"/>
    </row>
    <row r="2" spans="2:26" s="24" customFormat="1" ht="12.75">
      <c r="B2" s="29"/>
      <c r="C2" s="29"/>
      <c r="D2" s="29"/>
      <c r="E2" s="29"/>
      <c r="F2" s="29"/>
      <c r="G2" s="29"/>
    </row>
    <row r="3" spans="2:26" s="24" customFormat="1" ht="13.5" customHeight="1">
      <c r="B3" s="1092" t="s">
        <v>574</v>
      </c>
      <c r="C3" s="1092"/>
      <c r="D3" s="1092"/>
      <c r="E3" s="1092"/>
      <c r="F3" s="1092"/>
      <c r="G3" s="1092"/>
      <c r="I3" s="1215" t="s">
        <v>285</v>
      </c>
      <c r="J3" s="1216"/>
      <c r="K3" s="1216"/>
      <c r="L3" s="1216"/>
      <c r="M3" s="1216"/>
      <c r="N3" s="1216"/>
      <c r="O3" s="1216"/>
      <c r="P3" s="1216"/>
      <c r="Q3" s="1216"/>
      <c r="R3" s="1216"/>
      <c r="S3" s="1216"/>
    </row>
    <row r="4" spans="2:26" s="24" customFormat="1" ht="12.75">
      <c r="B4" s="1009" t="s">
        <v>33</v>
      </c>
      <c r="C4" s="1009"/>
      <c r="D4" s="1009"/>
      <c r="E4" s="1009"/>
      <c r="F4" s="1009"/>
      <c r="G4" s="1009"/>
    </row>
    <row r="5" spans="2:26" s="38" customFormat="1" ht="30" customHeight="1">
      <c r="B5" s="414" t="s">
        <v>34</v>
      </c>
      <c r="C5" s="824" t="s">
        <v>206</v>
      </c>
      <c r="D5" s="824" t="s">
        <v>6</v>
      </c>
      <c r="E5" s="824" t="s">
        <v>13</v>
      </c>
      <c r="F5" s="824" t="s">
        <v>113</v>
      </c>
      <c r="G5" s="824" t="s">
        <v>207</v>
      </c>
      <c r="H5" s="24"/>
      <c r="I5" s="1215" t="s">
        <v>286</v>
      </c>
      <c r="J5" s="1216"/>
      <c r="K5" s="1216"/>
      <c r="L5" s="1216"/>
      <c r="M5" s="1216"/>
      <c r="N5" s="1216"/>
      <c r="O5" s="1216"/>
      <c r="P5" s="1216"/>
      <c r="Q5" s="1216"/>
      <c r="R5" s="1216"/>
      <c r="S5" s="1216"/>
    </row>
    <row r="6" spans="2:26" s="38" customFormat="1" ht="15.75" customHeight="1">
      <c r="B6" s="46">
        <v>43586</v>
      </c>
      <c r="C6" s="826">
        <v>169.92</v>
      </c>
      <c r="D6" s="826">
        <v>498.42</v>
      </c>
      <c r="E6" s="826">
        <v>496.13</v>
      </c>
      <c r="F6" s="826">
        <v>47.6</v>
      </c>
      <c r="G6" s="826">
        <v>172.22</v>
      </c>
      <c r="H6" s="415"/>
      <c r="I6" s="149"/>
    </row>
    <row r="7" spans="2:26" s="38" customFormat="1" ht="15.75" customHeight="1">
      <c r="B7" s="46">
        <v>43617</v>
      </c>
      <c r="C7" s="826">
        <v>170.21</v>
      </c>
      <c r="D7" s="826">
        <v>497.62</v>
      </c>
      <c r="E7" s="826">
        <v>495.95</v>
      </c>
      <c r="F7" s="826">
        <v>47.18</v>
      </c>
      <c r="G7" s="826">
        <v>171.87</v>
      </c>
      <c r="H7" s="415"/>
      <c r="I7" s="1215" t="s">
        <v>287</v>
      </c>
      <c r="J7" s="1216"/>
      <c r="K7" s="1216"/>
      <c r="L7" s="1216"/>
      <c r="M7" s="1216"/>
      <c r="N7" s="1216"/>
      <c r="O7" s="1216"/>
      <c r="P7" s="1216"/>
      <c r="Q7" s="1216"/>
      <c r="R7" s="1216"/>
      <c r="S7" s="1216"/>
    </row>
    <row r="8" spans="2:26" s="38" customFormat="1" ht="15.75" customHeight="1" thickBot="1">
      <c r="B8" s="46">
        <v>43647</v>
      </c>
      <c r="C8" s="826">
        <v>170.91</v>
      </c>
      <c r="D8" s="826">
        <v>497.82</v>
      </c>
      <c r="E8" s="826">
        <v>496.08</v>
      </c>
      <c r="F8" s="826">
        <v>46.91</v>
      </c>
      <c r="G8" s="826">
        <v>172.65</v>
      </c>
      <c r="H8" s="415"/>
      <c r="I8" s="416"/>
      <c r="J8" s="416"/>
      <c r="K8" s="416"/>
      <c r="L8" s="416"/>
      <c r="M8" s="416"/>
      <c r="N8" s="416"/>
      <c r="O8" s="416"/>
      <c r="P8" s="416"/>
      <c r="Q8" s="416"/>
      <c r="R8" s="416"/>
      <c r="S8" s="416"/>
    </row>
    <row r="9" spans="2:26" s="38" customFormat="1" ht="15.75" customHeight="1" thickTop="1" thickBot="1">
      <c r="B9" s="46">
        <v>43678</v>
      </c>
      <c r="C9" s="826">
        <v>171.3</v>
      </c>
      <c r="D9" s="826">
        <v>497.86</v>
      </c>
      <c r="E9" s="826">
        <v>494.5</v>
      </c>
      <c r="F9" s="826">
        <v>46.64</v>
      </c>
      <c r="G9" s="826">
        <v>174.66</v>
      </c>
      <c r="H9" s="415"/>
      <c r="I9" s="1217" t="s">
        <v>288</v>
      </c>
      <c r="J9" s="1218"/>
      <c r="K9" s="417" t="s">
        <v>289</v>
      </c>
      <c r="L9" s="417" t="s">
        <v>290</v>
      </c>
      <c r="M9" s="417" t="s">
        <v>291</v>
      </c>
      <c r="N9" s="417" t="s">
        <v>292</v>
      </c>
      <c r="O9" s="417" t="s">
        <v>293</v>
      </c>
      <c r="P9" s="1219" t="s">
        <v>294</v>
      </c>
      <c r="Q9" s="1220"/>
      <c r="R9" s="416"/>
      <c r="S9" s="416"/>
    </row>
    <row r="10" spans="2:26" s="38" customFormat="1" ht="15.75" customHeight="1" thickTop="1">
      <c r="B10" s="46">
        <v>43709</v>
      </c>
      <c r="C10" s="826">
        <v>171.8</v>
      </c>
      <c r="D10" s="826">
        <v>494.22</v>
      </c>
      <c r="E10" s="826">
        <v>493.29</v>
      </c>
      <c r="F10" s="826">
        <v>45.12</v>
      </c>
      <c r="G10" s="826">
        <v>172.73</v>
      </c>
      <c r="H10" s="415"/>
      <c r="I10" s="418"/>
      <c r="J10" s="419"/>
      <c r="K10" s="420"/>
      <c r="L10" s="420"/>
      <c r="M10" s="420"/>
      <c r="N10" s="420"/>
      <c r="O10" s="420"/>
      <c r="P10" s="1222"/>
      <c r="Q10" s="1223"/>
      <c r="R10" s="416"/>
      <c r="S10" s="416"/>
      <c r="T10" s="421"/>
      <c r="U10" s="421"/>
      <c r="V10" s="421"/>
      <c r="W10" s="421"/>
      <c r="X10" s="421"/>
      <c r="Y10" s="422"/>
      <c r="Z10" s="251"/>
    </row>
    <row r="11" spans="2:26" s="38" customFormat="1" ht="15.75" customHeight="1">
      <c r="B11" s="46">
        <v>43739</v>
      </c>
      <c r="C11" s="826">
        <v>171.85</v>
      </c>
      <c r="D11" s="826">
        <v>497.77</v>
      </c>
      <c r="E11" s="826">
        <v>494.54</v>
      </c>
      <c r="F11" s="826">
        <v>45.88</v>
      </c>
      <c r="G11" s="826">
        <v>175.09</v>
      </c>
      <c r="H11" s="415"/>
      <c r="I11" s="1224" t="s">
        <v>295</v>
      </c>
      <c r="J11" s="423" t="s">
        <v>296</v>
      </c>
      <c r="K11" s="424">
        <v>103.46</v>
      </c>
      <c r="L11" s="424">
        <v>469.5</v>
      </c>
      <c r="M11" s="424">
        <v>39.659999999999997</v>
      </c>
      <c r="N11" s="424">
        <v>483.68</v>
      </c>
      <c r="O11" s="424">
        <v>41.62</v>
      </c>
      <c r="P11" s="1225">
        <v>89.28</v>
      </c>
      <c r="Q11" s="1216"/>
      <c r="R11" s="416"/>
      <c r="S11" s="416"/>
      <c r="T11" s="425"/>
      <c r="U11" s="425"/>
      <c r="V11" s="425"/>
      <c r="W11" s="425"/>
      <c r="X11" s="425"/>
      <c r="Y11" s="426"/>
      <c r="Z11" s="427"/>
    </row>
    <row r="12" spans="2:26" s="38" customFormat="1" ht="15.75" customHeight="1">
      <c r="B12" s="46">
        <v>43770</v>
      </c>
      <c r="C12" s="63"/>
      <c r="D12" s="63"/>
      <c r="E12" s="63"/>
      <c r="F12" s="63"/>
      <c r="G12" s="63"/>
      <c r="H12" s="415"/>
      <c r="I12" s="1216"/>
      <c r="J12" s="423" t="s">
        <v>297</v>
      </c>
      <c r="K12" s="424">
        <v>103.65</v>
      </c>
      <c r="L12" s="424">
        <v>471.09</v>
      </c>
      <c r="M12" s="424">
        <v>40.020000000000003</v>
      </c>
      <c r="N12" s="424">
        <v>484.23</v>
      </c>
      <c r="O12" s="424">
        <v>41.66</v>
      </c>
      <c r="P12" s="1225">
        <v>90.51</v>
      </c>
      <c r="Q12" s="1216"/>
      <c r="R12" s="416"/>
      <c r="S12" s="416"/>
      <c r="T12" s="425"/>
      <c r="U12" s="425"/>
      <c r="V12" s="425"/>
      <c r="W12" s="425"/>
      <c r="X12" s="425"/>
      <c r="Y12" s="426"/>
      <c r="Z12" s="427"/>
    </row>
    <row r="13" spans="2:26" s="38" customFormat="1" ht="15.75" customHeight="1">
      <c r="B13" s="46">
        <v>43800</v>
      </c>
      <c r="C13" s="357"/>
      <c r="D13" s="357"/>
      <c r="E13" s="357"/>
      <c r="F13" s="63"/>
      <c r="G13" s="63"/>
      <c r="H13" s="415"/>
      <c r="I13" s="1224" t="s">
        <v>298</v>
      </c>
      <c r="J13" s="423" t="s">
        <v>296</v>
      </c>
      <c r="K13" s="424">
        <v>1.55</v>
      </c>
      <c r="L13" s="424">
        <v>6.11</v>
      </c>
      <c r="M13" s="424">
        <v>0.76</v>
      </c>
      <c r="N13" s="424">
        <v>3.85</v>
      </c>
      <c r="O13" s="424">
        <v>3.24</v>
      </c>
      <c r="P13" s="1225">
        <v>1.33</v>
      </c>
      <c r="Q13" s="1216"/>
      <c r="R13" s="416"/>
      <c r="S13" s="416"/>
      <c r="T13" s="149"/>
      <c r="U13" s="149"/>
      <c r="V13" s="149"/>
      <c r="W13" s="149"/>
      <c r="X13" s="149"/>
      <c r="Y13" s="149"/>
      <c r="Z13" s="149"/>
    </row>
    <row r="14" spans="2:26" s="38" customFormat="1" ht="15.75" customHeight="1">
      <c r="B14" s="46">
        <v>43831</v>
      </c>
      <c r="C14" s="89"/>
      <c r="D14" s="428"/>
      <c r="E14" s="428"/>
      <c r="F14" s="428"/>
      <c r="G14" s="428"/>
      <c r="H14" s="415"/>
      <c r="I14" s="1216"/>
      <c r="J14" s="423" t="s">
        <v>297</v>
      </c>
      <c r="K14" s="424">
        <v>1.55</v>
      </c>
      <c r="L14" s="424">
        <v>6.11</v>
      </c>
      <c r="M14" s="424">
        <v>0.76</v>
      </c>
      <c r="N14" s="424">
        <v>3.85</v>
      </c>
      <c r="O14" s="424">
        <v>3.18</v>
      </c>
      <c r="P14" s="1225">
        <v>1.39</v>
      </c>
      <c r="Q14" s="1216"/>
      <c r="R14" s="416"/>
      <c r="S14" s="416"/>
      <c r="T14" s="149"/>
      <c r="U14" s="149"/>
      <c r="V14" s="149"/>
      <c r="W14" s="149"/>
      <c r="X14" s="149"/>
      <c r="Z14" s="149"/>
    </row>
    <row r="15" spans="2:26" s="429" customFormat="1" ht="15.75" customHeight="1">
      <c r="B15" s="46">
        <v>43862</v>
      </c>
      <c r="C15" s="723"/>
      <c r="D15" s="723"/>
      <c r="E15" s="723"/>
      <c r="F15" s="723"/>
      <c r="G15" s="723"/>
      <c r="H15" s="149"/>
      <c r="I15" s="1224" t="s">
        <v>299</v>
      </c>
      <c r="J15" s="423" t="s">
        <v>296</v>
      </c>
      <c r="K15" s="424">
        <v>101.91</v>
      </c>
      <c r="L15" s="424">
        <v>463.39</v>
      </c>
      <c r="M15" s="424">
        <v>38.9</v>
      </c>
      <c r="N15" s="424">
        <v>479.82</v>
      </c>
      <c r="O15" s="424">
        <v>38.380000000000003</v>
      </c>
      <c r="P15" s="1225">
        <v>87.96</v>
      </c>
      <c r="Q15" s="1216"/>
      <c r="R15" s="416"/>
      <c r="S15" s="416"/>
      <c r="T15" s="149"/>
      <c r="U15" s="149"/>
      <c r="V15" s="149"/>
      <c r="W15" s="149"/>
      <c r="X15" s="149"/>
      <c r="Z15" s="149"/>
    </row>
    <row r="16" spans="2:26" s="429" customFormat="1" ht="15.75" customHeight="1">
      <c r="B16" s="46">
        <v>43891</v>
      </c>
      <c r="C16" s="723"/>
      <c r="D16" s="723"/>
      <c r="E16" s="723"/>
      <c r="F16" s="723"/>
      <c r="G16" s="723"/>
      <c r="H16" s="760"/>
      <c r="I16" s="1224"/>
      <c r="J16" s="423"/>
      <c r="K16" s="424"/>
      <c r="L16" s="424"/>
      <c r="M16" s="424"/>
      <c r="N16" s="424"/>
      <c r="O16" s="424"/>
      <c r="P16" s="424"/>
      <c r="Q16" s="430"/>
      <c r="R16" s="416"/>
      <c r="S16" s="416"/>
      <c r="T16" s="149"/>
      <c r="U16" s="149"/>
      <c r="V16" s="149"/>
      <c r="W16" s="149"/>
      <c r="X16" s="149"/>
      <c r="Y16" s="149"/>
      <c r="Z16" s="149"/>
    </row>
    <row r="17" spans="2:26" s="429" customFormat="1" ht="15.75" customHeight="1">
      <c r="B17" s="46">
        <v>43922</v>
      </c>
      <c r="C17" s="830"/>
      <c r="D17" s="830"/>
      <c r="E17" s="830"/>
      <c r="F17" s="830"/>
      <c r="G17" s="830"/>
      <c r="H17" s="415"/>
      <c r="I17" s="1216"/>
      <c r="J17" s="423" t="s">
        <v>297</v>
      </c>
      <c r="K17" s="424">
        <v>102.1</v>
      </c>
      <c r="L17" s="424">
        <v>464.98</v>
      </c>
      <c r="M17" s="424">
        <v>39.26</v>
      </c>
      <c r="N17" s="424">
        <v>480.38</v>
      </c>
      <c r="O17" s="424">
        <v>38.479999999999997</v>
      </c>
      <c r="P17" s="1225">
        <v>89.12</v>
      </c>
      <c r="Q17" s="1216"/>
      <c r="R17" s="416"/>
      <c r="S17" s="416"/>
      <c r="T17" s="149"/>
      <c r="U17" s="149"/>
      <c r="V17" s="149"/>
      <c r="W17" s="149"/>
      <c r="X17" s="149"/>
      <c r="Y17" s="149"/>
      <c r="Z17" s="149"/>
    </row>
    <row r="18" spans="2:26" s="38" customFormat="1" ht="18.75" customHeight="1">
      <c r="B18" s="1008" t="s">
        <v>178</v>
      </c>
      <c r="C18" s="1008"/>
      <c r="D18" s="1008"/>
      <c r="E18" s="1008"/>
      <c r="F18" s="1008"/>
      <c r="G18" s="1008"/>
      <c r="H18" s="149"/>
      <c r="I18" s="430"/>
      <c r="J18" s="423" t="s">
        <v>297</v>
      </c>
      <c r="K18" s="424">
        <v>30.25</v>
      </c>
      <c r="L18" s="424">
        <v>154</v>
      </c>
      <c r="M18" s="424">
        <v>0.72</v>
      </c>
      <c r="N18" s="424">
        <v>134.80000000000001</v>
      </c>
      <c r="O18" s="424">
        <v>30.2</v>
      </c>
      <c r="P18" s="1225">
        <v>19.97</v>
      </c>
      <c r="Q18" s="1216"/>
      <c r="R18" s="149"/>
      <c r="S18" s="149"/>
      <c r="T18" s="149"/>
      <c r="U18" s="149"/>
      <c r="V18" s="149"/>
      <c r="W18" s="149"/>
      <c r="X18" s="149"/>
      <c r="Y18" s="149"/>
      <c r="Z18" s="149"/>
    </row>
    <row r="19" spans="2:26" ht="28.5" customHeight="1">
      <c r="B19" s="14"/>
      <c r="C19" s="431"/>
      <c r="D19" s="431"/>
      <c r="E19" s="431"/>
      <c r="F19" s="431"/>
      <c r="G19" s="431"/>
      <c r="I19" s="1224" t="s">
        <v>300</v>
      </c>
      <c r="J19" s="423" t="s">
        <v>296</v>
      </c>
      <c r="K19" s="424">
        <v>17.690000000000001</v>
      </c>
      <c r="L19" s="424">
        <v>100</v>
      </c>
      <c r="M19" s="424">
        <v>0</v>
      </c>
      <c r="N19" s="424">
        <v>98</v>
      </c>
      <c r="O19" s="424">
        <v>8.5</v>
      </c>
      <c r="P19" s="1225">
        <v>11.19</v>
      </c>
      <c r="Q19" s="1216"/>
      <c r="R19" s="164"/>
      <c r="S19" s="164"/>
      <c r="T19" s="164"/>
      <c r="U19" s="164"/>
      <c r="V19" s="164"/>
      <c r="W19" s="164"/>
      <c r="X19" s="164"/>
      <c r="Y19" s="164"/>
      <c r="Z19" s="164"/>
    </row>
    <row r="20" spans="2:26" ht="12.75">
      <c r="I20" s="1216"/>
      <c r="J20" s="423" t="s">
        <v>297</v>
      </c>
      <c r="K20" s="424">
        <v>17.77</v>
      </c>
      <c r="L20" s="424">
        <v>103</v>
      </c>
      <c r="M20" s="424">
        <v>0</v>
      </c>
      <c r="N20" s="424">
        <v>98.9</v>
      </c>
      <c r="O20" s="424">
        <v>8.6</v>
      </c>
      <c r="P20" s="1225">
        <v>13.27</v>
      </c>
      <c r="Q20" s="1216"/>
    </row>
    <row r="21" spans="2:26" ht="12.75">
      <c r="I21" s="1224" t="s">
        <v>301</v>
      </c>
      <c r="J21" s="423" t="s">
        <v>296</v>
      </c>
      <c r="K21" s="424">
        <v>1.56</v>
      </c>
      <c r="L21" s="424">
        <v>6.9</v>
      </c>
      <c r="M21" s="424">
        <v>0.02</v>
      </c>
      <c r="N21" s="424">
        <v>2.8</v>
      </c>
      <c r="O21" s="424">
        <v>4.5999999999999996</v>
      </c>
      <c r="P21" s="1225">
        <v>1.08</v>
      </c>
      <c r="Q21" s="1216"/>
    </row>
    <row r="22" spans="2:26" ht="15" customHeight="1">
      <c r="I22" s="1216"/>
      <c r="J22" s="423" t="s">
        <v>297</v>
      </c>
      <c r="K22" s="424">
        <v>1.56</v>
      </c>
      <c r="L22" s="424">
        <v>6.9</v>
      </c>
      <c r="M22" s="424">
        <v>0.02</v>
      </c>
      <c r="N22" s="424">
        <v>2.8</v>
      </c>
      <c r="O22" s="424">
        <v>4.5999999999999996</v>
      </c>
      <c r="P22" s="1225">
        <v>1.08</v>
      </c>
      <c r="Q22" s="1216"/>
    </row>
    <row r="23" spans="2:26" ht="9.75" customHeight="1">
      <c r="I23" s="1224" t="s">
        <v>302</v>
      </c>
      <c r="J23" s="423" t="s">
        <v>296</v>
      </c>
      <c r="K23" s="424">
        <v>10</v>
      </c>
      <c r="L23" s="424">
        <v>15.9</v>
      </c>
      <c r="M23" s="424">
        <v>0.3</v>
      </c>
      <c r="N23" s="424">
        <v>11.2</v>
      </c>
      <c r="O23" s="424">
        <v>10</v>
      </c>
      <c r="P23" s="1225">
        <v>5</v>
      </c>
      <c r="Q23" s="1216"/>
    </row>
    <row r="24" spans="2:26" ht="15" customHeight="1">
      <c r="I24" s="1216"/>
      <c r="J24" s="423" t="s">
        <v>297</v>
      </c>
      <c r="K24" s="424">
        <v>10</v>
      </c>
      <c r="L24" s="424">
        <v>15.9</v>
      </c>
      <c r="M24" s="424">
        <v>0.3</v>
      </c>
      <c r="N24" s="424">
        <v>11.2</v>
      </c>
      <c r="O24" s="424">
        <v>10</v>
      </c>
      <c r="P24" s="1225">
        <v>5</v>
      </c>
      <c r="Q24" s="1216"/>
    </row>
    <row r="25" spans="2:26" ht="15" customHeight="1">
      <c r="I25" s="1224" t="s">
        <v>303</v>
      </c>
      <c r="J25" s="423" t="s">
        <v>296</v>
      </c>
      <c r="K25" s="424">
        <v>0.93</v>
      </c>
      <c r="L25" s="424">
        <v>28.2</v>
      </c>
      <c r="M25" s="424">
        <v>0.4</v>
      </c>
      <c r="N25" s="424">
        <v>21.9</v>
      </c>
      <c r="O25" s="424">
        <v>7</v>
      </c>
      <c r="P25" s="1225">
        <v>0.63</v>
      </c>
      <c r="Q25" s="1216"/>
    </row>
    <row r="26" spans="2:26" ht="15" customHeight="1">
      <c r="I26" s="1216"/>
      <c r="J26" s="423" t="s">
        <v>297</v>
      </c>
      <c r="K26" s="424">
        <v>0.93</v>
      </c>
      <c r="L26" s="424">
        <v>28.2</v>
      </c>
      <c r="M26" s="424">
        <v>0.4</v>
      </c>
      <c r="N26" s="424">
        <v>21.9</v>
      </c>
      <c r="O26" s="424">
        <v>7</v>
      </c>
      <c r="P26" s="1225">
        <v>0.63</v>
      </c>
      <c r="Q26" s="1216"/>
    </row>
    <row r="27" spans="2:26" ht="15" customHeight="1">
      <c r="I27" s="1224" t="s">
        <v>304</v>
      </c>
      <c r="J27" s="423" t="s">
        <v>296</v>
      </c>
      <c r="K27" s="424">
        <v>10.77</v>
      </c>
      <c r="L27" s="424">
        <v>63.71</v>
      </c>
      <c r="M27" s="424">
        <v>13.84</v>
      </c>
      <c r="N27" s="424">
        <v>77.349999999999994</v>
      </c>
      <c r="O27" s="424">
        <v>1.1599999999999999</v>
      </c>
      <c r="P27" s="1225">
        <v>9.81</v>
      </c>
      <c r="Q27" s="1216"/>
    </row>
    <row r="28" spans="2:26" ht="15" customHeight="1">
      <c r="I28" s="1216"/>
      <c r="J28" s="423" t="s">
        <v>297</v>
      </c>
      <c r="K28" s="424">
        <v>10.83</v>
      </c>
      <c r="L28" s="424">
        <v>62.71</v>
      </c>
      <c r="M28" s="424">
        <v>13.94</v>
      </c>
      <c r="N28" s="424">
        <v>77.19</v>
      </c>
      <c r="O28" s="424">
        <v>1.1599999999999999</v>
      </c>
      <c r="P28" s="1225">
        <v>9.1300000000000008</v>
      </c>
      <c r="Q28" s="1216"/>
    </row>
    <row r="29" spans="2:26" ht="15" customHeight="1">
      <c r="I29" s="1224" t="s">
        <v>305</v>
      </c>
      <c r="J29" s="423" t="s">
        <v>296</v>
      </c>
      <c r="K29" s="424">
        <v>0.65</v>
      </c>
      <c r="L29" s="424">
        <v>7.91</v>
      </c>
      <c r="M29" s="424">
        <v>0.7</v>
      </c>
      <c r="N29" s="424">
        <v>7.9</v>
      </c>
      <c r="O29" s="424">
        <v>0.83</v>
      </c>
      <c r="P29" s="1225">
        <v>0.53</v>
      </c>
      <c r="Q29" s="1216"/>
    </row>
    <row r="30" spans="2:26" ht="15" customHeight="1">
      <c r="I30" s="1216"/>
      <c r="J30" s="423" t="s">
        <v>297</v>
      </c>
      <c r="K30" s="424">
        <v>0.69</v>
      </c>
      <c r="L30" s="424">
        <v>7.91</v>
      </c>
      <c r="M30" s="424">
        <v>0.7</v>
      </c>
      <c r="N30" s="424">
        <v>7.94</v>
      </c>
      <c r="O30" s="424">
        <v>0.83</v>
      </c>
      <c r="P30" s="1225">
        <v>0.53</v>
      </c>
      <c r="Q30" s="1216"/>
    </row>
    <row r="31" spans="2:26" ht="15" customHeight="1">
      <c r="I31" s="1224" t="s">
        <v>306</v>
      </c>
      <c r="J31" s="423" t="s">
        <v>296</v>
      </c>
      <c r="K31" s="424">
        <v>1.23</v>
      </c>
      <c r="L31" s="424">
        <v>2.0099999999999998</v>
      </c>
      <c r="M31" s="424">
        <v>1.5</v>
      </c>
      <c r="N31" s="424">
        <v>3.28</v>
      </c>
      <c r="O31" s="424">
        <v>0.28000000000000003</v>
      </c>
      <c r="P31" s="1225">
        <v>1.18</v>
      </c>
      <c r="Q31" s="1216"/>
    </row>
    <row r="32" spans="2:26" ht="15" customHeight="1">
      <c r="I32" s="1216"/>
      <c r="J32" s="423" t="s">
        <v>297</v>
      </c>
      <c r="K32" s="424">
        <v>1.23</v>
      </c>
      <c r="L32" s="424">
        <v>2.0099999999999998</v>
      </c>
      <c r="M32" s="424">
        <v>1.5</v>
      </c>
      <c r="N32" s="424">
        <v>3.28</v>
      </c>
      <c r="O32" s="424">
        <v>0.28000000000000003</v>
      </c>
      <c r="P32" s="1225">
        <v>1.18</v>
      </c>
      <c r="Q32" s="1216"/>
    </row>
    <row r="33" spans="8:17" ht="15" customHeight="1">
      <c r="H33" s="14"/>
      <c r="I33" s="1224" t="s">
        <v>307</v>
      </c>
      <c r="J33" s="423" t="s">
        <v>296</v>
      </c>
      <c r="K33" s="424">
        <v>3.95</v>
      </c>
      <c r="L33" s="424">
        <v>36.299999999999997</v>
      </c>
      <c r="M33" s="424">
        <v>1.9</v>
      </c>
      <c r="N33" s="424">
        <v>38.299999999999997</v>
      </c>
      <c r="O33" s="424">
        <v>0</v>
      </c>
      <c r="P33" s="1225">
        <v>3.85</v>
      </c>
      <c r="Q33" s="1216"/>
    </row>
    <row r="34" spans="8:17" ht="15" customHeight="1">
      <c r="H34" s="14"/>
      <c r="I34" s="1216"/>
      <c r="J34" s="423" t="s">
        <v>297</v>
      </c>
      <c r="K34" s="424">
        <v>3.96</v>
      </c>
      <c r="L34" s="424">
        <v>35.299999999999997</v>
      </c>
      <c r="M34" s="424">
        <v>2</v>
      </c>
      <c r="N34" s="424">
        <v>38.1</v>
      </c>
      <c r="O34" s="424">
        <v>0</v>
      </c>
      <c r="P34" s="1225">
        <v>3.16</v>
      </c>
      <c r="Q34" s="1216"/>
    </row>
    <row r="35" spans="8:17" ht="27.75" customHeight="1">
      <c r="H35" s="14"/>
      <c r="I35" s="1224" t="s">
        <v>308</v>
      </c>
      <c r="J35" s="423" t="s">
        <v>296</v>
      </c>
      <c r="K35" s="424">
        <v>1.19</v>
      </c>
      <c r="L35" s="424">
        <v>2.71</v>
      </c>
      <c r="M35" s="424">
        <v>2.5</v>
      </c>
      <c r="N35" s="424">
        <v>5.85</v>
      </c>
      <c r="O35" s="424">
        <v>0</v>
      </c>
      <c r="P35" s="1225">
        <v>0.55000000000000004</v>
      </c>
      <c r="Q35" s="1216"/>
    </row>
    <row r="36" spans="8:17" ht="12.75">
      <c r="I36" s="1216"/>
      <c r="J36" s="423" t="s">
        <v>297</v>
      </c>
      <c r="K36" s="424">
        <v>1.19</v>
      </c>
      <c r="L36" s="424">
        <v>2.71</v>
      </c>
      <c r="M36" s="424">
        <v>2.5</v>
      </c>
      <c r="N36" s="424">
        <v>5.85</v>
      </c>
      <c r="O36" s="424">
        <v>0</v>
      </c>
      <c r="P36" s="1225">
        <v>0.55000000000000004</v>
      </c>
      <c r="Q36" s="1216"/>
    </row>
    <row r="37" spans="8:17" ht="12.75">
      <c r="I37" s="1224" t="s">
        <v>309</v>
      </c>
      <c r="J37" s="423" t="s">
        <v>296</v>
      </c>
      <c r="K37" s="424">
        <v>2.21</v>
      </c>
      <c r="L37" s="424">
        <v>11.5</v>
      </c>
      <c r="M37" s="424">
        <v>2</v>
      </c>
      <c r="N37" s="424">
        <v>13.25</v>
      </c>
      <c r="O37" s="424">
        <v>0</v>
      </c>
      <c r="P37" s="1225">
        <v>2.46</v>
      </c>
      <c r="Q37" s="1216"/>
    </row>
    <row r="38" spans="8:17" ht="12.75">
      <c r="I38" s="1216"/>
      <c r="J38" s="423" t="s">
        <v>297</v>
      </c>
      <c r="K38" s="424">
        <v>2.21</v>
      </c>
      <c r="L38" s="424">
        <v>11.5</v>
      </c>
      <c r="M38" s="424">
        <v>2</v>
      </c>
      <c r="N38" s="424">
        <v>13.25</v>
      </c>
      <c r="O38" s="424">
        <v>0</v>
      </c>
      <c r="P38" s="1225">
        <v>2.46</v>
      </c>
      <c r="Q38" s="1216"/>
    </row>
    <row r="39" spans="8:17" ht="12.75">
      <c r="I39" s="1224" t="s">
        <v>310</v>
      </c>
      <c r="J39" s="423" t="s">
        <v>296</v>
      </c>
      <c r="K39" s="424">
        <v>1.06</v>
      </c>
      <c r="L39" s="424">
        <v>1.89</v>
      </c>
      <c r="M39" s="424">
        <v>4.0999999999999996</v>
      </c>
      <c r="N39" s="424">
        <v>6.13</v>
      </c>
      <c r="O39" s="424">
        <v>0</v>
      </c>
      <c r="P39" s="1225">
        <v>0.93</v>
      </c>
      <c r="Q39" s="1216"/>
    </row>
    <row r="40" spans="8:17" ht="12.75">
      <c r="I40" s="1216"/>
      <c r="J40" s="423" t="s">
        <v>297</v>
      </c>
      <c r="K40" s="424">
        <v>1.06</v>
      </c>
      <c r="L40" s="424">
        <v>1.89</v>
      </c>
      <c r="M40" s="424">
        <v>4.0999999999999996</v>
      </c>
      <c r="N40" s="424">
        <v>6.13</v>
      </c>
      <c r="O40" s="424">
        <v>0</v>
      </c>
      <c r="P40" s="1225">
        <v>0.93</v>
      </c>
      <c r="Q40" s="1216"/>
    </row>
    <row r="41" spans="8:17" ht="25.5">
      <c r="I41" s="432" t="s">
        <v>311</v>
      </c>
      <c r="J41" s="423"/>
      <c r="K41" s="424"/>
      <c r="L41" s="424"/>
      <c r="M41" s="424"/>
      <c r="N41" s="424"/>
      <c r="O41" s="424"/>
      <c r="P41" s="1225"/>
      <c r="Q41" s="1216"/>
    </row>
    <row r="42" spans="8:17" ht="12.75">
      <c r="I42" s="1224" t="s">
        <v>312</v>
      </c>
      <c r="J42" s="423" t="s">
        <v>296</v>
      </c>
      <c r="K42" s="424">
        <v>0.56999999999999995</v>
      </c>
      <c r="L42" s="424">
        <v>12.2</v>
      </c>
      <c r="M42" s="424">
        <v>0</v>
      </c>
      <c r="N42" s="424">
        <v>10.65</v>
      </c>
      <c r="O42" s="424">
        <v>1.8</v>
      </c>
      <c r="P42" s="1225">
        <v>0.32</v>
      </c>
      <c r="Q42" s="1216"/>
    </row>
    <row r="43" spans="8:17" ht="12.75">
      <c r="I43" s="1216"/>
      <c r="J43" s="423" t="s">
        <v>297</v>
      </c>
      <c r="K43" s="424">
        <v>0.56999999999999995</v>
      </c>
      <c r="L43" s="424">
        <v>12.2</v>
      </c>
      <c r="M43" s="424">
        <v>0</v>
      </c>
      <c r="N43" s="424">
        <v>10.65</v>
      </c>
      <c r="O43" s="424">
        <v>1.8</v>
      </c>
      <c r="P43" s="1225">
        <v>0.32</v>
      </c>
      <c r="Q43" s="1216"/>
    </row>
    <row r="44" spans="8:17" ht="12.75">
      <c r="I44" s="1224" t="s">
        <v>313</v>
      </c>
      <c r="J44" s="423" t="s">
        <v>296</v>
      </c>
      <c r="K44" s="424">
        <v>0.47</v>
      </c>
      <c r="L44" s="424">
        <v>1.61</v>
      </c>
      <c r="M44" s="424">
        <v>1.69</v>
      </c>
      <c r="N44" s="424">
        <v>3.33</v>
      </c>
      <c r="O44" s="424">
        <v>0.01</v>
      </c>
      <c r="P44" s="1225">
        <v>0.43</v>
      </c>
      <c r="Q44" s="1216"/>
    </row>
    <row r="45" spans="8:17" ht="12.75">
      <c r="I45" s="1216"/>
      <c r="J45" s="423" t="s">
        <v>297</v>
      </c>
      <c r="K45" s="424">
        <v>0.47</v>
      </c>
      <c r="L45" s="424">
        <v>1.61</v>
      </c>
      <c r="M45" s="424">
        <v>1.69</v>
      </c>
      <c r="N45" s="424">
        <v>3.33</v>
      </c>
      <c r="O45" s="424">
        <v>0.01</v>
      </c>
      <c r="P45" s="1225">
        <v>0.43</v>
      </c>
      <c r="Q45" s="1216"/>
    </row>
    <row r="46" spans="8:17" ht="12.75">
      <c r="I46" s="1224" t="s">
        <v>314</v>
      </c>
      <c r="J46" s="423" t="s">
        <v>296</v>
      </c>
      <c r="K46" s="424">
        <v>47.66</v>
      </c>
      <c r="L46" s="424">
        <v>145.77000000000001</v>
      </c>
      <c r="M46" s="424">
        <v>4.7</v>
      </c>
      <c r="N46" s="424">
        <v>150</v>
      </c>
      <c r="O46" s="424">
        <v>0.45</v>
      </c>
      <c r="P46" s="1225">
        <v>47.68</v>
      </c>
      <c r="Q46" s="1216"/>
    </row>
    <row r="47" spans="8:17" ht="12.75">
      <c r="I47" s="1216"/>
      <c r="J47" s="423" t="s">
        <v>297</v>
      </c>
      <c r="K47" s="424">
        <v>47.64</v>
      </c>
      <c r="L47" s="424">
        <v>145.77000000000001</v>
      </c>
      <c r="M47" s="424">
        <v>5</v>
      </c>
      <c r="N47" s="424">
        <v>150.30000000000001</v>
      </c>
      <c r="O47" s="424">
        <v>0.35</v>
      </c>
      <c r="P47" s="1225">
        <v>47.76</v>
      </c>
      <c r="Q47" s="1216"/>
    </row>
    <row r="48" spans="8:17" ht="12.75">
      <c r="I48" s="1224" t="s">
        <v>315</v>
      </c>
      <c r="J48" s="423" t="s">
        <v>296</v>
      </c>
      <c r="K48" s="424">
        <v>0.92</v>
      </c>
      <c r="L48" s="424">
        <v>4</v>
      </c>
      <c r="M48" s="424">
        <v>0.03</v>
      </c>
      <c r="N48" s="424">
        <v>4</v>
      </c>
      <c r="O48" s="424">
        <v>0.4</v>
      </c>
      <c r="P48" s="1225">
        <v>0.54</v>
      </c>
      <c r="Q48" s="1216"/>
    </row>
    <row r="49" spans="9:19" ht="12.75">
      <c r="I49" s="1216"/>
      <c r="J49" s="423" t="s">
        <v>297</v>
      </c>
      <c r="K49" s="424">
        <v>0.92</v>
      </c>
      <c r="L49" s="424">
        <v>4</v>
      </c>
      <c r="M49" s="424">
        <v>0.03</v>
      </c>
      <c r="N49" s="424">
        <v>4</v>
      </c>
      <c r="O49" s="424">
        <v>0.4</v>
      </c>
      <c r="P49" s="1225">
        <v>0.54</v>
      </c>
      <c r="Q49" s="1216"/>
      <c r="R49" s="416"/>
      <c r="S49" s="416"/>
    </row>
    <row r="50" spans="9:19" ht="12.75">
      <c r="I50" s="1224" t="s">
        <v>316</v>
      </c>
      <c r="J50" s="423" t="s">
        <v>296</v>
      </c>
      <c r="K50" s="424">
        <v>3.2</v>
      </c>
      <c r="L50" s="424">
        <v>7.9</v>
      </c>
      <c r="M50" s="424">
        <v>0.7</v>
      </c>
      <c r="N50" s="424">
        <v>8.3800000000000008</v>
      </c>
      <c r="O50" s="424">
        <v>0.08</v>
      </c>
      <c r="P50" s="1225">
        <v>3.35</v>
      </c>
      <c r="Q50" s="1216"/>
      <c r="R50" s="416"/>
      <c r="S50" s="416"/>
    </row>
    <row r="51" spans="9:19" ht="12.75">
      <c r="I51" s="1216"/>
      <c r="J51" s="423" t="s">
        <v>297</v>
      </c>
      <c r="K51" s="424">
        <v>3.2</v>
      </c>
      <c r="L51" s="424">
        <v>7.65</v>
      </c>
      <c r="M51" s="424">
        <v>0.7</v>
      </c>
      <c r="N51" s="424">
        <v>8.3000000000000007</v>
      </c>
      <c r="O51" s="424">
        <v>0.08</v>
      </c>
      <c r="P51" s="1225">
        <v>3.18</v>
      </c>
      <c r="Q51" s="1216"/>
      <c r="R51" s="416"/>
      <c r="S51" s="416"/>
    </row>
    <row r="52" spans="9:19" ht="12.75">
      <c r="I52" s="1224" t="s">
        <v>317</v>
      </c>
      <c r="J52" s="423" t="s">
        <v>296</v>
      </c>
      <c r="K52" s="424">
        <v>0.15</v>
      </c>
      <c r="L52" s="424">
        <v>0.13</v>
      </c>
      <c r="M52" s="424">
        <v>0.7</v>
      </c>
      <c r="N52" s="424">
        <v>0.87</v>
      </c>
      <c r="O52" s="424">
        <v>0</v>
      </c>
      <c r="P52" s="1225">
        <v>0.11</v>
      </c>
      <c r="Q52" s="1216"/>
      <c r="R52" s="416"/>
      <c r="S52" s="416"/>
    </row>
    <row r="53" spans="9:19" ht="12.75">
      <c r="I53" s="1216"/>
      <c r="J53" s="423" t="s">
        <v>297</v>
      </c>
      <c r="K53" s="424">
        <v>0.15</v>
      </c>
      <c r="L53" s="424">
        <v>0.13</v>
      </c>
      <c r="M53" s="424">
        <v>0.7</v>
      </c>
      <c r="N53" s="424">
        <v>0.87</v>
      </c>
      <c r="O53" s="424">
        <v>0</v>
      </c>
      <c r="P53" s="1225">
        <v>0.11</v>
      </c>
      <c r="Q53" s="1216"/>
      <c r="R53" s="416"/>
      <c r="S53" s="416"/>
    </row>
    <row r="54" spans="9:19" ht="12.75">
      <c r="I54" s="1224" t="s">
        <v>318</v>
      </c>
      <c r="J54" s="423" t="s">
        <v>296</v>
      </c>
      <c r="K54" s="424">
        <v>1.19</v>
      </c>
      <c r="L54" s="424">
        <v>4.33</v>
      </c>
      <c r="M54" s="424">
        <v>0.47</v>
      </c>
      <c r="N54" s="424">
        <v>4.3899999999999997</v>
      </c>
      <c r="O54" s="424">
        <v>0</v>
      </c>
      <c r="P54" s="1225">
        <v>1.59</v>
      </c>
      <c r="Q54" s="1216"/>
      <c r="R54" s="416"/>
      <c r="S54" s="416"/>
    </row>
    <row r="55" spans="9:19" ht="12.75">
      <c r="I55" s="1216"/>
      <c r="J55" s="423" t="s">
        <v>297</v>
      </c>
      <c r="K55" s="424">
        <v>1.19</v>
      </c>
      <c r="L55" s="424">
        <v>4.33</v>
      </c>
      <c r="M55" s="424">
        <v>0.47</v>
      </c>
      <c r="N55" s="424">
        <v>4.3899999999999997</v>
      </c>
      <c r="O55" s="424">
        <v>0</v>
      </c>
      <c r="P55" s="1225">
        <v>1.59</v>
      </c>
      <c r="Q55" s="1216"/>
      <c r="R55" s="416"/>
      <c r="S55" s="416"/>
    </row>
    <row r="56" spans="9:19" ht="13.5" thickBot="1">
      <c r="I56" s="433"/>
      <c r="J56" s="434"/>
      <c r="K56" s="435"/>
      <c r="L56" s="435"/>
      <c r="M56" s="435"/>
      <c r="N56" s="435"/>
      <c r="O56" s="435"/>
      <c r="P56" s="1226"/>
      <c r="Q56" s="1227"/>
      <c r="R56" s="416"/>
      <c r="S56" s="416"/>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B1:X38"/>
  <sheetViews>
    <sheetView topLeftCell="A4" zoomScaleNormal="100" workbookViewId="0">
      <selection activeCell="C13" sqref="C13:F14"/>
    </sheetView>
  </sheetViews>
  <sheetFormatPr baseColWidth="10"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1009" t="s">
        <v>1</v>
      </c>
      <c r="C1" s="1009"/>
      <c r="D1" s="1009"/>
      <c r="E1" s="1009"/>
      <c r="F1" s="1009"/>
      <c r="G1" s="1009"/>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1009" t="s">
        <v>262</v>
      </c>
      <c r="C3" s="1009"/>
      <c r="D3" s="1009"/>
      <c r="E3" s="1009"/>
      <c r="F3" s="1009"/>
      <c r="G3" s="1009"/>
      <c r="J3" s="33"/>
      <c r="K3" s="33"/>
      <c r="L3" s="33"/>
      <c r="M3" s="33"/>
      <c r="N3" s="33"/>
      <c r="O3" s="33"/>
      <c r="P3" s="33"/>
      <c r="Q3" s="33"/>
      <c r="R3" s="33"/>
    </row>
    <row r="4" spans="2:24" s="24" customFormat="1" ht="15.75" customHeight="1">
      <c r="B4" s="1003" t="s">
        <v>648</v>
      </c>
      <c r="C4" s="1003"/>
      <c r="D4" s="1003"/>
      <c r="E4" s="1003"/>
      <c r="F4" s="1003"/>
      <c r="G4" s="1003"/>
      <c r="H4" s="41"/>
      <c r="J4" s="640"/>
      <c r="K4" s="641"/>
      <c r="L4" s="641"/>
      <c r="M4" s="641"/>
      <c r="N4" s="641"/>
      <c r="O4" s="641"/>
      <c r="P4" s="1228"/>
      <c r="Q4" s="1231"/>
      <c r="R4" s="33"/>
    </row>
    <row r="5" spans="2:24" s="38" customFormat="1" ht="15.75" customHeight="1">
      <c r="B5" s="414" t="s">
        <v>470</v>
      </c>
      <c r="C5" s="414" t="s">
        <v>206</v>
      </c>
      <c r="D5" s="414" t="s">
        <v>6</v>
      </c>
      <c r="E5" s="414" t="s">
        <v>13</v>
      </c>
      <c r="F5" s="414" t="s">
        <v>134</v>
      </c>
      <c r="G5" s="414" t="s">
        <v>208</v>
      </c>
      <c r="I5" s="436"/>
      <c r="J5" s="642"/>
      <c r="K5" s="641"/>
      <c r="L5" s="641"/>
      <c r="M5" s="641"/>
      <c r="N5" s="641"/>
      <c r="O5" s="641"/>
      <c r="P5" s="1228"/>
      <c r="Q5" s="1229"/>
      <c r="R5" s="50"/>
    </row>
    <row r="6" spans="2:24" s="38" customFormat="1" ht="15.75" customHeight="1">
      <c r="B6" s="68" t="s">
        <v>63</v>
      </c>
      <c r="C6" s="831">
        <v>99.611000000000004</v>
      </c>
      <c r="D6" s="831">
        <v>466.97399999999999</v>
      </c>
      <c r="E6" s="831">
        <v>459.7</v>
      </c>
      <c r="F6" s="831">
        <v>104.84</v>
      </c>
      <c r="G6" s="834">
        <f>+F6/E6</f>
        <v>0.22806177942136177</v>
      </c>
      <c r="I6" s="679"/>
      <c r="J6" s="50"/>
      <c r="K6" s="50"/>
      <c r="L6" s="50"/>
      <c r="M6" s="50"/>
      <c r="N6" s="50"/>
      <c r="O6" s="50"/>
      <c r="P6" s="50"/>
      <c r="Q6" s="50"/>
      <c r="R6" s="50"/>
    </row>
    <row r="7" spans="2:24" s="38" customFormat="1" ht="15.75" customHeight="1">
      <c r="B7" s="68" t="s">
        <v>65</v>
      </c>
      <c r="C7" s="831">
        <v>106.76</v>
      </c>
      <c r="D7" s="831">
        <v>471.97</v>
      </c>
      <c r="E7" s="831">
        <v>468.72</v>
      </c>
      <c r="F7" s="831">
        <v>110.01</v>
      </c>
      <c r="G7" s="834">
        <f t="shared" ref="G7:G12" si="0">+F7/E7</f>
        <v>0.23470302099334356</v>
      </c>
      <c r="I7" s="437"/>
      <c r="J7" s="640"/>
      <c r="K7" s="643"/>
      <c r="L7" s="643"/>
      <c r="M7" s="643"/>
      <c r="N7" s="643"/>
      <c r="O7" s="643"/>
      <c r="P7" s="1232"/>
      <c r="Q7" s="1229"/>
      <c r="R7" s="50"/>
    </row>
    <row r="8" spans="2:24" s="38" customFormat="1" ht="15.75" customHeight="1">
      <c r="B8" s="68" t="s">
        <v>70</v>
      </c>
      <c r="C8" s="831">
        <v>110.62</v>
      </c>
      <c r="D8" s="831">
        <v>478.42</v>
      </c>
      <c r="E8" s="831">
        <v>481.56</v>
      </c>
      <c r="F8" s="831">
        <v>107.48</v>
      </c>
      <c r="G8" s="834">
        <f t="shared" si="0"/>
        <v>0.22319129495805301</v>
      </c>
      <c r="I8" s="437"/>
      <c r="J8" s="642"/>
      <c r="K8" s="641"/>
      <c r="L8" s="641"/>
      <c r="M8" s="641"/>
      <c r="N8" s="641"/>
      <c r="O8" s="641"/>
      <c r="P8" s="1228"/>
      <c r="Q8" s="1229"/>
      <c r="R8" s="50"/>
    </row>
    <row r="9" spans="2:24" s="38" customFormat="1" ht="15.75" customHeight="1">
      <c r="B9" s="68" t="s">
        <v>144</v>
      </c>
      <c r="C9" s="831">
        <v>113.76</v>
      </c>
      <c r="D9" s="831">
        <v>478.7</v>
      </c>
      <c r="E9" s="831">
        <v>478.09</v>
      </c>
      <c r="F9" s="831">
        <v>114.37</v>
      </c>
      <c r="G9" s="834">
        <f t="shared" si="0"/>
        <v>0.23922274048819261</v>
      </c>
      <c r="I9" s="1"/>
      <c r="J9" s="1"/>
      <c r="K9" s="1"/>
      <c r="L9" s="1"/>
      <c r="M9" s="1"/>
      <c r="N9" s="1"/>
      <c r="O9" s="1"/>
      <c r="P9" s="1"/>
      <c r="Q9" s="50"/>
      <c r="R9" s="50"/>
    </row>
    <row r="10" spans="2:24" s="38" customFormat="1" ht="15.75" customHeight="1">
      <c r="B10" s="272" t="s">
        <v>378</v>
      </c>
      <c r="C10" s="832">
        <v>127.89</v>
      </c>
      <c r="D10" s="832">
        <v>472.94</v>
      </c>
      <c r="E10" s="832">
        <v>468.09</v>
      </c>
      <c r="F10" s="832">
        <v>132.74</v>
      </c>
      <c r="G10" s="834">
        <f t="shared" si="0"/>
        <v>0.28357794441239936</v>
      </c>
      <c r="I10" s="1"/>
      <c r="J10" s="1"/>
      <c r="K10" s="1"/>
      <c r="L10" s="1"/>
      <c r="M10" s="1"/>
      <c r="N10" s="1"/>
      <c r="O10" s="1"/>
      <c r="P10" s="1"/>
      <c r="Q10" s="50"/>
      <c r="R10" s="157"/>
      <c r="W10" s="50"/>
      <c r="X10" s="50"/>
    </row>
    <row r="11" spans="2:24" s="149" customFormat="1" ht="15.75" customHeight="1">
      <c r="B11" s="272" t="s">
        <v>472</v>
      </c>
      <c r="C11" s="832">
        <v>142.63999999999999</v>
      </c>
      <c r="D11" s="832">
        <v>490.95</v>
      </c>
      <c r="E11" s="832">
        <v>483.69</v>
      </c>
      <c r="F11" s="832">
        <v>149.88999999999999</v>
      </c>
      <c r="G11" s="834">
        <f t="shared" si="0"/>
        <v>0.30988856498997291</v>
      </c>
      <c r="H11" s="38"/>
      <c r="I11" s="1"/>
      <c r="J11" s="1"/>
      <c r="K11" s="1"/>
      <c r="L11" s="1"/>
      <c r="M11" s="1"/>
      <c r="N11" s="1"/>
      <c r="O11" s="1"/>
      <c r="P11" s="1"/>
      <c r="Q11" s="157"/>
      <c r="R11" s="157"/>
      <c r="U11" s="157"/>
      <c r="X11" s="157"/>
    </row>
    <row r="12" spans="2:24" s="149" customFormat="1" ht="15.75" customHeight="1">
      <c r="B12" s="272" t="s">
        <v>567</v>
      </c>
      <c r="C12" s="833">
        <v>149.72</v>
      </c>
      <c r="D12" s="833">
        <v>494.86</v>
      </c>
      <c r="E12" s="833">
        <v>482.24</v>
      </c>
      <c r="F12" s="833">
        <v>162.34</v>
      </c>
      <c r="G12" s="834">
        <f t="shared" si="0"/>
        <v>0.33663735899137359</v>
      </c>
      <c r="H12" s="252"/>
      <c r="I12" s="538"/>
      <c r="J12" s="644"/>
      <c r="K12" s="157"/>
      <c r="L12" s="157"/>
      <c r="M12" s="157"/>
      <c r="N12" s="157"/>
      <c r="O12" s="157"/>
      <c r="P12" s="157"/>
      <c r="Q12" s="157"/>
      <c r="R12" s="2"/>
      <c r="S12" s="38"/>
      <c r="V12" s="1"/>
      <c r="X12" s="252"/>
    </row>
    <row r="13" spans="2:24" s="149" customFormat="1" ht="15.75" customHeight="1">
      <c r="B13" s="805" t="s">
        <v>568</v>
      </c>
      <c r="C13" s="833">
        <v>162.34</v>
      </c>
      <c r="D13" s="833">
        <v>498.95</v>
      </c>
      <c r="E13" s="833">
        <v>489.4</v>
      </c>
      <c r="F13" s="1265">
        <v>171.85</v>
      </c>
      <c r="G13" s="834">
        <f t="shared" ref="G13:G14" si="1">+F13/E13</f>
        <v>0.35114425827543932</v>
      </c>
      <c r="H13" s="252"/>
      <c r="I13" s="538"/>
      <c r="J13" s="644"/>
      <c r="K13" s="157"/>
      <c r="L13" s="157"/>
      <c r="M13" s="157"/>
      <c r="N13" s="157"/>
      <c r="O13" s="157"/>
      <c r="P13" s="157"/>
      <c r="Q13" s="157"/>
      <c r="R13" s="2"/>
      <c r="S13" s="38"/>
      <c r="V13" s="1"/>
      <c r="X13" s="252"/>
    </row>
    <row r="14" spans="2:24" s="149" customFormat="1" ht="15.75" customHeight="1">
      <c r="B14" s="272" t="s">
        <v>569</v>
      </c>
      <c r="C14" s="832">
        <v>171.85</v>
      </c>
      <c r="D14" s="832">
        <v>497.77</v>
      </c>
      <c r="E14" s="832">
        <v>494.54</v>
      </c>
      <c r="F14" s="832">
        <v>175.09</v>
      </c>
      <c r="G14" s="834">
        <f t="shared" si="1"/>
        <v>0.3540461843329154</v>
      </c>
      <c r="H14" s="415"/>
      <c r="I14" s="646"/>
      <c r="J14" s="645"/>
      <c r="K14" s="645"/>
      <c r="L14" s="645"/>
      <c r="M14" s="645"/>
      <c r="N14" s="645"/>
      <c r="O14" s="645"/>
      <c r="P14" s="645"/>
      <c r="Q14" s="645"/>
      <c r="R14" s="645"/>
      <c r="S14" s="437"/>
      <c r="T14" s="437"/>
      <c r="U14" s="437"/>
      <c r="V14" s="437"/>
      <c r="W14" s="437"/>
      <c r="X14" s="157"/>
    </row>
    <row r="15" spans="2:24" s="38" customFormat="1" ht="18.75" customHeight="1">
      <c r="B15" s="1230" t="s">
        <v>177</v>
      </c>
      <c r="C15" s="1230"/>
      <c r="D15" s="1230"/>
      <c r="E15" s="1230"/>
      <c r="F15" s="1230"/>
      <c r="G15" s="1230"/>
      <c r="H15" s="48"/>
      <c r="J15" s="50"/>
      <c r="K15" s="50"/>
      <c r="L15" s="50"/>
      <c r="M15" s="50"/>
      <c r="N15" s="50"/>
      <c r="O15" s="50"/>
      <c r="P15" s="50"/>
      <c r="Q15" s="50"/>
      <c r="R15" s="2"/>
      <c r="W15" s="50"/>
      <c r="X15" s="50"/>
    </row>
    <row r="16" spans="2:24" s="38" customFormat="1" ht="18.75" customHeight="1">
      <c r="B16" s="1"/>
      <c r="C16" s="713"/>
      <c r="D16" s="780"/>
      <c r="E16" s="713"/>
      <c r="F16" s="713"/>
      <c r="G16" s="713"/>
      <c r="H16" s="48"/>
      <c r="J16" s="50"/>
      <c r="K16" s="50"/>
      <c r="L16" s="50"/>
      <c r="M16" s="50"/>
      <c r="N16" s="50"/>
      <c r="O16" s="50"/>
      <c r="P16" s="50"/>
      <c r="Q16" s="50"/>
      <c r="R16" s="2"/>
      <c r="W16" s="50"/>
      <c r="X16" s="50"/>
    </row>
    <row r="17" spans="8:24" ht="15" customHeight="1">
      <c r="H17" s="9"/>
      <c r="W17" s="2"/>
      <c r="X17" s="2"/>
    </row>
    <row r="18" spans="8:24" ht="9.75" customHeight="1">
      <c r="H18" s="9"/>
      <c r="W18" s="2"/>
      <c r="X18" s="2"/>
    </row>
    <row r="19" spans="8:24" ht="15" customHeight="1">
      <c r="H19" s="8"/>
    </row>
    <row r="20" spans="8:24" ht="15" customHeight="1">
      <c r="H20" s="8"/>
    </row>
    <row r="21" spans="8:24" ht="15" customHeight="1">
      <c r="H21" s="8"/>
    </row>
    <row r="22" spans="8:24" ht="15" customHeight="1">
      <c r="H22" s="10"/>
      <c r="I22" s="15"/>
    </row>
    <row r="23" spans="8:24" ht="15" customHeight="1">
      <c r="H23" s="10"/>
    </row>
    <row r="24" spans="8:24" ht="15" customHeight="1">
      <c r="H24" s="10"/>
    </row>
    <row r="25" spans="8:24" ht="15" customHeight="1">
      <c r="H25" s="10"/>
    </row>
    <row r="26" spans="8:24" ht="15" customHeight="1">
      <c r="H26" s="10"/>
    </row>
    <row r="27" spans="8:24" ht="15" customHeight="1">
      <c r="H27" s="10"/>
    </row>
    <row r="28" spans="8:24" ht="15" customHeight="1">
      <c r="H28" s="10"/>
      <c r="I28" s="14"/>
      <c r="J28" s="14"/>
      <c r="K28" s="14"/>
      <c r="L28" s="14"/>
      <c r="M28" s="14"/>
      <c r="N28" s="14"/>
    </row>
    <row r="29" spans="8:24" ht="15" customHeight="1">
      <c r="H29" s="10"/>
      <c r="I29" s="14"/>
      <c r="J29" s="14"/>
      <c r="K29" s="20"/>
      <c r="L29" s="14"/>
      <c r="M29" s="14"/>
      <c r="N29" s="14"/>
    </row>
    <row r="30" spans="8:24" ht="15" customHeight="1">
      <c r="H30" s="10"/>
      <c r="I30" s="14"/>
      <c r="J30" s="14"/>
      <c r="K30" s="14"/>
      <c r="L30" s="14"/>
      <c r="M30" s="14"/>
      <c r="N30" s="14"/>
    </row>
    <row r="31" spans="8:24" ht="15" customHeight="1">
      <c r="I31" s="438"/>
      <c r="J31" s="439"/>
      <c r="K31" s="439"/>
      <c r="L31" s="439"/>
      <c r="M31" s="439"/>
      <c r="N31" s="440"/>
    </row>
    <row r="33" spans="2:13" ht="14.25" customHeight="1"/>
    <row r="34" spans="2:13" ht="14.25" customHeight="1"/>
    <row r="35" spans="2:13" ht="14.25" customHeight="1"/>
    <row r="36" spans="2:13" ht="14.25" customHeight="1"/>
    <row r="38" spans="2:13">
      <c r="B38" s="16"/>
      <c r="C38" s="16"/>
      <c r="D38" s="16"/>
      <c r="E38" s="16"/>
      <c r="F38" s="16"/>
      <c r="G38" s="16"/>
      <c r="H38" s="16"/>
      <c r="I38" s="16"/>
      <c r="J38" s="14"/>
      <c r="K38" s="14"/>
      <c r="L38" s="14"/>
      <c r="M38" s="14"/>
    </row>
  </sheetData>
  <mergeCells count="8">
    <mergeCell ref="P8:Q8"/>
    <mergeCell ref="B15:G15"/>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pageSetUpPr fitToPage="1"/>
  </sheetPr>
  <dimension ref="B1:X31"/>
  <sheetViews>
    <sheetView topLeftCell="B1" zoomScaleNormal="100" workbookViewId="0">
      <selection activeCell="C15" sqref="C15:O20"/>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51"/>
      <c r="C1" s="451"/>
      <c r="D1" s="451"/>
      <c r="E1" s="451"/>
      <c r="F1" s="451"/>
      <c r="G1" s="451"/>
      <c r="H1" s="451"/>
      <c r="I1" s="451"/>
      <c r="J1" s="451"/>
      <c r="K1" s="451"/>
      <c r="L1" s="451"/>
      <c r="M1" s="451"/>
      <c r="N1" s="451"/>
    </row>
    <row r="2" spans="2:24">
      <c r="B2" s="1013" t="s">
        <v>2</v>
      </c>
      <c r="C2" s="1013"/>
      <c r="D2" s="1013"/>
      <c r="E2" s="1013"/>
      <c r="F2" s="1013"/>
      <c r="G2" s="1013"/>
      <c r="H2" s="1013"/>
      <c r="I2" s="1013"/>
      <c r="J2" s="1013"/>
      <c r="K2" s="1013"/>
      <c r="L2" s="1013"/>
      <c r="M2" s="1013"/>
      <c r="N2" s="1013"/>
      <c r="O2" s="1013"/>
    </row>
    <row r="3" spans="2:24" ht="18" customHeight="1">
      <c r="B3" s="1014" t="s">
        <v>453</v>
      </c>
      <c r="C3" s="1014"/>
      <c r="D3" s="1014"/>
      <c r="E3" s="1014"/>
      <c r="F3" s="1014"/>
      <c r="G3" s="1014"/>
      <c r="H3" s="1014"/>
      <c r="I3" s="1014"/>
      <c r="J3" s="1014"/>
      <c r="K3" s="1014"/>
      <c r="L3" s="1014"/>
      <c r="M3" s="1014"/>
      <c r="N3" s="1014"/>
      <c r="O3" s="1014"/>
    </row>
    <row r="4" spans="2:24" ht="18" customHeight="1">
      <c r="B4" s="1015" t="s">
        <v>648</v>
      </c>
      <c r="C4" s="1015"/>
      <c r="D4" s="1015"/>
      <c r="E4" s="1015"/>
      <c r="F4" s="1015"/>
      <c r="G4" s="1015"/>
      <c r="H4" s="1015"/>
      <c r="I4" s="1015"/>
      <c r="J4" s="1015"/>
      <c r="K4" s="1015"/>
      <c r="L4" s="1015"/>
      <c r="M4" s="1015"/>
      <c r="N4" s="1015"/>
      <c r="O4" s="1015"/>
    </row>
    <row r="5" spans="2:24">
      <c r="B5" s="1012"/>
      <c r="C5" s="1012"/>
      <c r="D5" s="1012"/>
      <c r="E5" s="1012"/>
      <c r="F5" s="1012"/>
      <c r="G5" s="1012"/>
      <c r="H5" s="1012"/>
      <c r="I5" s="1012"/>
      <c r="J5" s="921"/>
      <c r="K5" s="451"/>
      <c r="L5" s="451"/>
      <c r="M5" s="451"/>
      <c r="N5" s="451"/>
    </row>
    <row r="6" spans="2:24" ht="58.5" customHeight="1">
      <c r="B6" s="810" t="s">
        <v>5</v>
      </c>
      <c r="C6" s="811" t="s">
        <v>72</v>
      </c>
      <c r="D6" s="811" t="s">
        <v>9</v>
      </c>
      <c r="E6" s="811" t="s">
        <v>212</v>
      </c>
      <c r="F6" s="811" t="s">
        <v>319</v>
      </c>
      <c r="G6" s="811" t="s">
        <v>213</v>
      </c>
      <c r="H6" s="811" t="s">
        <v>320</v>
      </c>
      <c r="I6" s="811" t="s">
        <v>321</v>
      </c>
      <c r="J6" s="811" t="s">
        <v>322</v>
      </c>
      <c r="K6" s="811" t="s">
        <v>90</v>
      </c>
      <c r="L6" s="811" t="s">
        <v>323</v>
      </c>
      <c r="M6" s="811" t="s">
        <v>324</v>
      </c>
      <c r="N6" s="811" t="s">
        <v>131</v>
      </c>
      <c r="O6" s="811" t="s">
        <v>570</v>
      </c>
    </row>
    <row r="7" spans="2:24" ht="21.75" customHeight="1">
      <c r="B7" s="1234" t="s">
        <v>575</v>
      </c>
      <c r="C7" s="1234"/>
      <c r="D7" s="1234"/>
      <c r="E7" s="1234"/>
      <c r="F7" s="1234"/>
      <c r="G7" s="1234"/>
      <c r="H7" s="1234"/>
      <c r="I7" s="1234"/>
      <c r="J7" s="1234"/>
      <c r="K7" s="1234"/>
      <c r="L7" s="1234"/>
      <c r="M7" s="1234"/>
      <c r="N7" s="1234"/>
      <c r="O7" s="1234"/>
    </row>
    <row r="8" spans="2:24">
      <c r="B8" s="761" t="s">
        <v>132</v>
      </c>
      <c r="C8" s="1266">
        <v>162.34</v>
      </c>
      <c r="D8" s="1266">
        <v>0.26900000000000002</v>
      </c>
      <c r="E8" s="1266">
        <v>0.49</v>
      </c>
      <c r="F8" s="1266">
        <v>0.81</v>
      </c>
      <c r="G8" s="1266">
        <v>7.9000000000000001E-2</v>
      </c>
      <c r="H8" s="1266">
        <v>22.6</v>
      </c>
      <c r="I8" s="1266">
        <v>1.42</v>
      </c>
      <c r="J8" s="1266">
        <v>3.01</v>
      </c>
      <c r="K8" s="1266">
        <v>0.93</v>
      </c>
      <c r="L8" s="1266">
        <v>9.9000000000000005E-2</v>
      </c>
      <c r="M8" s="1266">
        <v>1.03</v>
      </c>
      <c r="N8" s="1266">
        <v>109</v>
      </c>
      <c r="O8" s="1266">
        <v>53.34</v>
      </c>
    </row>
    <row r="9" spans="2:24">
      <c r="B9" s="762" t="s">
        <v>6</v>
      </c>
      <c r="C9" s="1266">
        <v>498.95</v>
      </c>
      <c r="D9" s="1266">
        <v>0.77400000000000002</v>
      </c>
      <c r="E9" s="1266">
        <v>7.14</v>
      </c>
      <c r="F9" s="1266">
        <v>13.18</v>
      </c>
      <c r="G9" s="1266">
        <v>0.73699999999999999</v>
      </c>
      <c r="H9" s="1266">
        <v>116.42</v>
      </c>
      <c r="I9" s="1266">
        <v>7.4</v>
      </c>
      <c r="J9" s="1266">
        <v>20.34</v>
      </c>
      <c r="K9" s="1266">
        <v>7.12</v>
      </c>
      <c r="L9" s="1266">
        <v>0.83199999999999996</v>
      </c>
      <c r="M9" s="1266">
        <v>27.92</v>
      </c>
      <c r="N9" s="1266">
        <v>148.49</v>
      </c>
      <c r="O9" s="1266">
        <v>350.46</v>
      </c>
    </row>
    <row r="10" spans="2:24">
      <c r="B10" s="762" t="s">
        <v>128</v>
      </c>
      <c r="C10" s="1266">
        <v>44.51</v>
      </c>
      <c r="D10" s="1266">
        <v>8.0000000000000002E-3</v>
      </c>
      <c r="E10" s="1266">
        <v>0.9</v>
      </c>
      <c r="F10" s="1266">
        <v>0.01</v>
      </c>
      <c r="G10" s="1266">
        <v>2E-3</v>
      </c>
      <c r="H10" s="1266">
        <v>0</v>
      </c>
      <c r="I10" s="1266">
        <v>0</v>
      </c>
      <c r="J10" s="1266">
        <v>0.25</v>
      </c>
      <c r="K10" s="1266">
        <v>0.92</v>
      </c>
      <c r="L10" s="1266">
        <v>0</v>
      </c>
      <c r="M10" s="1266">
        <v>0.4</v>
      </c>
      <c r="N10" s="1266">
        <v>3.25</v>
      </c>
      <c r="O10" s="1266">
        <v>41.26</v>
      </c>
    </row>
    <row r="11" spans="2:24">
      <c r="B11" s="762" t="s">
        <v>13</v>
      </c>
      <c r="C11" s="1266">
        <v>489.44</v>
      </c>
      <c r="D11" s="1266">
        <v>0.57399999999999995</v>
      </c>
      <c r="E11" s="1266">
        <v>7.55</v>
      </c>
      <c r="F11" s="1266">
        <v>10.5</v>
      </c>
      <c r="G11" s="1266">
        <v>0.09</v>
      </c>
      <c r="H11" s="1266">
        <v>101.02</v>
      </c>
      <c r="I11" s="1266">
        <v>3.45</v>
      </c>
      <c r="J11" s="1266">
        <v>11.2</v>
      </c>
      <c r="K11" s="1266">
        <v>4.58</v>
      </c>
      <c r="L11" s="1266">
        <v>0.06</v>
      </c>
      <c r="M11" s="1266">
        <v>21.5</v>
      </c>
      <c r="N11" s="1266">
        <v>142.97</v>
      </c>
      <c r="O11" s="1266">
        <v>346.47</v>
      </c>
    </row>
    <row r="12" spans="2:24">
      <c r="B12" s="762" t="s">
        <v>113</v>
      </c>
      <c r="C12" s="1266">
        <v>45.28</v>
      </c>
      <c r="D12" s="1266">
        <v>0.33</v>
      </c>
      <c r="E12" s="1266">
        <v>0.75</v>
      </c>
      <c r="F12" s="1266">
        <v>2.6</v>
      </c>
      <c r="G12" s="1266">
        <v>0.67</v>
      </c>
      <c r="H12" s="1266">
        <v>11.8</v>
      </c>
      <c r="I12" s="1266">
        <v>4.0999999999999996</v>
      </c>
      <c r="J12" s="1266">
        <v>8.6999999999999993</v>
      </c>
      <c r="K12" s="1266">
        <v>2.97</v>
      </c>
      <c r="L12" s="1266">
        <v>0.78500000000000003</v>
      </c>
      <c r="M12" s="1266">
        <v>6.5</v>
      </c>
      <c r="N12" s="1266">
        <v>2.77</v>
      </c>
      <c r="O12" s="1266">
        <v>42.51</v>
      </c>
    </row>
    <row r="13" spans="2:24">
      <c r="B13" s="763" t="s">
        <v>134</v>
      </c>
      <c r="C13" s="1266">
        <v>171.85</v>
      </c>
      <c r="D13" s="1266">
        <v>0.14699999999999999</v>
      </c>
      <c r="E13" s="1266">
        <v>0.23</v>
      </c>
      <c r="F13" s="1266">
        <v>0.9</v>
      </c>
      <c r="G13" s="1266">
        <v>5.8000000000000003E-2</v>
      </c>
      <c r="H13" s="1266">
        <v>26.2</v>
      </c>
      <c r="I13" s="1266">
        <v>1.27</v>
      </c>
      <c r="J13" s="1266">
        <v>3.7</v>
      </c>
      <c r="K13" s="1266">
        <v>1.42</v>
      </c>
      <c r="L13" s="1266">
        <v>8.5999999999999993E-2</v>
      </c>
      <c r="M13" s="1266">
        <v>1.36</v>
      </c>
      <c r="N13" s="1266">
        <v>115</v>
      </c>
      <c r="O13" s="1266">
        <v>56.85</v>
      </c>
      <c r="P13" s="313"/>
      <c r="Q13" s="313"/>
      <c r="R13" s="313"/>
      <c r="S13" s="313"/>
      <c r="T13" s="313"/>
      <c r="U13" s="313"/>
      <c r="V13" s="313"/>
      <c r="W13" s="313"/>
      <c r="X13" s="313"/>
    </row>
    <row r="14" spans="2:24" ht="18" customHeight="1">
      <c r="B14" s="1011" t="s">
        <v>576</v>
      </c>
      <c r="C14" s="1011"/>
      <c r="D14" s="1011"/>
      <c r="E14" s="1011"/>
      <c r="F14" s="1011"/>
      <c r="G14" s="1011"/>
      <c r="H14" s="1011"/>
      <c r="I14" s="1011"/>
      <c r="J14" s="1011"/>
      <c r="K14" s="1011"/>
      <c r="L14" s="1011"/>
      <c r="M14" s="1011"/>
      <c r="N14" s="1011"/>
      <c r="O14" s="1011"/>
    </row>
    <row r="15" spans="2:24">
      <c r="B15" s="761" t="s">
        <v>132</v>
      </c>
      <c r="C15" s="1266">
        <v>171.85</v>
      </c>
      <c r="D15" s="1266">
        <v>0.14699999999999999</v>
      </c>
      <c r="E15" s="1266">
        <v>0.23</v>
      </c>
      <c r="F15" s="1266">
        <v>0.9</v>
      </c>
      <c r="G15" s="1266">
        <v>5.8000000000000003E-2</v>
      </c>
      <c r="H15" s="1266">
        <v>26.2</v>
      </c>
      <c r="I15" s="1266">
        <v>1.27</v>
      </c>
      <c r="J15" s="1266">
        <v>3.7</v>
      </c>
      <c r="K15" s="1266">
        <v>1.42</v>
      </c>
      <c r="L15" s="1266">
        <v>8.5999999999999993E-2</v>
      </c>
      <c r="M15" s="1266">
        <v>1.36</v>
      </c>
      <c r="N15" s="1266">
        <v>115</v>
      </c>
      <c r="O15" s="1266">
        <v>56.85</v>
      </c>
    </row>
    <row r="16" spans="2:24">
      <c r="B16" s="764" t="s">
        <v>6</v>
      </c>
      <c r="C16" s="1266">
        <v>497.77</v>
      </c>
      <c r="D16" s="1266">
        <v>0.78</v>
      </c>
      <c r="E16" s="1266">
        <v>7.14</v>
      </c>
      <c r="F16" s="1266">
        <v>13.3</v>
      </c>
      <c r="G16" s="1266">
        <v>0.70299999999999996</v>
      </c>
      <c r="H16" s="1266">
        <v>114</v>
      </c>
      <c r="I16" s="1266">
        <v>7.5</v>
      </c>
      <c r="J16" s="1266">
        <v>20.5</v>
      </c>
      <c r="K16" s="1266">
        <v>5.99</v>
      </c>
      <c r="L16" s="1266">
        <v>0.84</v>
      </c>
      <c r="M16" s="1266">
        <v>28.3</v>
      </c>
      <c r="N16" s="1266">
        <v>146</v>
      </c>
      <c r="O16" s="1266">
        <v>351.77</v>
      </c>
    </row>
    <row r="17" spans="2:24">
      <c r="B17" s="764" t="s">
        <v>128</v>
      </c>
      <c r="C17" s="1266">
        <v>43.85</v>
      </c>
      <c r="D17" s="1266">
        <v>8.0000000000000002E-3</v>
      </c>
      <c r="E17" s="1266">
        <v>1.1000000000000001</v>
      </c>
      <c r="F17" s="1266">
        <v>0.01</v>
      </c>
      <c r="G17" s="1266">
        <v>2E-3</v>
      </c>
      <c r="H17" s="1266">
        <v>0</v>
      </c>
      <c r="I17" s="1266">
        <v>0</v>
      </c>
      <c r="J17" s="1266">
        <v>0.25</v>
      </c>
      <c r="K17" s="1266">
        <v>0.94</v>
      </c>
      <c r="L17" s="1266">
        <v>0</v>
      </c>
      <c r="M17" s="1266">
        <v>0.4</v>
      </c>
      <c r="N17" s="1266">
        <v>3.1</v>
      </c>
      <c r="O17" s="1266">
        <v>40.75</v>
      </c>
    </row>
    <row r="18" spans="2:24">
      <c r="B18" s="764" t="s">
        <v>13</v>
      </c>
      <c r="C18" s="1266">
        <v>494.54</v>
      </c>
      <c r="D18" s="1266">
        <v>0.57999999999999996</v>
      </c>
      <c r="E18" s="1266">
        <v>7.6</v>
      </c>
      <c r="F18" s="1266">
        <v>10.5</v>
      </c>
      <c r="G18" s="1266">
        <v>0.09</v>
      </c>
      <c r="H18" s="1266">
        <v>102.1</v>
      </c>
      <c r="I18" s="1266">
        <v>3.55</v>
      </c>
      <c r="J18" s="1266">
        <v>11.2</v>
      </c>
      <c r="K18" s="1266">
        <v>4.16</v>
      </c>
      <c r="L18" s="1266">
        <v>0.06</v>
      </c>
      <c r="M18" s="1266">
        <v>21.95</v>
      </c>
      <c r="N18" s="1266">
        <v>143</v>
      </c>
      <c r="O18" s="1266">
        <v>351.54</v>
      </c>
    </row>
    <row r="19" spans="2:24">
      <c r="B19" s="764" t="s">
        <v>113</v>
      </c>
      <c r="C19" s="1266">
        <v>45.88</v>
      </c>
      <c r="D19" s="1266">
        <v>0.3</v>
      </c>
      <c r="E19" s="1266">
        <v>0.5</v>
      </c>
      <c r="F19" s="1266">
        <v>2.63</v>
      </c>
      <c r="G19" s="1266">
        <v>0.62</v>
      </c>
      <c r="H19" s="1266">
        <v>11.8</v>
      </c>
      <c r="I19" s="1266">
        <v>4</v>
      </c>
      <c r="J19" s="1266">
        <v>9</v>
      </c>
      <c r="K19" s="1266">
        <v>3.02</v>
      </c>
      <c r="L19" s="1266">
        <v>0.77500000000000002</v>
      </c>
      <c r="M19" s="1266">
        <v>6.55</v>
      </c>
      <c r="N19" s="1266">
        <v>3.3</v>
      </c>
      <c r="O19" s="1266">
        <v>42.58</v>
      </c>
    </row>
    <row r="20" spans="2:24">
      <c r="B20" s="764" t="s">
        <v>134</v>
      </c>
      <c r="C20" s="1266">
        <v>175.09</v>
      </c>
      <c r="D20" s="1266">
        <v>5.5E-2</v>
      </c>
      <c r="E20" s="1266">
        <v>0.37</v>
      </c>
      <c r="F20" s="1266">
        <v>1.08</v>
      </c>
      <c r="G20" s="1266">
        <v>5.2999999999999999E-2</v>
      </c>
      <c r="H20" s="1266">
        <v>26.3</v>
      </c>
      <c r="I20" s="1266">
        <v>1.22</v>
      </c>
      <c r="J20" s="1266">
        <v>4.25</v>
      </c>
      <c r="K20" s="1266">
        <v>1.18</v>
      </c>
      <c r="L20" s="1266">
        <v>9.0999999999999998E-2</v>
      </c>
      <c r="M20" s="1266">
        <v>1.56</v>
      </c>
      <c r="N20" s="1266">
        <v>117.8</v>
      </c>
      <c r="O20" s="1266">
        <v>57.29</v>
      </c>
      <c r="P20" s="313"/>
      <c r="Q20" s="313"/>
      <c r="R20" s="313"/>
      <c r="S20" s="313"/>
      <c r="T20" s="313"/>
      <c r="U20" s="313"/>
      <c r="V20" s="313"/>
      <c r="W20" s="313"/>
      <c r="X20" s="313"/>
    </row>
    <row r="21" spans="2:24">
      <c r="B21" s="1233" t="s">
        <v>372</v>
      </c>
      <c r="C21" s="1233"/>
      <c r="D21" s="1233"/>
      <c r="E21" s="1233"/>
      <c r="F21" s="1233"/>
      <c r="G21" s="1233"/>
      <c r="H21" s="1233"/>
      <c r="I21" s="1233"/>
      <c r="J21" s="1233"/>
      <c r="K21" s="1233"/>
      <c r="L21" s="1233"/>
      <c r="M21" s="1233"/>
      <c r="N21" s="1233"/>
      <c r="O21" s="1233"/>
    </row>
    <row r="22" spans="2:24">
      <c r="B22" s="788"/>
      <c r="C22" s="788"/>
      <c r="D22" s="788"/>
      <c r="E22" s="788"/>
      <c r="F22" s="788"/>
      <c r="G22" s="788"/>
      <c r="H22" s="788"/>
      <c r="I22" s="788"/>
      <c r="J22" s="788"/>
      <c r="K22" s="788"/>
      <c r="L22" s="788"/>
      <c r="M22" s="313"/>
      <c r="N22" s="313"/>
      <c r="O22" s="313"/>
    </row>
    <row r="23" spans="2:24">
      <c r="B23" s="313"/>
      <c r="C23" s="313"/>
      <c r="D23" s="313"/>
      <c r="E23" s="313"/>
      <c r="F23" s="313"/>
      <c r="G23" s="313"/>
      <c r="H23" s="313"/>
      <c r="I23" s="313"/>
      <c r="J23" s="313"/>
      <c r="K23" s="313"/>
      <c r="L23" s="313"/>
      <c r="M23" s="313"/>
      <c r="N23" s="313"/>
      <c r="O23" s="313"/>
    </row>
    <row r="24" spans="2:24">
      <c r="B24" s="313"/>
      <c r="C24" s="19"/>
      <c r="D24" s="313"/>
      <c r="E24" s="313"/>
      <c r="F24" s="313"/>
      <c r="G24" s="313"/>
      <c r="H24" s="313"/>
      <c r="I24" s="313"/>
      <c r="J24" s="313"/>
      <c r="K24" s="313"/>
      <c r="L24" s="313"/>
      <c r="M24" s="313"/>
      <c r="N24" s="313"/>
      <c r="O24" s="313"/>
    </row>
    <row r="25" spans="2:24">
      <c r="B25" s="313"/>
      <c r="C25" s="768"/>
      <c r="D25" s="313"/>
      <c r="E25" s="313"/>
      <c r="F25" s="313"/>
      <c r="G25" s="313"/>
      <c r="H25" s="313"/>
      <c r="I25" s="313"/>
      <c r="J25" s="313"/>
      <c r="K25" s="313"/>
      <c r="L25" s="313"/>
      <c r="M25" s="313"/>
      <c r="N25" s="313"/>
      <c r="O25" s="313"/>
    </row>
    <row r="26" spans="2:24">
      <c r="B26" s="313"/>
      <c r="C26" s="313"/>
      <c r="D26" s="313"/>
      <c r="E26" s="313"/>
      <c r="F26" s="313"/>
      <c r="G26" s="313"/>
      <c r="H26" s="313"/>
      <c r="I26" s="313"/>
      <c r="J26" s="313"/>
      <c r="K26" s="313"/>
      <c r="L26" s="313"/>
      <c r="M26" s="313"/>
      <c r="N26" s="313"/>
      <c r="O26" s="313"/>
    </row>
    <row r="27" spans="2:24">
      <c r="B27" s="313"/>
      <c r="C27" s="313"/>
      <c r="D27" s="313"/>
      <c r="E27" s="313"/>
      <c r="F27" s="313"/>
      <c r="G27" s="313"/>
      <c r="H27" s="313"/>
      <c r="I27" s="313"/>
      <c r="J27" s="313"/>
      <c r="K27" s="313"/>
      <c r="L27" s="313"/>
      <c r="M27" s="313"/>
      <c r="N27" s="313"/>
      <c r="O27" s="557"/>
    </row>
    <row r="28" spans="2:24">
      <c r="B28" s="313"/>
      <c r="C28" s="313"/>
      <c r="D28" s="313"/>
      <c r="E28" s="313"/>
      <c r="F28" s="313"/>
      <c r="G28" s="313"/>
      <c r="H28" s="313"/>
      <c r="I28" s="313"/>
      <c r="J28" s="313"/>
      <c r="K28" s="313"/>
      <c r="L28" s="313"/>
      <c r="M28" s="313"/>
      <c r="N28" s="313"/>
      <c r="O28" s="313"/>
    </row>
    <row r="29" spans="2:24">
      <c r="B29" s="313"/>
      <c r="C29" s="313"/>
      <c r="D29" s="313"/>
      <c r="E29" s="313"/>
      <c r="F29" s="313"/>
      <c r="G29" s="313"/>
      <c r="H29" s="313"/>
      <c r="I29" s="313"/>
      <c r="J29" s="313"/>
      <c r="K29" s="313"/>
      <c r="L29" s="313"/>
      <c r="M29" s="313"/>
      <c r="N29" s="313"/>
      <c r="O29" s="313"/>
    </row>
    <row r="30" spans="2:24">
      <c r="B30" s="313"/>
      <c r="C30" s="313"/>
      <c r="D30" s="313"/>
      <c r="E30" s="313"/>
      <c r="F30" s="313"/>
      <c r="G30" s="313"/>
      <c r="H30" s="313"/>
      <c r="I30" s="313"/>
      <c r="J30" s="313"/>
      <c r="K30" s="313"/>
      <c r="L30" s="313"/>
      <c r="M30" s="313"/>
      <c r="N30" s="313"/>
      <c r="O30" s="313"/>
    </row>
    <row r="31" spans="2:24">
      <c r="B31" s="313"/>
      <c r="C31" s="313"/>
      <c r="D31" s="313"/>
      <c r="E31" s="313"/>
      <c r="F31" s="313"/>
      <c r="G31" s="313"/>
      <c r="H31" s="313"/>
      <c r="I31" s="313"/>
      <c r="J31" s="313"/>
      <c r="K31" s="313"/>
      <c r="L31" s="313"/>
      <c r="M31" s="313"/>
      <c r="N31" s="313"/>
      <c r="O31" s="313"/>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5" orientation="portrait" r:id="rId1"/>
  <headerFooter>
    <oddFooter>&amp;C&amp;11&amp;A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sheetPr>
  <dimension ref="B1:O19"/>
  <sheetViews>
    <sheetView zoomScaleNormal="100" workbookViewId="0">
      <selection activeCell="I17" sqref="I17"/>
    </sheetView>
  </sheetViews>
  <sheetFormatPr baseColWidth="10" defaultRowHeight="12.75"/>
  <cols>
    <col min="1" max="1" width="0.90625" style="81" customWidth="1"/>
    <col min="2" max="2" width="15.6328125" style="81" customWidth="1"/>
    <col min="3" max="3" width="12.36328125" style="81" customWidth="1"/>
    <col min="4" max="5" width="15.6328125" style="81" customWidth="1"/>
    <col min="6" max="6" width="2.6328125" style="81" customWidth="1"/>
    <col min="7" max="7" width="6.7265625" style="81" customWidth="1"/>
    <col min="8" max="8" width="7" style="81" customWidth="1"/>
    <col min="9" max="16384" width="10.90625" style="81"/>
  </cols>
  <sheetData>
    <row r="1" spans="2:15" s="30" customFormat="1" ht="15" customHeight="1">
      <c r="B1" s="1013" t="s">
        <v>45</v>
      </c>
      <c r="C1" s="1013"/>
      <c r="D1" s="1013"/>
      <c r="E1" s="1013"/>
    </row>
    <row r="2" spans="2:15" s="30" customFormat="1" ht="15" customHeight="1">
      <c r="B2" s="31"/>
      <c r="C2" s="31"/>
      <c r="D2" s="31"/>
      <c r="E2" s="31"/>
    </row>
    <row r="3" spans="2:15" s="30" customFormat="1" ht="18.600000000000001" customHeight="1">
      <c r="B3" s="1014" t="s">
        <v>454</v>
      </c>
      <c r="C3" s="1014"/>
      <c r="D3" s="1014"/>
      <c r="E3" s="1014"/>
    </row>
    <row r="4" spans="2:15" s="30" customFormat="1" ht="15" customHeight="1">
      <c r="B4" s="1013" t="s">
        <v>629</v>
      </c>
      <c r="C4" s="1013"/>
      <c r="D4" s="1013"/>
      <c r="E4" s="1013"/>
    </row>
    <row r="5" spans="2:15" s="30" customFormat="1" ht="27.75" customHeight="1">
      <c r="B5" s="314" t="s">
        <v>11</v>
      </c>
      <c r="C5" s="315" t="s">
        <v>109</v>
      </c>
      <c r="D5" s="315" t="s">
        <v>112</v>
      </c>
      <c r="E5" s="315" t="s">
        <v>325</v>
      </c>
      <c r="G5" s="442"/>
    </row>
    <row r="6" spans="2:15" s="30" customFormat="1" ht="18" customHeight="1">
      <c r="B6" s="108" t="s">
        <v>67</v>
      </c>
      <c r="C6" s="787">
        <v>23.68</v>
      </c>
      <c r="D6" s="787">
        <v>127.3112</v>
      </c>
      <c r="E6" s="786">
        <f t="shared" ref="E6:E11" si="0">D6/C6*10</f>
        <v>53.763175675675676</v>
      </c>
      <c r="G6" s="443"/>
      <c r="H6" s="443"/>
    </row>
    <row r="7" spans="2:15" s="30" customFormat="1" ht="18" customHeight="1">
      <c r="B7" s="108" t="s">
        <v>68</v>
      </c>
      <c r="C7" s="787">
        <v>24.527000000000001</v>
      </c>
      <c r="D7" s="787">
        <v>94.672499999999999</v>
      </c>
      <c r="E7" s="786">
        <f t="shared" si="0"/>
        <v>38.599298732009622</v>
      </c>
      <c r="G7" s="443"/>
      <c r="H7" s="443"/>
    </row>
    <row r="8" spans="2:15" s="30" customFormat="1" ht="18" customHeight="1">
      <c r="B8" s="108" t="s">
        <v>69</v>
      </c>
      <c r="C8" s="787">
        <v>25.120999999999999</v>
      </c>
      <c r="D8" s="787">
        <v>130.375</v>
      </c>
      <c r="E8" s="786">
        <f t="shared" si="0"/>
        <v>51.898809760757928</v>
      </c>
      <c r="G8" s="443"/>
      <c r="H8" s="443"/>
    </row>
    <row r="9" spans="2:15" s="30" customFormat="1" ht="18" customHeight="1">
      <c r="B9" s="108" t="s">
        <v>63</v>
      </c>
      <c r="C9" s="787">
        <v>23.991</v>
      </c>
      <c r="D9" s="787">
        <v>149.78790000000001</v>
      </c>
      <c r="E9" s="786">
        <f t="shared" si="0"/>
        <v>62.435038139302243</v>
      </c>
      <c r="G9" s="443"/>
      <c r="H9" s="443"/>
      <c r="I9" s="31"/>
    </row>
    <row r="10" spans="2:15" s="30" customFormat="1" ht="18" customHeight="1">
      <c r="B10" s="108" t="s">
        <v>65</v>
      </c>
      <c r="C10" s="787">
        <v>21</v>
      </c>
      <c r="D10" s="787">
        <v>130.3073</v>
      </c>
      <c r="E10" s="786">
        <f t="shared" si="0"/>
        <v>62.051095238095243</v>
      </c>
      <c r="G10" s="444"/>
      <c r="H10" s="444"/>
      <c r="I10" s="202"/>
      <c r="J10" s="341"/>
      <c r="K10" s="341"/>
      <c r="L10" s="341"/>
      <c r="M10" s="341"/>
      <c r="N10" s="341"/>
      <c r="O10" s="341"/>
    </row>
    <row r="11" spans="2:15" ht="18" customHeight="1">
      <c r="B11" s="108" t="s">
        <v>70</v>
      </c>
      <c r="C11" s="787">
        <v>22.398</v>
      </c>
      <c r="D11" s="787">
        <v>134.88432</v>
      </c>
      <c r="E11" s="786">
        <f t="shared" si="0"/>
        <v>60.221591213501206</v>
      </c>
      <c r="F11" s="51"/>
      <c r="G11" s="444"/>
      <c r="H11" s="444"/>
      <c r="I11" s="53"/>
      <c r="J11" s="317"/>
      <c r="K11" s="317"/>
      <c r="L11" s="445"/>
      <c r="M11" s="53"/>
      <c r="N11" s="340"/>
      <c r="O11" s="340"/>
    </row>
    <row r="12" spans="2:15" ht="18" customHeight="1">
      <c r="B12" s="108" t="s">
        <v>111</v>
      </c>
      <c r="C12" s="787">
        <v>23.713999999999999</v>
      </c>
      <c r="D12" s="787">
        <f>C12*E12/10</f>
        <v>163.6266</v>
      </c>
      <c r="E12" s="786">
        <v>69</v>
      </c>
      <c r="F12" s="51"/>
      <c r="G12" s="444"/>
      <c r="H12" s="446"/>
      <c r="I12" s="447"/>
      <c r="J12" s="448"/>
      <c r="K12" s="448"/>
      <c r="L12" s="445"/>
      <c r="M12" s="53"/>
      <c r="N12" s="340"/>
      <c r="O12" s="340"/>
    </row>
    <row r="13" spans="2:15" ht="18" customHeight="1">
      <c r="B13" s="108" t="s">
        <v>163</v>
      </c>
      <c r="C13" s="787">
        <v>26.54</v>
      </c>
      <c r="D13" s="787">
        <v>174.083</v>
      </c>
      <c r="E13" s="786">
        <f>D13/C13*10</f>
        <v>65.592690278824421</v>
      </c>
      <c r="F13" s="51"/>
      <c r="G13" s="444"/>
      <c r="H13" s="444"/>
      <c r="I13" s="53"/>
      <c r="J13" s="317"/>
      <c r="K13" s="317"/>
      <c r="L13" s="445"/>
      <c r="M13" s="53"/>
      <c r="N13" s="340"/>
      <c r="O13" s="340"/>
    </row>
    <row r="14" spans="2:15" ht="18" customHeight="1">
      <c r="B14" s="108" t="s">
        <v>381</v>
      </c>
      <c r="C14" s="787">
        <v>20.937000000000001</v>
      </c>
      <c r="D14" s="787">
        <v>131.27499</v>
      </c>
      <c r="E14" s="786">
        <v>61.1</v>
      </c>
      <c r="F14" s="51"/>
      <c r="G14" s="444"/>
      <c r="H14" s="444"/>
      <c r="I14" s="53"/>
      <c r="J14" s="317"/>
      <c r="K14" s="317"/>
      <c r="L14" s="445"/>
      <c r="M14" s="53"/>
      <c r="N14" s="340"/>
      <c r="O14" s="340"/>
    </row>
    <row r="15" spans="2:15" ht="18" customHeight="1">
      <c r="B15" s="108" t="s">
        <v>475</v>
      </c>
      <c r="C15" s="787">
        <v>29.521999999999998</v>
      </c>
      <c r="D15" s="787">
        <v>192.80799999999999</v>
      </c>
      <c r="E15" s="786">
        <v>65.309938351060225</v>
      </c>
      <c r="F15" s="51"/>
      <c r="G15" s="444"/>
      <c r="H15" s="444"/>
      <c r="I15" s="53"/>
      <c r="J15" s="317"/>
      <c r="K15" s="317"/>
      <c r="L15" s="445"/>
      <c r="M15" s="53"/>
      <c r="N15" s="340"/>
      <c r="O15" s="340"/>
    </row>
    <row r="16" spans="2:15" ht="18" customHeight="1">
      <c r="B16" s="108" t="s">
        <v>535</v>
      </c>
      <c r="C16" s="787">
        <v>26.242000000000001</v>
      </c>
      <c r="D16" s="787">
        <v>174.8972</v>
      </c>
      <c r="E16" s="786">
        <f>D16/C16*10</f>
        <v>66.647816477402642</v>
      </c>
      <c r="F16" s="51"/>
      <c r="G16" s="444"/>
      <c r="H16" s="444"/>
      <c r="I16" s="53"/>
      <c r="J16" s="317"/>
      <c r="K16" s="317"/>
      <c r="L16" s="445"/>
      <c r="M16" s="53"/>
      <c r="N16" s="340"/>
      <c r="O16" s="340"/>
    </row>
    <row r="17" spans="2:15" ht="18" customHeight="1">
      <c r="B17" s="108" t="s">
        <v>600</v>
      </c>
      <c r="C17" s="787">
        <v>26.242000000000001</v>
      </c>
      <c r="D17" s="787"/>
      <c r="E17" s="786"/>
      <c r="F17" s="51"/>
      <c r="G17" s="449"/>
      <c r="H17" s="340"/>
      <c r="I17" s="571"/>
      <c r="J17" s="317"/>
      <c r="K17" s="317"/>
      <c r="L17" s="445"/>
      <c r="M17" s="53"/>
      <c r="N17" s="340"/>
      <c r="O17" s="340"/>
    </row>
    <row r="18" spans="2:15" ht="20.25" customHeight="1">
      <c r="B18" s="1235" t="s">
        <v>601</v>
      </c>
      <c r="C18" s="1235"/>
      <c r="D18" s="1235"/>
      <c r="E18" s="1235"/>
      <c r="F18" s="61"/>
      <c r="G18" s="61"/>
      <c r="H18" s="61"/>
      <c r="I18" s="450"/>
      <c r="J18" s="450"/>
      <c r="K18" s="450"/>
      <c r="L18" s="450"/>
      <c r="M18" s="340"/>
      <c r="N18" s="340"/>
      <c r="O18" s="340"/>
    </row>
    <row r="19" spans="2:15" ht="18" customHeight="1">
      <c r="B19" s="1235" t="s">
        <v>536</v>
      </c>
      <c r="C19" s="1235"/>
      <c r="D19" s="1235"/>
      <c r="E19" s="1235"/>
    </row>
  </sheetData>
  <mergeCells count="5">
    <mergeCell ref="B1:E1"/>
    <mergeCell ref="B3:E3"/>
    <mergeCell ref="B4:E4"/>
    <mergeCell ref="B18:E18"/>
    <mergeCell ref="B19:E19"/>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R43"/>
  <sheetViews>
    <sheetView zoomScaleNormal="100" workbookViewId="0">
      <selection activeCell="E17" sqref="E17"/>
    </sheetView>
  </sheetViews>
  <sheetFormatPr baseColWidth="10"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28"/>
    <col min="19" max="16384" width="10.90625" style="1"/>
  </cols>
  <sheetData>
    <row r="1" spans="1:18" s="24" customFormat="1" ht="12.75">
      <c r="A1" s="1009" t="s">
        <v>1</v>
      </c>
      <c r="B1" s="1009"/>
      <c r="C1" s="1009"/>
      <c r="D1" s="1009"/>
      <c r="E1" s="1009"/>
      <c r="F1" s="1009"/>
      <c r="G1" s="1009"/>
      <c r="H1" s="206"/>
      <c r="I1" s="206"/>
      <c r="J1" s="206"/>
      <c r="K1" s="206"/>
      <c r="L1" s="206"/>
      <c r="M1" s="206"/>
      <c r="N1" s="206"/>
      <c r="O1" s="121"/>
      <c r="P1" s="121"/>
      <c r="Q1" s="121"/>
      <c r="R1" s="121"/>
    </row>
    <row r="2" spans="1:18" s="24" customFormat="1" ht="12.75">
      <c r="A2" s="29"/>
      <c r="B2" s="29"/>
      <c r="C2" s="29"/>
      <c r="D2" s="29"/>
      <c r="E2" s="29"/>
      <c r="F2" s="29"/>
      <c r="G2" s="29"/>
      <c r="H2" s="206"/>
      <c r="I2" s="206"/>
      <c r="J2" s="206"/>
      <c r="K2" s="206"/>
      <c r="L2" s="206"/>
      <c r="M2" s="206"/>
      <c r="N2" s="206"/>
      <c r="O2" s="121"/>
      <c r="P2" s="121"/>
      <c r="Q2" s="121"/>
      <c r="R2" s="121"/>
    </row>
    <row r="3" spans="1:18" s="24" customFormat="1" ht="12.75">
      <c r="A3" s="1009" t="s">
        <v>449</v>
      </c>
      <c r="B3" s="1009"/>
      <c r="C3" s="1009"/>
      <c r="D3" s="1009"/>
      <c r="E3" s="1009"/>
      <c r="F3" s="1009"/>
      <c r="G3" s="1009"/>
      <c r="H3" s="206"/>
      <c r="I3" s="206"/>
      <c r="J3" s="206"/>
      <c r="K3" s="206"/>
      <c r="L3" s="206"/>
      <c r="M3" s="206"/>
      <c r="N3" s="206"/>
      <c r="O3" s="121"/>
      <c r="P3" s="121"/>
      <c r="Q3" s="121"/>
      <c r="R3" s="121"/>
    </row>
    <row r="4" spans="1:18" s="24" customFormat="1" ht="12.75">
      <c r="A4" s="1010" t="s">
        <v>648</v>
      </c>
      <c r="B4" s="1010"/>
      <c r="C4" s="1010"/>
      <c r="D4" s="1010"/>
      <c r="E4" s="1010"/>
      <c r="F4" s="1010"/>
      <c r="G4" s="1010"/>
      <c r="H4" s="206"/>
      <c r="I4" s="206"/>
      <c r="J4" s="206"/>
      <c r="K4" s="206"/>
      <c r="L4" s="206"/>
      <c r="M4" s="206"/>
      <c r="N4" s="206"/>
      <c r="O4" s="121"/>
      <c r="P4" s="121"/>
      <c r="Q4" s="121"/>
      <c r="R4" s="121"/>
    </row>
    <row r="5" spans="1:18" s="22" customFormat="1" ht="49.5" customHeight="1">
      <c r="A5" s="693" t="s">
        <v>380</v>
      </c>
      <c r="B5" s="693" t="s">
        <v>132</v>
      </c>
      <c r="C5" s="693" t="s">
        <v>6</v>
      </c>
      <c r="D5" s="693" t="s">
        <v>13</v>
      </c>
      <c r="E5" s="693" t="s">
        <v>113</v>
      </c>
      <c r="F5" s="693" t="s">
        <v>134</v>
      </c>
      <c r="G5" s="693" t="s">
        <v>135</v>
      </c>
      <c r="H5" s="206"/>
      <c r="I5" s="36"/>
      <c r="J5" s="36"/>
      <c r="K5" s="36"/>
      <c r="L5" s="36"/>
      <c r="M5" s="36"/>
      <c r="N5" s="36"/>
      <c r="O5" s="130"/>
      <c r="P5" s="130"/>
      <c r="Q5" s="130"/>
      <c r="R5" s="130"/>
    </row>
    <row r="6" spans="1:18" s="22" customFormat="1" ht="15.75" customHeight="1">
      <c r="A6" s="116" t="s">
        <v>69</v>
      </c>
      <c r="B6" s="827">
        <v>203.18</v>
      </c>
      <c r="C6" s="828">
        <v>649.70899999999995</v>
      </c>
      <c r="D6" s="828">
        <v>653.76199999999994</v>
      </c>
      <c r="E6" s="828">
        <v>132.72300000000001</v>
      </c>
      <c r="F6" s="827">
        <v>199.12700000000001</v>
      </c>
      <c r="G6" s="82">
        <v>0.30458637852918957</v>
      </c>
      <c r="H6" s="214"/>
      <c r="I6" s="206"/>
      <c r="J6" s="206"/>
      <c r="K6" s="206"/>
      <c r="L6" s="206"/>
      <c r="M6" s="206"/>
      <c r="N6" s="206"/>
      <c r="O6" s="206"/>
      <c r="P6" s="206"/>
      <c r="Q6" s="206"/>
      <c r="R6" s="206"/>
    </row>
    <row r="7" spans="1:18" s="22" customFormat="1" ht="15.75" customHeight="1">
      <c r="A7" s="116" t="s">
        <v>63</v>
      </c>
      <c r="B7" s="827">
        <v>199.12700000000001</v>
      </c>
      <c r="C7" s="828">
        <v>695.95</v>
      </c>
      <c r="D7" s="828">
        <v>697.43299999999999</v>
      </c>
      <c r="E7" s="828">
        <v>158.19800000000001</v>
      </c>
      <c r="F7" s="827">
        <v>197.64400000000001</v>
      </c>
      <c r="G7" s="82">
        <v>0.28338779495664818</v>
      </c>
      <c r="H7" s="214"/>
      <c r="I7" s="206"/>
      <c r="J7" s="206"/>
      <c r="K7" s="206"/>
      <c r="L7" s="206"/>
      <c r="M7" s="206"/>
      <c r="N7" s="206"/>
      <c r="O7" s="206"/>
      <c r="P7" s="206"/>
      <c r="Q7" s="206"/>
      <c r="R7" s="206"/>
    </row>
    <row r="8" spans="1:18" s="22" customFormat="1" ht="15.75" customHeight="1">
      <c r="A8" s="116" t="s">
        <v>65</v>
      </c>
      <c r="B8" s="827">
        <v>197.64400000000001</v>
      </c>
      <c r="C8" s="828">
        <v>658.649</v>
      </c>
      <c r="D8" s="828">
        <v>679.38300000000004</v>
      </c>
      <c r="E8" s="828">
        <v>137.33000000000001</v>
      </c>
      <c r="F8" s="827">
        <v>176.91</v>
      </c>
      <c r="G8" s="82">
        <v>0.26039803763120356</v>
      </c>
      <c r="H8" s="214"/>
      <c r="I8" s="206"/>
      <c r="J8" s="206"/>
      <c r="K8" s="206"/>
      <c r="L8" s="206"/>
      <c r="M8" s="206"/>
      <c r="N8" s="206"/>
      <c r="O8" s="206"/>
      <c r="P8" s="206"/>
      <c r="Q8" s="206"/>
      <c r="R8" s="206"/>
    </row>
    <row r="9" spans="1:18" s="22" customFormat="1" ht="15.75" customHeight="1">
      <c r="A9" s="116" t="s">
        <v>70</v>
      </c>
      <c r="B9" s="827">
        <v>177.06</v>
      </c>
      <c r="C9" s="828">
        <v>715.36</v>
      </c>
      <c r="D9" s="828">
        <v>698.33</v>
      </c>
      <c r="E9" s="828">
        <v>165.91</v>
      </c>
      <c r="F9" s="827">
        <v>194.09</v>
      </c>
      <c r="G9" s="82">
        <v>0.27793450088067245</v>
      </c>
      <c r="H9" s="214"/>
      <c r="I9" s="206"/>
      <c r="J9" s="206"/>
      <c r="K9" s="206"/>
      <c r="L9" s="206"/>
      <c r="M9" s="206"/>
      <c r="N9" s="206"/>
      <c r="O9" s="206"/>
      <c r="P9" s="206"/>
      <c r="Q9" s="206"/>
      <c r="R9" s="206"/>
    </row>
    <row r="10" spans="1:18" s="22" customFormat="1" ht="15.75" customHeight="1">
      <c r="A10" s="116" t="s">
        <v>144</v>
      </c>
      <c r="B10" s="827">
        <v>194.69</v>
      </c>
      <c r="C10" s="828">
        <v>728.26</v>
      </c>
      <c r="D10" s="828">
        <v>705.74</v>
      </c>
      <c r="E10" s="828">
        <v>164.42</v>
      </c>
      <c r="F10" s="827">
        <v>217.2</v>
      </c>
      <c r="G10" s="82">
        <v>0.30776206534984551</v>
      </c>
      <c r="H10" s="214"/>
      <c r="I10" s="206"/>
      <c r="J10" s="206"/>
      <c r="K10" s="206"/>
      <c r="L10" s="206"/>
      <c r="M10" s="206"/>
      <c r="N10" s="206"/>
      <c r="O10" s="206"/>
      <c r="P10" s="206"/>
      <c r="Q10" s="206"/>
      <c r="R10" s="206"/>
    </row>
    <row r="11" spans="1:18" s="22" customFormat="1" ht="15.75" customHeight="1">
      <c r="A11" s="42" t="s">
        <v>378</v>
      </c>
      <c r="B11" s="826">
        <v>218.69</v>
      </c>
      <c r="C11" s="826">
        <v>735.21</v>
      </c>
      <c r="D11" s="826">
        <v>711.16</v>
      </c>
      <c r="E11" s="826">
        <v>172.84</v>
      </c>
      <c r="F11" s="826">
        <v>242.74</v>
      </c>
      <c r="G11" s="82">
        <v>0.34132965858597225</v>
      </c>
      <c r="H11" s="214"/>
      <c r="I11" s="206"/>
      <c r="J11" s="206"/>
      <c r="K11" s="206"/>
      <c r="L11" s="206"/>
      <c r="M11" s="206"/>
      <c r="N11" s="206"/>
      <c r="O11" s="206"/>
      <c r="P11" s="206"/>
      <c r="Q11" s="206"/>
      <c r="R11" s="206"/>
    </row>
    <row r="12" spans="1:18" s="118" customFormat="1" ht="15.75" customHeight="1">
      <c r="A12" s="560" t="s">
        <v>472</v>
      </c>
      <c r="B12" s="826">
        <v>245</v>
      </c>
      <c r="C12" s="826">
        <v>756.4</v>
      </c>
      <c r="D12" s="826">
        <v>739.09</v>
      </c>
      <c r="E12" s="826">
        <v>183.36</v>
      </c>
      <c r="F12" s="826">
        <v>262.08</v>
      </c>
      <c r="G12" s="82">
        <v>0.34132965858597225</v>
      </c>
      <c r="H12" s="214"/>
      <c r="I12" s="206"/>
      <c r="J12" s="206"/>
      <c r="K12" s="206"/>
      <c r="L12" s="206"/>
      <c r="M12" s="206"/>
      <c r="N12" s="206"/>
      <c r="O12" s="206"/>
      <c r="P12" s="206"/>
      <c r="Q12" s="206"/>
      <c r="R12" s="206"/>
    </row>
    <row r="13" spans="1:18" s="22" customFormat="1" ht="15.75" customHeight="1">
      <c r="A13" s="806" t="s">
        <v>567</v>
      </c>
      <c r="B13" s="826">
        <v>263.06</v>
      </c>
      <c r="C13" s="826">
        <v>762.31</v>
      </c>
      <c r="D13" s="826">
        <v>741.78</v>
      </c>
      <c r="E13" s="826">
        <v>181.9</v>
      </c>
      <c r="F13" s="826">
        <v>283.60000000000002</v>
      </c>
      <c r="G13" s="82">
        <f>F13/D13</f>
        <v>0.38232359998921517</v>
      </c>
      <c r="H13" s="214"/>
      <c r="J13" s="206"/>
      <c r="K13" s="206"/>
      <c r="L13" s="206"/>
      <c r="M13" s="206"/>
      <c r="N13" s="206"/>
      <c r="O13" s="206"/>
      <c r="P13" s="206"/>
      <c r="Q13" s="206"/>
      <c r="R13" s="206"/>
    </row>
    <row r="14" spans="1:18" s="22" customFormat="1" ht="15.75" customHeight="1">
      <c r="A14" s="806" t="s">
        <v>568</v>
      </c>
      <c r="B14" s="826">
        <v>283.60000000000002</v>
      </c>
      <c r="C14" s="826">
        <v>730.5</v>
      </c>
      <c r="D14" s="826">
        <v>736.41</v>
      </c>
      <c r="E14" s="826">
        <v>173.16</v>
      </c>
      <c r="F14" s="826">
        <v>277.68</v>
      </c>
      <c r="G14" s="82">
        <f>F14/D14</f>
        <v>0.37707255469100098</v>
      </c>
      <c r="H14" s="214"/>
      <c r="J14" s="206"/>
      <c r="K14" s="206"/>
      <c r="L14" s="206"/>
      <c r="M14" s="206"/>
      <c r="N14" s="206"/>
      <c r="O14" s="206"/>
      <c r="P14" s="206"/>
      <c r="Q14" s="206"/>
      <c r="R14" s="206"/>
    </row>
    <row r="15" spans="1:18" s="22" customFormat="1" ht="15.75" customHeight="1">
      <c r="A15" s="813" t="s">
        <v>569</v>
      </c>
      <c r="B15" s="826">
        <v>277.68</v>
      </c>
      <c r="C15" s="826">
        <v>765.23</v>
      </c>
      <c r="D15" s="826">
        <v>755.11</v>
      </c>
      <c r="E15" s="826">
        <v>179.68</v>
      </c>
      <c r="F15" s="826">
        <v>287.8</v>
      </c>
      <c r="G15" s="82">
        <f>F15/D15</f>
        <v>0.38113652315556673</v>
      </c>
      <c r="H15" s="214"/>
      <c r="I15" s="19"/>
      <c r="J15" s="206"/>
      <c r="K15" s="206"/>
      <c r="L15" s="206"/>
      <c r="M15" s="206"/>
      <c r="N15" s="206"/>
      <c r="O15" s="206"/>
      <c r="P15" s="206"/>
      <c r="Q15" s="206"/>
      <c r="R15" s="206"/>
    </row>
    <row r="16" spans="1:18" s="22" customFormat="1" ht="15" customHeight="1">
      <c r="A16" s="1008" t="s">
        <v>178</v>
      </c>
      <c r="B16" s="1008"/>
      <c r="C16" s="1008"/>
      <c r="D16" s="1008"/>
      <c r="E16" s="1008"/>
      <c r="F16" s="1008"/>
      <c r="G16" s="1008"/>
      <c r="I16" s="206"/>
      <c r="J16" s="206"/>
      <c r="K16" s="206"/>
      <c r="L16" s="206"/>
      <c r="M16" s="206"/>
      <c r="N16" s="206"/>
      <c r="O16" s="206"/>
      <c r="P16" s="206"/>
      <c r="Q16" s="206"/>
      <c r="R16" s="206"/>
    </row>
    <row r="17" spans="1:18" s="22" customFormat="1" ht="43.5" customHeight="1">
      <c r="A17" s="714"/>
      <c r="B17" s="714"/>
      <c r="C17" s="777"/>
      <c r="D17" s="937"/>
      <c r="E17" s="714"/>
      <c r="F17" s="714"/>
      <c r="G17" s="714"/>
      <c r="I17" s="206"/>
      <c r="J17" s="206"/>
      <c r="K17" s="206"/>
      <c r="L17" s="206"/>
      <c r="M17" s="206"/>
      <c r="N17" s="206"/>
      <c r="O17" s="206"/>
      <c r="P17" s="206"/>
      <c r="Q17" s="206"/>
      <c r="R17" s="206"/>
    </row>
    <row r="19" spans="1:18" ht="15" customHeight="1">
      <c r="H19" s="205"/>
    </row>
    <row r="20" spans="1:18" ht="9.75" customHeight="1">
      <c r="H20" s="554"/>
      <c r="I20" s="554"/>
      <c r="J20" s="554"/>
      <c r="K20" s="554"/>
      <c r="L20" s="554"/>
      <c r="M20" s="554"/>
      <c r="N20" s="554"/>
      <c r="O20" s="554"/>
      <c r="P20" s="554"/>
      <c r="Q20" s="554"/>
    </row>
    <row r="21" spans="1:18" ht="15" customHeight="1">
      <c r="H21" s="554"/>
      <c r="I21" s="554"/>
      <c r="J21" s="554"/>
      <c r="K21" s="554"/>
      <c r="L21" s="554"/>
      <c r="M21" s="554"/>
      <c r="N21" s="554"/>
      <c r="O21" s="554"/>
      <c r="P21" s="554"/>
      <c r="Q21" s="554"/>
    </row>
    <row r="22" spans="1:18" ht="15" customHeight="1">
      <c r="H22" s="554"/>
      <c r="I22" s="554"/>
      <c r="J22" s="554"/>
      <c r="K22" s="554"/>
      <c r="L22" s="554"/>
      <c r="M22" s="554"/>
      <c r="N22" s="554"/>
      <c r="O22" s="554"/>
      <c r="P22" s="554"/>
      <c r="Q22" s="554"/>
    </row>
    <row r="23" spans="1:18" ht="15" customHeight="1">
      <c r="H23" s="554"/>
      <c r="I23" s="554"/>
      <c r="J23" s="554"/>
      <c r="K23" s="554"/>
      <c r="L23" s="554"/>
      <c r="M23" s="554"/>
      <c r="N23" s="554"/>
      <c r="O23" s="554"/>
      <c r="P23" s="554"/>
      <c r="Q23" s="554"/>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207"/>
    </row>
    <row r="31" spans="1:18" ht="15" customHeight="1">
      <c r="H31" s="207"/>
    </row>
    <row r="32" spans="1:18" ht="15" customHeight="1">
      <c r="H32" s="207"/>
    </row>
    <row r="33" spans="1:8" ht="15" customHeight="1">
      <c r="H33" s="208"/>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sheetPr>
  <dimension ref="B1:N26"/>
  <sheetViews>
    <sheetView zoomScaleNormal="100" zoomScaleSheetLayoutView="50" workbookViewId="0">
      <selection activeCell="J16" sqref="J16"/>
    </sheetView>
  </sheetViews>
  <sheetFormatPr baseColWidth="10" defaultRowHeight="12.75"/>
  <cols>
    <col min="1" max="1" width="0.90625" style="81" customWidth="1"/>
    <col min="2" max="2" width="12.54296875" style="81" customWidth="1"/>
    <col min="3" max="3" width="13.6328125" style="81" customWidth="1"/>
    <col min="4" max="6" width="12.7265625" style="81" customWidth="1"/>
    <col min="7" max="7" width="1.54296875" style="81" customWidth="1"/>
    <col min="8" max="8" width="6.7265625" style="81" customWidth="1"/>
    <col min="9" max="9" width="7" style="81" customWidth="1"/>
    <col min="10" max="16384" width="10.90625" style="81"/>
  </cols>
  <sheetData>
    <row r="1" spans="2:14" s="30" customFormat="1" ht="15" customHeight="1">
      <c r="B1" s="1013" t="s">
        <v>3</v>
      </c>
      <c r="C1" s="1013"/>
      <c r="D1" s="1013"/>
      <c r="E1" s="1013"/>
      <c r="F1" s="1013"/>
    </row>
    <row r="2" spans="2:14" s="30" customFormat="1" ht="28.5" customHeight="1">
      <c r="B2" s="1014" t="s">
        <v>265</v>
      </c>
      <c r="C2" s="1013"/>
      <c r="D2" s="1013"/>
      <c r="E2" s="1013"/>
      <c r="F2" s="1013"/>
    </row>
    <row r="3" spans="2:14" s="30" customFormat="1" ht="15" customHeight="1">
      <c r="B3" s="1013" t="s">
        <v>549</v>
      </c>
      <c r="C3" s="1013"/>
      <c r="D3" s="1013"/>
      <c r="E3" s="1013"/>
      <c r="F3" s="1013"/>
      <c r="I3" s="341"/>
      <c r="J3" s="341"/>
      <c r="K3" s="341"/>
      <c r="L3" s="341"/>
      <c r="M3" s="341"/>
      <c r="N3" s="341"/>
    </row>
    <row r="4" spans="2:14" s="30" customFormat="1" ht="15" customHeight="1">
      <c r="B4" s="67"/>
      <c r="C4" s="67"/>
      <c r="D4" s="67"/>
      <c r="E4" s="67"/>
      <c r="F4" s="67"/>
      <c r="I4" s="341"/>
      <c r="J4" s="341"/>
      <c r="K4" s="341"/>
      <c r="L4" s="341"/>
      <c r="M4" s="341"/>
      <c r="N4" s="341"/>
    </row>
    <row r="5" spans="2:14" s="30" customFormat="1" ht="27.75" customHeight="1">
      <c r="B5" s="314" t="s">
        <v>11</v>
      </c>
      <c r="C5" s="314" t="s">
        <v>12</v>
      </c>
      <c r="D5" s="315" t="s">
        <v>32</v>
      </c>
      <c r="E5" s="315" t="s">
        <v>30</v>
      </c>
      <c r="F5" s="315" t="s">
        <v>31</v>
      </c>
      <c r="I5" s="202"/>
      <c r="J5" s="202"/>
      <c r="K5" s="202"/>
      <c r="L5" s="341"/>
      <c r="M5" s="341"/>
      <c r="N5" s="341"/>
    </row>
    <row r="6" spans="2:14" ht="16.5" customHeight="1">
      <c r="B6" s="1172" t="s">
        <v>378</v>
      </c>
      <c r="C6" s="326" t="s">
        <v>185</v>
      </c>
      <c r="D6" s="662">
        <v>22332</v>
      </c>
      <c r="E6" s="662">
        <v>148507.79999999999</v>
      </c>
      <c r="F6" s="663">
        <f>E6/D6*10</f>
        <v>66.5</v>
      </c>
      <c r="G6" s="51"/>
      <c r="H6" s="338"/>
      <c r="I6" s="658"/>
      <c r="J6" s="53"/>
      <c r="K6" s="317"/>
      <c r="L6" s="317"/>
      <c r="M6" s="445"/>
      <c r="N6" s="53"/>
    </row>
    <row r="7" spans="2:14" ht="16.5" customHeight="1">
      <c r="B7" s="1172"/>
      <c r="C7" s="326" t="s">
        <v>186</v>
      </c>
      <c r="D7" s="662">
        <v>4208</v>
      </c>
      <c r="E7" s="662">
        <v>25500.5</v>
      </c>
      <c r="F7" s="663">
        <f>E7/D7*10</f>
        <v>60.600047528517109</v>
      </c>
      <c r="G7" s="51"/>
      <c r="H7" s="338"/>
      <c r="I7" s="658"/>
      <c r="J7" s="53"/>
      <c r="K7" s="317"/>
      <c r="L7" s="317"/>
      <c r="M7" s="445"/>
      <c r="N7" s="53"/>
    </row>
    <row r="8" spans="2:14" ht="16.5" customHeight="1">
      <c r="B8" s="1172"/>
      <c r="C8" s="326" t="s">
        <v>7</v>
      </c>
      <c r="D8" s="664">
        <f>SUM(D6:D7)</f>
        <v>26540</v>
      </c>
      <c r="E8" s="664">
        <f>SUM(E6:E7)</f>
        <v>174008.3</v>
      </c>
      <c r="F8" s="665">
        <f>E8/D8*10</f>
        <v>65.564544084400907</v>
      </c>
      <c r="G8" s="51"/>
      <c r="H8" s="338"/>
      <c r="I8" s="659"/>
      <c r="J8" s="53"/>
      <c r="K8" s="317"/>
      <c r="L8" s="317"/>
      <c r="M8" s="445"/>
      <c r="N8" s="53"/>
    </row>
    <row r="9" spans="2:14" ht="16.5" customHeight="1">
      <c r="B9" s="1237" t="s">
        <v>381</v>
      </c>
      <c r="C9" s="326" t="s">
        <v>185</v>
      </c>
      <c r="D9" s="664">
        <v>17395</v>
      </c>
      <c r="E9" s="662">
        <f>D9*F9/10</f>
        <v>111501.95</v>
      </c>
      <c r="F9" s="665">
        <v>64.099999999999994</v>
      </c>
      <c r="G9" s="51"/>
      <c r="H9" s="338"/>
      <c r="I9" s="659"/>
      <c r="J9" s="53"/>
      <c r="K9" s="317"/>
      <c r="L9" s="317"/>
      <c r="M9" s="445"/>
      <c r="N9" s="53"/>
    </row>
    <row r="10" spans="2:14" ht="16.5" customHeight="1">
      <c r="B10" s="1237"/>
      <c r="C10" s="326" t="s">
        <v>186</v>
      </c>
      <c r="D10" s="664">
        <v>3542</v>
      </c>
      <c r="E10" s="662">
        <f>D10*F10/10</f>
        <v>16364.040000000003</v>
      </c>
      <c r="F10" s="665">
        <v>46.2</v>
      </c>
      <c r="G10" s="51"/>
      <c r="H10" s="338"/>
      <c r="I10" s="659"/>
      <c r="J10" s="669"/>
      <c r="K10" s="658"/>
      <c r="L10" s="317"/>
      <c r="M10" s="445"/>
      <c r="N10" s="53"/>
    </row>
    <row r="11" spans="2:14" ht="16.5" customHeight="1">
      <c r="B11" s="1237"/>
      <c r="C11" s="326" t="s">
        <v>7</v>
      </c>
      <c r="D11" s="664">
        <f>SUM(D9:D10)</f>
        <v>20937</v>
      </c>
      <c r="E11" s="664">
        <f>E9+E10</f>
        <v>127865.99</v>
      </c>
      <c r="F11" s="665">
        <f>E11/D11*10</f>
        <v>61.071782012704787</v>
      </c>
      <c r="G11" s="51"/>
      <c r="H11" s="672"/>
      <c r="I11" s="676"/>
      <c r="J11" s="672"/>
      <c r="K11" s="317"/>
      <c r="L11" s="317"/>
      <c r="M11" s="445"/>
      <c r="N11" s="53"/>
    </row>
    <row r="12" spans="2:14" ht="16.5" customHeight="1">
      <c r="B12" s="1237" t="s">
        <v>467</v>
      </c>
      <c r="C12" s="326" t="s">
        <v>185</v>
      </c>
      <c r="D12" s="664">
        <v>27885</v>
      </c>
      <c r="E12" s="662">
        <f>1815355/10</f>
        <v>181535.5</v>
      </c>
      <c r="F12" s="665">
        <f>+E12*10/D12</f>
        <v>65.101488255334402</v>
      </c>
      <c r="G12" s="51"/>
      <c r="H12" s="338"/>
      <c r="I12" s="659"/>
      <c r="J12" s="53"/>
      <c r="K12" s="317"/>
      <c r="L12" s="317"/>
      <c r="M12" s="445"/>
      <c r="N12" s="53"/>
    </row>
    <row r="13" spans="2:14" ht="16.5" customHeight="1">
      <c r="B13" s="1237"/>
      <c r="C13" s="326" t="s">
        <v>186</v>
      </c>
      <c r="D13" s="664">
        <v>1637</v>
      </c>
      <c r="E13" s="662">
        <f>112725/10</f>
        <v>11272.5</v>
      </c>
      <c r="F13" s="665">
        <f>+E13*10/D13</f>
        <v>68.860720830788026</v>
      </c>
      <c r="G13" s="51"/>
      <c r="H13" s="338"/>
      <c r="I13" s="659"/>
      <c r="J13" s="657"/>
      <c r="K13" s="317"/>
      <c r="L13" s="317"/>
      <c r="M13" s="445"/>
      <c r="N13" s="53"/>
    </row>
    <row r="14" spans="2:14" ht="16.5" customHeight="1">
      <c r="B14" s="1237"/>
      <c r="C14" s="326" t="s">
        <v>7</v>
      </c>
      <c r="D14" s="664">
        <f>+D12+D13</f>
        <v>29522</v>
      </c>
      <c r="E14" s="664">
        <f>+E12+E13</f>
        <v>192808</v>
      </c>
      <c r="F14" s="665">
        <f>+E14*10/D14</f>
        <v>65.309938351060225</v>
      </c>
      <c r="G14" s="51"/>
      <c r="H14" s="674"/>
      <c r="I14" s="676"/>
      <c r="J14" s="675"/>
      <c r="K14" s="317"/>
      <c r="L14" s="317"/>
      <c r="M14" s="445"/>
      <c r="N14" s="53"/>
    </row>
    <row r="15" spans="2:14" ht="16.5" customHeight="1">
      <c r="B15" s="1237" t="s">
        <v>543</v>
      </c>
      <c r="C15" s="326" t="s">
        <v>185</v>
      </c>
      <c r="D15" s="664">
        <v>23083</v>
      </c>
      <c r="E15" s="664">
        <v>154923.79999999999</v>
      </c>
      <c r="F15" s="665">
        <f>E15/D15*10</f>
        <v>67.115972793830963</v>
      </c>
      <c r="G15" s="51"/>
      <c r="H15" s="674"/>
      <c r="I15" s="676"/>
      <c r="J15" s="675"/>
      <c r="K15" s="317"/>
      <c r="L15" s="317"/>
      <c r="M15" s="445"/>
      <c r="N15" s="53"/>
    </row>
    <row r="16" spans="2:14" ht="16.5" customHeight="1">
      <c r="B16" s="1237"/>
      <c r="C16" s="326" t="s">
        <v>503</v>
      </c>
      <c r="D16" s="664">
        <v>3159</v>
      </c>
      <c r="E16" s="664">
        <v>19973.400000000001</v>
      </c>
      <c r="F16" s="665">
        <f>E16/D16*10</f>
        <v>63.226970560303897</v>
      </c>
      <c r="G16" s="51"/>
      <c r="H16" s="674"/>
      <c r="I16" s="676"/>
      <c r="J16" s="675"/>
      <c r="K16" s="317"/>
      <c r="L16" s="317"/>
      <c r="M16" s="445"/>
      <c r="N16" s="53"/>
    </row>
    <row r="17" spans="2:14" ht="16.5" customHeight="1">
      <c r="B17" s="1237"/>
      <c r="C17" s="326" t="s">
        <v>7</v>
      </c>
      <c r="D17" s="664">
        <v>26242</v>
      </c>
      <c r="E17" s="664">
        <v>174897.2</v>
      </c>
      <c r="F17" s="665">
        <v>66.599999999999994</v>
      </c>
      <c r="G17" s="51"/>
      <c r="H17" s="674"/>
      <c r="I17" s="676"/>
      <c r="J17" s="675"/>
      <c r="K17" s="317"/>
      <c r="L17" s="317"/>
      <c r="M17" s="445"/>
      <c r="N17" s="53"/>
    </row>
    <row r="18" spans="2:14" ht="36" customHeight="1">
      <c r="B18" s="1236" t="s">
        <v>577</v>
      </c>
      <c r="C18" s="1236"/>
      <c r="D18" s="1236"/>
      <c r="E18" s="1236"/>
      <c r="F18" s="1236"/>
    </row>
    <row r="19" spans="2:14" ht="14.25">
      <c r="B19" s="776"/>
    </row>
    <row r="20" spans="2:14" ht="18">
      <c r="B20" s="776"/>
      <c r="D20" s="820"/>
    </row>
    <row r="21" spans="2:14" ht="18">
      <c r="B21" s="776"/>
      <c r="D21" s="820"/>
      <c r="E21" s="707"/>
      <c r="F21" s="661"/>
    </row>
    <row r="22" spans="2:14" ht="14.25">
      <c r="B22" s="776"/>
      <c r="E22" s="660"/>
      <c r="F22" s="661"/>
    </row>
    <row r="23" spans="2:14">
      <c r="F23" s="661"/>
    </row>
    <row r="24" spans="2:14">
      <c r="F24" s="661"/>
    </row>
    <row r="25" spans="2:14">
      <c r="F25" s="661"/>
    </row>
    <row r="26" spans="2:14">
      <c r="F26" s="661"/>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sheetPr>
  <dimension ref="B1:F16"/>
  <sheetViews>
    <sheetView zoomScaleNormal="100" workbookViewId="0">
      <selection activeCell="D24" sqref="D24"/>
    </sheetView>
  </sheetViews>
  <sheetFormatPr baseColWidth="10" defaultRowHeight="18"/>
  <cols>
    <col min="1" max="1" width="0.7265625" customWidth="1"/>
    <col min="2" max="2" width="23" customWidth="1"/>
    <col min="3" max="5" width="10.26953125" customWidth="1"/>
    <col min="6" max="6" width="2" customWidth="1"/>
  </cols>
  <sheetData>
    <row r="1" spans="2:6">
      <c r="B1" s="1013" t="s">
        <v>37</v>
      </c>
      <c r="C1" s="1013"/>
      <c r="D1" s="1013"/>
      <c r="E1" s="1013"/>
      <c r="F1" s="31"/>
    </row>
    <row r="2" spans="2:6">
      <c r="B2" s="1047" t="s">
        <v>560</v>
      </c>
      <c r="C2" s="1048"/>
      <c r="D2" s="1048"/>
      <c r="E2" s="1048"/>
    </row>
    <row r="3" spans="2:6">
      <c r="B3" s="1177" t="s">
        <v>480</v>
      </c>
      <c r="C3" s="1049"/>
      <c r="D3" s="1049"/>
      <c r="E3" s="1049"/>
    </row>
    <row r="4" spans="2:6">
      <c r="B4" s="1178" t="s">
        <v>481</v>
      </c>
      <c r="C4" s="1178"/>
      <c r="D4" s="1178"/>
      <c r="E4" s="1178"/>
    </row>
    <row r="5" spans="2:6" ht="17.45" customHeight="1"/>
    <row r="6" spans="2:6">
      <c r="B6" s="1031" t="s">
        <v>12</v>
      </c>
      <c r="C6" s="1031"/>
      <c r="D6" s="1179" t="s">
        <v>185</v>
      </c>
      <c r="E6" s="1179"/>
    </row>
    <row r="7" spans="2:6" ht="18.600000000000001" customHeight="1">
      <c r="B7" s="1031" t="s">
        <v>221</v>
      </c>
      <c r="C7" s="1031"/>
      <c r="D7" s="1179">
        <v>70</v>
      </c>
      <c r="E7" s="1179"/>
    </row>
    <row r="8" spans="2:6" ht="21" customHeight="1">
      <c r="B8" s="1031" t="s">
        <v>326</v>
      </c>
      <c r="C8" s="1031"/>
      <c r="D8" s="1179" t="s">
        <v>223</v>
      </c>
      <c r="E8" s="1179"/>
    </row>
    <row r="9" spans="2:6">
      <c r="B9" s="1240" t="s">
        <v>99</v>
      </c>
      <c r="C9" s="1240"/>
      <c r="D9" s="1239">
        <v>124000</v>
      </c>
      <c r="E9" s="1239"/>
    </row>
    <row r="10" spans="2:6">
      <c r="B10" s="1240" t="s">
        <v>100</v>
      </c>
      <c r="C10" s="1240"/>
      <c r="D10" s="1239">
        <v>305000</v>
      </c>
      <c r="E10" s="1239"/>
    </row>
    <row r="11" spans="2:6">
      <c r="B11" s="1240" t="s">
        <v>73</v>
      </c>
      <c r="C11" s="1240"/>
      <c r="D11" s="1239">
        <v>440355</v>
      </c>
      <c r="E11" s="1239"/>
    </row>
    <row r="12" spans="2:6">
      <c r="B12" s="1238" t="s">
        <v>327</v>
      </c>
      <c r="C12" s="1238"/>
      <c r="D12" s="1239">
        <f>SUM(43468+419121)</f>
        <v>462589</v>
      </c>
      <c r="E12" s="1239"/>
    </row>
    <row r="13" spans="2:6">
      <c r="B13" s="1240" t="s">
        <v>101</v>
      </c>
      <c r="C13" s="1240"/>
      <c r="D13" s="1239">
        <f>SUM(D9:E12)</f>
        <v>1331944</v>
      </c>
      <c r="E13" s="1239"/>
    </row>
    <row r="14" spans="2:6" ht="25.5" customHeight="1">
      <c r="B14" s="1043" t="s">
        <v>179</v>
      </c>
      <c r="C14" s="1043"/>
      <c r="D14" s="1043"/>
      <c r="E14" s="1043"/>
    </row>
    <row r="15" spans="2:6" ht="22.5" customHeight="1">
      <c r="B15" s="1242" t="s">
        <v>561</v>
      </c>
      <c r="C15" s="1243"/>
      <c r="D15" s="1243"/>
      <c r="E15" s="1244"/>
    </row>
    <row r="16" spans="2:6" ht="14.25" customHeight="1">
      <c r="B16" s="1241"/>
      <c r="C16" s="1241"/>
      <c r="D16" s="1241"/>
      <c r="E16" s="1241"/>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orientation="portrait" r:id="rId1"/>
  <headerFooter>
    <oddFooter>&amp;C&amp;11&amp;A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sheetPr>
  <dimension ref="B1:O48"/>
  <sheetViews>
    <sheetView zoomScaleNormal="100" workbookViewId="0"/>
  </sheetViews>
  <sheetFormatPr baseColWidth="10" defaultColWidth="9.6328125" defaultRowHeight="12"/>
  <cols>
    <col min="1" max="1" width="1.26953125" style="1" customWidth="1"/>
    <col min="2" max="2" width="7.6328125" style="1" customWidth="1"/>
    <col min="3" max="7" width="11" style="1" customWidth="1"/>
    <col min="8" max="8" width="2.08984375" style="1" customWidth="1"/>
    <col min="9" max="9" width="6.4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189" t="s">
        <v>75</v>
      </c>
      <c r="C1" s="1189"/>
      <c r="D1" s="1189"/>
      <c r="E1" s="1189"/>
      <c r="F1" s="1189"/>
      <c r="G1" s="1189"/>
      <c r="L1" s="33"/>
      <c r="M1" s="33"/>
      <c r="N1" s="33"/>
      <c r="O1" s="33"/>
    </row>
    <row r="2" spans="2:15" s="24" customFormat="1" ht="12.75">
      <c r="L2" s="33"/>
      <c r="M2" s="33"/>
      <c r="N2" s="33"/>
      <c r="O2" s="33"/>
    </row>
    <row r="3" spans="2:15" s="24" customFormat="1" ht="12.75">
      <c r="B3" s="1057" t="s">
        <v>519</v>
      </c>
      <c r="C3" s="1057"/>
      <c r="D3" s="1057"/>
      <c r="E3" s="1057"/>
      <c r="F3" s="1057"/>
      <c r="G3" s="1057"/>
      <c r="L3" s="33"/>
      <c r="M3" s="33"/>
      <c r="N3" s="33"/>
      <c r="O3" s="33"/>
    </row>
    <row r="4" spans="2:15" s="24" customFormat="1" ht="12.75">
      <c r="B4" s="1057" t="s">
        <v>511</v>
      </c>
      <c r="C4" s="1057"/>
      <c r="D4" s="1057"/>
      <c r="E4" s="1057"/>
      <c r="F4" s="1057"/>
      <c r="G4" s="1057"/>
      <c r="L4" s="33"/>
      <c r="M4" s="33"/>
      <c r="N4" s="33"/>
      <c r="O4" s="33"/>
    </row>
    <row r="5" spans="2:15" s="24" customFormat="1" ht="18">
      <c r="B5" s="1246" t="s">
        <v>234</v>
      </c>
      <c r="C5" s="1246"/>
      <c r="D5" s="1246"/>
      <c r="E5" s="1246"/>
      <c r="F5" s="1246"/>
      <c r="G5" s="1246"/>
      <c r="L5" s="33"/>
      <c r="M5" s="451"/>
      <c r="N5" s="451"/>
      <c r="O5" s="33"/>
    </row>
    <row r="6" spans="2:15" s="38" customFormat="1" ht="28.5" customHeight="1">
      <c r="B6" s="1055" t="s">
        <v>5</v>
      </c>
      <c r="C6" s="1055" t="s">
        <v>468</v>
      </c>
      <c r="D6" s="1247" t="s">
        <v>328</v>
      </c>
      <c r="E6" s="1055" t="s">
        <v>329</v>
      </c>
      <c r="F6" s="1055" t="s">
        <v>521</v>
      </c>
      <c r="G6" s="1066" t="s">
        <v>579</v>
      </c>
      <c r="L6" s="50"/>
      <c r="M6" s="451"/>
      <c r="N6" s="451"/>
      <c r="O6" s="50"/>
    </row>
    <row r="7" spans="2:15" s="38" customFormat="1" ht="18">
      <c r="B7" s="1055"/>
      <c r="C7" s="1055"/>
      <c r="D7" s="1247"/>
      <c r="E7" s="1055"/>
      <c r="F7" s="1055"/>
      <c r="G7" s="1067"/>
      <c r="I7" s="36"/>
      <c r="L7" s="50"/>
      <c r="M7" s="451"/>
      <c r="N7" s="220"/>
      <c r="O7" s="50"/>
    </row>
    <row r="8" spans="2:15" s="38" customFormat="1" ht="18">
      <c r="B8" s="109">
        <v>2008</v>
      </c>
      <c r="C8" s="454">
        <v>60700.1</v>
      </c>
      <c r="D8" s="454">
        <v>92816.909</v>
      </c>
      <c r="E8" s="454">
        <v>0</v>
      </c>
      <c r="F8" s="454">
        <v>153531.40909999999</v>
      </c>
      <c r="G8" s="781"/>
      <c r="I8" s="36"/>
      <c r="L8" s="50"/>
      <c r="M8" s="451"/>
      <c r="N8" s="220"/>
      <c r="O8" s="50"/>
    </row>
    <row r="9" spans="2:15" s="38" customFormat="1" ht="18">
      <c r="B9" s="109">
        <v>2009</v>
      </c>
      <c r="C9" s="454">
        <v>63655.6</v>
      </c>
      <c r="D9" s="454">
        <v>97500.551000000007</v>
      </c>
      <c r="E9" s="454">
        <v>0</v>
      </c>
      <c r="F9" s="454">
        <v>161156.15155000001</v>
      </c>
      <c r="G9" s="457">
        <f t="shared" ref="G9:G18" si="0">F9/F8*100-100</f>
        <v>4.9662427347577847</v>
      </c>
      <c r="I9" s="36"/>
      <c r="J9" s="19"/>
      <c r="L9" s="50"/>
      <c r="M9" s="451"/>
      <c r="N9" s="220"/>
      <c r="O9" s="50"/>
    </row>
    <row r="10" spans="2:15" s="38" customFormat="1" ht="18">
      <c r="B10" s="109">
        <v>2010</v>
      </c>
      <c r="C10" s="454">
        <v>47336.25</v>
      </c>
      <c r="D10" s="454">
        <v>98410.813999999998</v>
      </c>
      <c r="E10" s="454">
        <v>0</v>
      </c>
      <c r="F10" s="454">
        <v>145881.96455</v>
      </c>
      <c r="G10" s="457">
        <f t="shared" si="0"/>
        <v>-9.4778802131304758</v>
      </c>
      <c r="I10" s="36"/>
      <c r="J10" s="19"/>
      <c r="L10" s="50"/>
      <c r="M10" s="451"/>
      <c r="N10" s="220"/>
      <c r="O10" s="50"/>
    </row>
    <row r="11" spans="2:15" s="38" customFormat="1" ht="15.75" customHeight="1">
      <c r="B11" s="109">
        <v>2011</v>
      </c>
      <c r="C11" s="454">
        <v>70402.445999999996</v>
      </c>
      <c r="D11" s="454">
        <v>83594.012600000002</v>
      </c>
      <c r="E11" s="454">
        <v>346.1</v>
      </c>
      <c r="F11" s="454">
        <f t="shared" ref="F11:F18" si="1">C11+D11-E11</f>
        <v>153650.35860000001</v>
      </c>
      <c r="G11" s="457">
        <f t="shared" si="0"/>
        <v>5.3251230019852471</v>
      </c>
      <c r="I11" s="36"/>
      <c r="J11" s="19"/>
      <c r="K11" s="456"/>
      <c r="L11" s="50"/>
      <c r="M11" s="451"/>
      <c r="N11" s="220"/>
      <c r="O11" s="50"/>
    </row>
    <row r="12" spans="2:15" s="38" customFormat="1" ht="15.75" customHeight="1">
      <c r="B12" s="109">
        <v>2012</v>
      </c>
      <c r="C12" s="454">
        <v>80885.466</v>
      </c>
      <c r="D12" s="454">
        <v>93846.020999999993</v>
      </c>
      <c r="E12" s="455">
        <v>62.3</v>
      </c>
      <c r="F12" s="454">
        <f t="shared" si="1"/>
        <v>174669.18700000001</v>
      </c>
      <c r="G12" s="457">
        <f t="shared" si="0"/>
        <v>13.679648125468162</v>
      </c>
      <c r="I12" s="36"/>
      <c r="J12" s="19"/>
      <c r="K12" s="456"/>
      <c r="L12" s="50"/>
      <c r="M12" s="451"/>
      <c r="N12" s="220"/>
      <c r="O12" s="50"/>
    </row>
    <row r="13" spans="2:15" s="38" customFormat="1" ht="15.75" customHeight="1">
      <c r="B13" s="109">
        <v>2013</v>
      </c>
      <c r="C13" s="454">
        <v>70365.941999999995</v>
      </c>
      <c r="D13" s="454">
        <v>90685.751000000004</v>
      </c>
      <c r="E13" s="455">
        <v>2</v>
      </c>
      <c r="F13" s="454">
        <f t="shared" si="1"/>
        <v>161049.693</v>
      </c>
      <c r="G13" s="457">
        <f t="shared" si="0"/>
        <v>-7.797307718618967</v>
      </c>
      <c r="J13" s="19"/>
      <c r="K13" s="456"/>
      <c r="L13" s="50"/>
      <c r="M13" s="451"/>
      <c r="N13" s="220"/>
      <c r="O13" s="50"/>
    </row>
    <row r="14" spans="2:15" s="38" customFormat="1" ht="15.75" customHeight="1">
      <c r="B14" s="109">
        <v>2014</v>
      </c>
      <c r="C14" s="454">
        <v>72837.521999999997</v>
      </c>
      <c r="D14" s="454">
        <v>90177</v>
      </c>
      <c r="E14" s="455">
        <v>7217.1</v>
      </c>
      <c r="F14" s="454">
        <f t="shared" si="1"/>
        <v>155797.42199999999</v>
      </c>
      <c r="G14" s="457">
        <f t="shared" si="0"/>
        <v>-3.2612735250603748</v>
      </c>
      <c r="J14" s="19"/>
      <c r="K14" s="456"/>
      <c r="L14" s="50"/>
      <c r="M14" s="451"/>
      <c r="N14" s="220"/>
      <c r="O14" s="50"/>
    </row>
    <row r="15" spans="2:15" s="38" customFormat="1" ht="15.75" customHeight="1">
      <c r="B15" s="109">
        <v>2015</v>
      </c>
      <c r="C15" s="454">
        <v>88322.4</v>
      </c>
      <c r="D15" s="454">
        <v>118644</v>
      </c>
      <c r="E15" s="455">
        <v>3019</v>
      </c>
      <c r="F15" s="454">
        <f t="shared" si="1"/>
        <v>203947.4</v>
      </c>
      <c r="G15" s="457">
        <f t="shared" si="0"/>
        <v>30.905503686704151</v>
      </c>
      <c r="J15" s="19"/>
      <c r="K15" s="456"/>
      <c r="L15" s="50"/>
      <c r="M15" s="451"/>
      <c r="N15" s="220"/>
      <c r="O15" s="50"/>
    </row>
    <row r="16" spans="2:15" s="38" customFormat="1" ht="15.75" customHeight="1">
      <c r="B16" s="109">
        <v>2016</v>
      </c>
      <c r="C16" s="454">
        <v>93964</v>
      </c>
      <c r="D16" s="454">
        <v>103903.446</v>
      </c>
      <c r="E16" s="455">
        <v>1218.712</v>
      </c>
      <c r="F16" s="454">
        <f t="shared" si="1"/>
        <v>196648.734</v>
      </c>
      <c r="G16" s="457">
        <f t="shared" si="0"/>
        <v>-3.5787001942657781</v>
      </c>
      <c r="J16" s="19"/>
      <c r="K16" s="456"/>
      <c r="L16" s="50"/>
      <c r="M16" s="451"/>
      <c r="N16" s="220"/>
      <c r="O16" s="50"/>
    </row>
    <row r="17" spans="2:15" s="38" customFormat="1" ht="15.75" customHeight="1">
      <c r="B17" s="109">
        <v>2017</v>
      </c>
      <c r="C17" s="454">
        <f>+'48'!E11*0.56</f>
        <v>71604.954400000017</v>
      </c>
      <c r="D17" s="454">
        <f>'51'!E18</f>
        <v>131211.84099999999</v>
      </c>
      <c r="E17" s="455">
        <v>1483</v>
      </c>
      <c r="F17" s="454">
        <f t="shared" si="1"/>
        <v>201333.7954</v>
      </c>
      <c r="G17" s="457">
        <f t="shared" si="0"/>
        <v>2.3824518493976257</v>
      </c>
      <c r="I17" s="768"/>
      <c r="J17" s="19"/>
      <c r="K17" s="456"/>
      <c r="L17" s="50"/>
      <c r="M17" s="451"/>
      <c r="N17" s="220"/>
      <c r="O17" s="50"/>
    </row>
    <row r="18" spans="2:15" s="38" customFormat="1" ht="15.75" customHeight="1">
      <c r="B18" s="109">
        <v>2018</v>
      </c>
      <c r="C18" s="454">
        <f>+'48'!E14*0.56</f>
        <v>107972.48000000001</v>
      </c>
      <c r="D18" s="454">
        <f>+'51'!F18</f>
        <v>133366.25400000002</v>
      </c>
      <c r="E18" s="455">
        <f>4385587/1000</f>
        <v>4385.5870000000004</v>
      </c>
      <c r="F18" s="454">
        <f t="shared" si="1"/>
        <v>236953.14700000003</v>
      </c>
      <c r="G18" s="457">
        <f t="shared" si="0"/>
        <v>17.691690324137227</v>
      </c>
      <c r="I18" s="767"/>
      <c r="J18" s="19"/>
      <c r="K18" s="456"/>
      <c r="L18" s="50"/>
      <c r="M18" s="451"/>
      <c r="N18" s="220"/>
      <c r="O18" s="50"/>
    </row>
    <row r="19" spans="2:15" s="38" customFormat="1" ht="21.75" customHeight="1">
      <c r="B19" s="1016" t="s">
        <v>423</v>
      </c>
      <c r="C19" s="1245"/>
      <c r="D19" s="1245"/>
      <c r="E19" s="1245"/>
      <c r="F19" s="1245"/>
      <c r="G19" s="1245"/>
      <c r="J19" s="706"/>
      <c r="L19" s="50"/>
      <c r="M19" s="451"/>
      <c r="N19" s="220"/>
      <c r="O19" s="50"/>
    </row>
    <row r="20" spans="2:15" ht="24.75" customHeight="1"/>
    <row r="21" spans="2:15" ht="15.75" customHeight="1">
      <c r="J21" s="19"/>
    </row>
    <row r="22" spans="2:15" ht="15" customHeight="1"/>
    <row r="23" spans="2:15" ht="15" customHeight="1"/>
    <row r="24" spans="2:15" ht="15" customHeight="1"/>
    <row r="25" spans="2:15" ht="15" customHeight="1"/>
    <row r="26" spans="2:15" ht="15" customHeight="1"/>
    <row r="27" spans="2:15" ht="15" customHeight="1">
      <c r="G27" s="18"/>
    </row>
    <row r="28" spans="2:15" ht="15" customHeight="1">
      <c r="G28" s="19"/>
      <c r="L28" s="458"/>
    </row>
    <row r="29" spans="2:15" ht="15" customHeight="1">
      <c r="L29" s="458"/>
    </row>
    <row r="30" spans="2:15" ht="15" customHeight="1">
      <c r="L30" s="458"/>
    </row>
    <row r="31" spans="2:15" ht="15" customHeight="1"/>
    <row r="32" spans="2:15" ht="15" customHeight="1"/>
    <row r="33" spans="2:11" ht="15" customHeight="1"/>
    <row r="34" spans="2:11" ht="15" customHeight="1">
      <c r="I34" s="37"/>
    </row>
    <row r="35" spans="2:11" ht="7.5" customHeight="1"/>
    <row r="48" spans="2:11">
      <c r="B48" s="16"/>
      <c r="C48" s="16"/>
      <c r="D48" s="16"/>
      <c r="E48" s="16"/>
      <c r="F48" s="16"/>
      <c r="G48" s="16"/>
      <c r="H48" s="16"/>
      <c r="I48" s="16"/>
      <c r="J48" s="16"/>
      <c r="K48" s="16"/>
    </row>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sheetPr>
  <dimension ref="A1:L36"/>
  <sheetViews>
    <sheetView zoomScaleNormal="100" workbookViewId="0">
      <selection activeCell="H14" sqref="H14"/>
    </sheetView>
  </sheetViews>
  <sheetFormatPr baseColWidth="10"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8" s="24" customFormat="1" ht="16.5" customHeight="1">
      <c r="B1" s="1009" t="s">
        <v>76</v>
      </c>
      <c r="C1" s="1009"/>
      <c r="D1" s="1009"/>
      <c r="E1" s="1009"/>
      <c r="F1" s="1009"/>
      <c r="G1" s="1009"/>
    </row>
    <row r="2" spans="1:8" s="24" customFormat="1" ht="11.25" customHeight="1">
      <c r="A2" s="26"/>
      <c r="B2" s="26"/>
      <c r="C2" s="26"/>
      <c r="D2" s="26"/>
      <c r="E2" s="25"/>
      <c r="F2" s="25"/>
    </row>
    <row r="3" spans="1:8" s="24" customFormat="1" ht="24.75" customHeight="1">
      <c r="B3" s="1092" t="s">
        <v>441</v>
      </c>
      <c r="C3" s="1092"/>
      <c r="D3" s="1092"/>
      <c r="E3" s="1092"/>
      <c r="F3" s="1092"/>
      <c r="G3" s="1092"/>
    </row>
    <row r="4" spans="1:8" s="24" customFormat="1" ht="15.75" customHeight="1">
      <c r="B4" s="1069" t="s">
        <v>526</v>
      </c>
      <c r="C4" s="1069"/>
      <c r="D4" s="1069"/>
      <c r="E4" s="1069"/>
      <c r="F4" s="1069"/>
      <c r="G4" s="1069"/>
    </row>
    <row r="5" spans="1:8" s="38" customFormat="1" ht="15.75" customHeight="1">
      <c r="B5" s="314" t="s">
        <v>237</v>
      </c>
      <c r="C5" s="391">
        <v>2015</v>
      </c>
      <c r="D5" s="391">
        <v>2016</v>
      </c>
      <c r="E5" s="391">
        <v>2017</v>
      </c>
      <c r="F5" s="391">
        <v>2018</v>
      </c>
      <c r="G5" s="391">
        <v>2019</v>
      </c>
    </row>
    <row r="6" spans="1:8" s="38" customFormat="1" ht="15.75" customHeight="1">
      <c r="B6" s="42" t="str">
        <f>'52'!B7</f>
        <v>Enero</v>
      </c>
      <c r="C6" s="170">
        <v>7111.1970000000001</v>
      </c>
      <c r="D6" s="170">
        <v>8372.5529999999999</v>
      </c>
      <c r="E6" s="170">
        <v>9235.1319999999996</v>
      </c>
      <c r="F6" s="103">
        <v>9627.125</v>
      </c>
      <c r="G6" s="724">
        <v>9764.720800000001</v>
      </c>
    </row>
    <row r="7" spans="1:8" s="38" customFormat="1" ht="15.75" customHeight="1">
      <c r="B7" s="42" t="str">
        <f>'52'!B8</f>
        <v>Febrero</v>
      </c>
      <c r="C7" s="170">
        <v>8475.1540000000005</v>
      </c>
      <c r="D7" s="170">
        <v>7155.8149999999996</v>
      </c>
      <c r="E7" s="170">
        <v>11195.016</v>
      </c>
      <c r="F7" s="103">
        <v>9983.5290000000005</v>
      </c>
      <c r="G7" s="724">
        <v>9739</v>
      </c>
      <c r="H7" s="44"/>
    </row>
    <row r="8" spans="1:8" s="38" customFormat="1" ht="15.75" customHeight="1">
      <c r="B8" s="42" t="str">
        <f>'52'!B9</f>
        <v>Marzo</v>
      </c>
      <c r="C8" s="170">
        <v>11316.828</v>
      </c>
      <c r="D8" s="170">
        <v>7005.0770000000002</v>
      </c>
      <c r="E8" s="170">
        <v>10120.942999999999</v>
      </c>
      <c r="F8" s="103">
        <v>13439</v>
      </c>
      <c r="G8" s="724">
        <v>9720.3803099999986</v>
      </c>
      <c r="H8" s="459"/>
    </row>
    <row r="9" spans="1:8" s="38" customFormat="1" ht="15.75" customHeight="1">
      <c r="B9" s="42" t="str">
        <f>'52'!B10</f>
        <v>Abril</v>
      </c>
      <c r="C9" s="170">
        <v>11861.607</v>
      </c>
      <c r="D9" s="170">
        <v>11008.575000000001</v>
      </c>
      <c r="E9" s="170">
        <v>8924.0339999999997</v>
      </c>
      <c r="F9" s="103">
        <v>13435</v>
      </c>
      <c r="G9" s="724">
        <v>11090</v>
      </c>
      <c r="H9" s="151"/>
    </row>
    <row r="10" spans="1:8" s="38" customFormat="1" ht="15.75" customHeight="1">
      <c r="B10" s="42" t="str">
        <f>'52'!B11</f>
        <v>Mayo</v>
      </c>
      <c r="C10" s="170">
        <v>10002.312</v>
      </c>
      <c r="D10" s="170">
        <v>7025.6450000000004</v>
      </c>
      <c r="E10" s="170">
        <v>13123.982</v>
      </c>
      <c r="F10" s="103">
        <v>15360</v>
      </c>
      <c r="G10" s="724">
        <v>10562</v>
      </c>
    </row>
    <row r="11" spans="1:8" s="38" customFormat="1" ht="15.75" customHeight="1">
      <c r="B11" s="42" t="str">
        <f>'52'!B12</f>
        <v>Junio</v>
      </c>
      <c r="C11" s="170">
        <v>9914.5349999999999</v>
      </c>
      <c r="D11" s="170">
        <v>5377.027</v>
      </c>
      <c r="E11" s="170">
        <v>12962.114</v>
      </c>
      <c r="F11" s="103">
        <v>11595.6</v>
      </c>
      <c r="G11" s="724">
        <v>10405</v>
      </c>
      <c r="H11" s="302"/>
    </row>
    <row r="12" spans="1:8" s="38" customFormat="1" ht="15.75" customHeight="1">
      <c r="B12" s="42" t="str">
        <f>'52'!B13</f>
        <v>Julio</v>
      </c>
      <c r="C12" s="170">
        <v>11461.75</v>
      </c>
      <c r="D12" s="170">
        <v>6140.1329999999998</v>
      </c>
      <c r="E12" s="170">
        <v>12560.826999999999</v>
      </c>
      <c r="F12" s="103">
        <v>10589</v>
      </c>
      <c r="G12" s="724">
        <v>9905</v>
      </c>
    </row>
    <row r="13" spans="1:8" s="38" customFormat="1" ht="15.75" customHeight="1">
      <c r="B13" s="42" t="str">
        <f>'52'!B14</f>
        <v>Agosto</v>
      </c>
      <c r="C13" s="170">
        <v>6972.6270000000004</v>
      </c>
      <c r="D13" s="170">
        <v>10830.814</v>
      </c>
      <c r="E13" s="170">
        <v>14281.903</v>
      </c>
      <c r="F13" s="170">
        <v>12381</v>
      </c>
      <c r="G13" s="724">
        <v>11502</v>
      </c>
    </row>
    <row r="14" spans="1:8" s="38" customFormat="1" ht="15.75" customHeight="1">
      <c r="B14" s="42" t="str">
        <f>'52'!B15</f>
        <v>Septiembre</v>
      </c>
      <c r="C14" s="170">
        <v>11721.583000000001</v>
      </c>
      <c r="D14" s="170">
        <v>9555.6730000000007</v>
      </c>
      <c r="E14" s="170">
        <v>9888.2260000000006</v>
      </c>
      <c r="F14" s="170">
        <v>6745</v>
      </c>
      <c r="G14" s="724">
        <v>11560</v>
      </c>
      <c r="H14" s="226"/>
    </row>
    <row r="15" spans="1:8" s="38" customFormat="1" ht="15.75" customHeight="1">
      <c r="B15" s="42" t="str">
        <f>'52'!B16</f>
        <v>Octubre</v>
      </c>
      <c r="C15" s="170">
        <v>10945.627999999999</v>
      </c>
      <c r="D15" s="170">
        <v>11965.173000000001</v>
      </c>
      <c r="E15" s="170">
        <v>8391.1949999999997</v>
      </c>
      <c r="F15" s="170">
        <v>11079</v>
      </c>
      <c r="G15" s="724"/>
    </row>
    <row r="16" spans="1:8" s="38" customFormat="1" ht="15.75" customHeight="1">
      <c r="B16" s="42" t="str">
        <f>'52'!B17</f>
        <v>Noviembre</v>
      </c>
      <c r="C16" s="170">
        <v>10521.833000000001</v>
      </c>
      <c r="D16" s="170">
        <v>9517.1360000000004</v>
      </c>
      <c r="E16" s="170">
        <v>13242.468999999999</v>
      </c>
      <c r="F16" s="170">
        <v>10817</v>
      </c>
      <c r="G16" s="724"/>
    </row>
    <row r="17" spans="2:12" s="38" customFormat="1" ht="15.75" customHeight="1">
      <c r="B17" s="42" t="str">
        <f>'52'!B18</f>
        <v>Diciembre</v>
      </c>
      <c r="C17" s="170">
        <v>8366.982</v>
      </c>
      <c r="D17" s="170">
        <v>9949.8250000000007</v>
      </c>
      <c r="E17" s="170">
        <v>7286</v>
      </c>
      <c r="F17" s="170">
        <v>8315</v>
      </c>
      <c r="G17" s="724"/>
    </row>
    <row r="18" spans="2:12" s="38" customFormat="1" ht="15.75" customHeight="1">
      <c r="B18" s="42" t="s">
        <v>64</v>
      </c>
      <c r="C18" s="103">
        <v>118672.03600000001</v>
      </c>
      <c r="D18" s="103">
        <v>103903.446</v>
      </c>
      <c r="E18" s="103">
        <v>131211.84099999999</v>
      </c>
      <c r="F18" s="103">
        <f>SUM(F6:F17)</f>
        <v>133366.25400000002</v>
      </c>
      <c r="G18" s="724">
        <f>SUM(G6:G17)</f>
        <v>94248.101110000003</v>
      </c>
      <c r="I18" s="226"/>
      <c r="J18" s="226"/>
      <c r="K18" s="568"/>
      <c r="L18" s="226"/>
    </row>
    <row r="19" spans="2:12" ht="18" customHeight="1">
      <c r="B19" s="1043" t="s">
        <v>127</v>
      </c>
      <c r="C19" s="1043"/>
      <c r="D19" s="1043"/>
      <c r="E19" s="1043"/>
      <c r="F19" s="1043"/>
      <c r="G19" s="1043"/>
      <c r="H19" s="384"/>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F18:G18" formulaRange="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sheetPr>
  <dimension ref="B1:AB40"/>
  <sheetViews>
    <sheetView topLeftCell="A4" zoomScaleNormal="100" workbookViewId="0">
      <selection activeCell="M15" sqref="M15"/>
    </sheetView>
  </sheetViews>
  <sheetFormatPr baseColWidth="10" defaultRowHeight="12"/>
  <cols>
    <col min="1" max="1" width="1.26953125" style="1" customWidth="1"/>
    <col min="2" max="2" width="9.453125" style="1" customWidth="1"/>
    <col min="3" max="4" width="4.90625" style="1" customWidth="1"/>
    <col min="5" max="10" width="4.90625" style="164" customWidth="1"/>
    <col min="11" max="12" width="5.81640625" style="1" customWidth="1"/>
    <col min="13" max="13" width="4.26953125" style="1" bestFit="1" customWidth="1"/>
    <col min="14" max="14" width="1.453125" style="16" customWidth="1"/>
    <col min="15" max="15" width="5.54296875" style="16" customWidth="1"/>
    <col min="16" max="16" width="5.90625" style="16" customWidth="1"/>
    <col min="17" max="17" width="5.90625" style="127" customWidth="1"/>
    <col min="18" max="18" width="7.6328125" style="127" customWidth="1"/>
    <col min="19" max="19" width="5.90625" style="127" customWidth="1"/>
    <col min="20" max="20" width="6.26953125" style="127" bestFit="1" customWidth="1"/>
    <col min="21" max="21" width="5.26953125" style="127" customWidth="1"/>
    <col min="22" max="22" width="10.90625" style="127"/>
    <col min="23" max="23" width="10.90625" style="128"/>
    <col min="24" max="27" width="10.90625" style="1"/>
    <col min="28" max="28" width="4.7265625" style="1" customWidth="1"/>
    <col min="29" max="16384" width="10.90625" style="1"/>
  </cols>
  <sheetData>
    <row r="1" spans="2:23" s="24" customFormat="1" ht="12.75">
      <c r="B1" s="1003" t="s">
        <v>4</v>
      </c>
      <c r="C1" s="1003"/>
      <c r="D1" s="1003"/>
      <c r="E1" s="1003"/>
      <c r="F1" s="1003"/>
      <c r="G1" s="1003"/>
      <c r="H1" s="1003"/>
      <c r="I1" s="1003"/>
      <c r="J1" s="1003"/>
      <c r="K1" s="1003"/>
      <c r="L1" s="1003"/>
      <c r="M1" s="1003"/>
      <c r="N1" s="27"/>
      <c r="O1" s="27"/>
      <c r="P1" s="27"/>
      <c r="Q1" s="130"/>
      <c r="R1" s="702" t="str">
        <f>C5</f>
        <v>Argentina</v>
      </c>
      <c r="S1" s="702" t="str">
        <f>E5</f>
        <v>Uruguay</v>
      </c>
      <c r="T1" s="702" t="str">
        <f>G5</f>
        <v>Pakistán</v>
      </c>
      <c r="U1" s="744" t="str">
        <f>I5</f>
        <v>Paraguay</v>
      </c>
      <c r="V1" s="744" t="s">
        <v>59</v>
      </c>
      <c r="W1" s="38"/>
    </row>
    <row r="2" spans="2:23" s="24" customFormat="1" ht="12.75">
      <c r="B2" s="1009" t="s">
        <v>268</v>
      </c>
      <c r="C2" s="1009"/>
      <c r="D2" s="1009"/>
      <c r="E2" s="1009"/>
      <c r="F2" s="1009"/>
      <c r="G2" s="1009"/>
      <c r="H2" s="1009"/>
      <c r="I2" s="1009"/>
      <c r="J2" s="1009"/>
      <c r="K2" s="1009"/>
      <c r="L2" s="1009"/>
      <c r="M2" s="1009"/>
      <c r="N2" s="27"/>
      <c r="P2" s="27"/>
      <c r="Q2" s="130">
        <v>2017</v>
      </c>
      <c r="R2" s="745">
        <f>D20</f>
        <v>0.75128031985669619</v>
      </c>
      <c r="S2" s="745">
        <f>F20</f>
        <v>4.0531330206273655E-2</v>
      </c>
      <c r="T2" s="745">
        <f>H20</f>
        <v>2.8239147204687447E-2</v>
      </c>
      <c r="U2" s="746">
        <f>J20</f>
        <v>0.12766156105672163</v>
      </c>
      <c r="V2" s="747">
        <f>1-(SUM(U2+T2+S2+R2))</f>
        <v>5.2287641675621055E-2</v>
      </c>
      <c r="W2" s="38"/>
    </row>
    <row r="3" spans="2:23" s="24" customFormat="1" ht="12.75">
      <c r="B3" s="1069" t="s">
        <v>527</v>
      </c>
      <c r="C3" s="1069"/>
      <c r="D3" s="1069"/>
      <c r="E3" s="1069"/>
      <c r="F3" s="1069"/>
      <c r="G3" s="1069"/>
      <c r="H3" s="1069"/>
      <c r="I3" s="1069"/>
      <c r="J3" s="1069"/>
      <c r="K3" s="1069"/>
      <c r="L3" s="1069"/>
      <c r="M3" s="1069"/>
      <c r="N3" s="27"/>
      <c r="P3" s="27"/>
      <c r="Q3" s="460">
        <v>2016</v>
      </c>
      <c r="R3" s="746"/>
      <c r="S3" s="746"/>
      <c r="T3" s="746"/>
      <c r="U3" s="746"/>
      <c r="V3" s="746"/>
      <c r="W3" s="38"/>
    </row>
    <row r="4" spans="2:23" s="24" customFormat="1" ht="12.75">
      <c r="B4" s="621"/>
      <c r="C4" s="621"/>
      <c r="D4" s="621"/>
      <c r="E4" s="621"/>
      <c r="F4" s="621"/>
      <c r="G4" s="621"/>
      <c r="H4" s="621"/>
      <c r="I4" s="621"/>
      <c r="J4" s="621"/>
      <c r="K4" s="621"/>
      <c r="L4" s="621"/>
      <c r="M4" s="621"/>
      <c r="N4" s="27"/>
      <c r="P4" s="27"/>
      <c r="Q4" s="460">
        <v>2018</v>
      </c>
      <c r="R4" s="743"/>
      <c r="S4" s="743"/>
      <c r="T4" s="743"/>
      <c r="U4" s="743"/>
      <c r="V4" s="743"/>
      <c r="W4" s="38"/>
    </row>
    <row r="5" spans="2:23" s="38" customFormat="1" ht="15.75" customHeight="1">
      <c r="B5" s="314" t="s">
        <v>238</v>
      </c>
      <c r="C5" s="1086" t="s">
        <v>9</v>
      </c>
      <c r="D5" s="1086"/>
      <c r="E5" s="1194" t="s">
        <v>323</v>
      </c>
      <c r="F5" s="1194"/>
      <c r="G5" s="1194" t="s">
        <v>321</v>
      </c>
      <c r="H5" s="1194"/>
      <c r="I5" s="1194" t="s">
        <v>213</v>
      </c>
      <c r="J5" s="1194"/>
      <c r="K5" s="1017" t="s">
        <v>64</v>
      </c>
      <c r="L5" s="1017"/>
      <c r="M5" s="1017"/>
      <c r="N5" s="39"/>
      <c r="P5" s="39"/>
      <c r="Q5" s="460"/>
      <c r="R5" s="39"/>
      <c r="S5" s="39"/>
      <c r="T5" s="39"/>
      <c r="U5" s="39"/>
      <c r="V5" s="39"/>
    </row>
    <row r="6" spans="2:23" s="38" customFormat="1" ht="15.75" customHeight="1">
      <c r="B6" s="42"/>
      <c r="C6" s="461">
        <v>2018</v>
      </c>
      <c r="D6" s="461">
        <v>2019</v>
      </c>
      <c r="E6" s="461">
        <v>2018</v>
      </c>
      <c r="F6" s="461">
        <v>2019</v>
      </c>
      <c r="G6" s="461">
        <v>2018</v>
      </c>
      <c r="H6" s="461">
        <v>2019</v>
      </c>
      <c r="I6" s="461">
        <v>2018</v>
      </c>
      <c r="J6" s="461">
        <v>2019</v>
      </c>
      <c r="K6" s="461">
        <v>2018</v>
      </c>
      <c r="L6" s="461">
        <v>2019</v>
      </c>
      <c r="M6" s="462" t="s">
        <v>8</v>
      </c>
      <c r="N6" s="39"/>
      <c r="P6" s="39"/>
      <c r="Q6" s="460"/>
      <c r="R6" s="460"/>
      <c r="S6" s="460"/>
      <c r="T6" s="460"/>
      <c r="U6" s="460"/>
      <c r="V6" s="460"/>
      <c r="W6" s="130"/>
    </row>
    <row r="7" spans="2:23" s="38" customFormat="1" ht="15.75" customHeight="1">
      <c r="B7" s="42" t="s">
        <v>47</v>
      </c>
      <c r="C7" s="359">
        <v>6294.576</v>
      </c>
      <c r="D7" s="359">
        <v>8431.9599999999991</v>
      </c>
      <c r="E7" s="359">
        <v>1386.056</v>
      </c>
      <c r="F7" s="359">
        <v>279</v>
      </c>
      <c r="G7" s="359">
        <v>310</v>
      </c>
      <c r="H7" s="359">
        <v>25</v>
      </c>
      <c r="I7" s="359">
        <v>1117.25</v>
      </c>
      <c r="J7" s="359">
        <v>472.8</v>
      </c>
      <c r="K7" s="359">
        <v>9627.125</v>
      </c>
      <c r="L7" s="359">
        <v>9764.720800000001</v>
      </c>
      <c r="M7" s="479">
        <f t="shared" ref="M7:M15" si="0">L7/K7*100-100</f>
        <v>1.4292512042795948</v>
      </c>
      <c r="N7" s="39"/>
      <c r="O7" s="463"/>
      <c r="P7" s="463"/>
      <c r="Q7" s="460"/>
      <c r="R7" s="460"/>
      <c r="S7" s="460"/>
      <c r="T7" s="460"/>
      <c r="U7" s="460"/>
      <c r="V7" s="460"/>
      <c r="W7" s="130"/>
    </row>
    <row r="8" spans="2:23" s="38" customFormat="1" ht="15.75" customHeight="1">
      <c r="B8" s="42" t="s">
        <v>48</v>
      </c>
      <c r="C8" s="359">
        <v>4422.5879999999997</v>
      </c>
      <c r="D8" s="359">
        <v>7552.6224000000002</v>
      </c>
      <c r="E8" s="359">
        <v>1033</v>
      </c>
      <c r="F8" s="359">
        <v>296</v>
      </c>
      <c r="G8" s="359">
        <v>520</v>
      </c>
      <c r="H8" s="359">
        <v>105</v>
      </c>
      <c r="I8" s="359">
        <v>2554.7600000000002</v>
      </c>
      <c r="J8" s="359">
        <v>755.91600000000005</v>
      </c>
      <c r="K8" s="359">
        <v>9983.5290000000005</v>
      </c>
      <c r="L8" s="359">
        <v>9738.7476500000012</v>
      </c>
      <c r="M8" s="479">
        <f t="shared" si="0"/>
        <v>-2.4518519453391576</v>
      </c>
      <c r="N8" s="39"/>
      <c r="O8" s="463"/>
      <c r="P8" s="39"/>
      <c r="Q8" s="460"/>
      <c r="R8" s="460"/>
      <c r="S8" s="460"/>
      <c r="T8" s="460"/>
      <c r="U8" s="460"/>
      <c r="V8" s="460"/>
      <c r="W8" s="130"/>
    </row>
    <row r="9" spans="2:23" s="38" customFormat="1" ht="15.75" customHeight="1">
      <c r="B9" s="42" t="s">
        <v>49</v>
      </c>
      <c r="C9" s="359">
        <v>7494.2150000000001</v>
      </c>
      <c r="D9" s="359">
        <v>8005</v>
      </c>
      <c r="E9" s="359">
        <v>448</v>
      </c>
      <c r="F9" s="359">
        <v>307.00400000000002</v>
      </c>
      <c r="G9" s="359">
        <v>1064</v>
      </c>
      <c r="H9" s="359">
        <v>380</v>
      </c>
      <c r="I9" s="359">
        <v>3364.94</v>
      </c>
      <c r="J9" s="359">
        <v>900.1</v>
      </c>
      <c r="K9" s="359">
        <v>13438.715</v>
      </c>
      <c r="L9" s="359">
        <v>9720.3803099999986</v>
      </c>
      <c r="M9" s="479">
        <f t="shared" si="0"/>
        <v>-27.668826148928687</v>
      </c>
      <c r="N9" s="39"/>
      <c r="O9" s="463"/>
      <c r="P9" s="39"/>
      <c r="Q9" s="574"/>
      <c r="R9" s="574"/>
      <c r="S9" s="574"/>
      <c r="T9" s="574"/>
      <c r="U9" s="460"/>
      <c r="V9" s="460"/>
      <c r="W9" s="130"/>
    </row>
    <row r="10" spans="2:23" s="38" customFormat="1" ht="15.75" customHeight="1">
      <c r="B10" s="42" t="s">
        <v>57</v>
      </c>
      <c r="C10" s="359">
        <v>6784.2</v>
      </c>
      <c r="D10" s="359">
        <v>7969.92</v>
      </c>
      <c r="E10" s="359">
        <v>571</v>
      </c>
      <c r="F10" s="359">
        <v>420</v>
      </c>
      <c r="G10" s="359">
        <v>732</v>
      </c>
      <c r="H10" s="359">
        <v>285</v>
      </c>
      <c r="I10" s="359">
        <v>4536.7150000000001</v>
      </c>
      <c r="J10" s="359">
        <v>2133.8009999999999</v>
      </c>
      <c r="K10" s="359">
        <v>13435.352999999999</v>
      </c>
      <c r="L10" s="359">
        <v>11089.903829999999</v>
      </c>
      <c r="M10" s="479">
        <f t="shared" si="0"/>
        <v>-17.457294720875595</v>
      </c>
      <c r="N10" s="39"/>
      <c r="O10" s="463"/>
      <c r="P10" s="39"/>
      <c r="Q10" s="228"/>
      <c r="R10" s="460"/>
      <c r="S10" s="460"/>
      <c r="T10" s="460"/>
      <c r="U10" s="460"/>
      <c r="V10" s="460"/>
      <c r="W10" s="130"/>
    </row>
    <row r="11" spans="2:23" s="38" customFormat="1" ht="15.75" customHeight="1">
      <c r="B11" s="42" t="s">
        <v>58</v>
      </c>
      <c r="C11" s="359">
        <v>8713.7000000000007</v>
      </c>
      <c r="D11" s="359">
        <v>7093.2445600000001</v>
      </c>
      <c r="E11" s="359">
        <v>307</v>
      </c>
      <c r="F11" s="359">
        <v>588</v>
      </c>
      <c r="G11" s="359">
        <v>732</v>
      </c>
      <c r="H11" s="359">
        <v>799</v>
      </c>
      <c r="I11" s="359">
        <v>4650.09</v>
      </c>
      <c r="J11" s="359">
        <v>1491.8</v>
      </c>
      <c r="K11" s="359">
        <v>15360.182000000001</v>
      </c>
      <c r="L11" s="359">
        <v>10562.229280000001</v>
      </c>
      <c r="M11" s="479">
        <f t="shared" si="0"/>
        <v>-31.236301236534828</v>
      </c>
      <c r="N11" s="39"/>
      <c r="O11" s="463"/>
      <c r="P11" s="39"/>
      <c r="Q11" s="228"/>
      <c r="R11" s="460"/>
      <c r="S11" s="460"/>
      <c r="T11" s="460"/>
      <c r="U11" s="460"/>
      <c r="V11" s="460"/>
      <c r="W11" s="130"/>
    </row>
    <row r="12" spans="2:23" s="38" customFormat="1" ht="15.75" customHeight="1">
      <c r="B12" s="42" t="s">
        <v>50</v>
      </c>
      <c r="C12" s="359">
        <v>8120.7046200000004</v>
      </c>
      <c r="D12" s="359">
        <v>6636.7939999999999</v>
      </c>
      <c r="E12" s="359">
        <v>279</v>
      </c>
      <c r="F12" s="359">
        <v>643</v>
      </c>
      <c r="G12" s="359">
        <v>103</v>
      </c>
      <c r="H12" s="359">
        <v>570</v>
      </c>
      <c r="I12" s="359">
        <v>2084.15</v>
      </c>
      <c r="J12" s="359">
        <v>1876.92</v>
      </c>
      <c r="K12" s="359">
        <v>11595.583269999999</v>
      </c>
      <c r="L12" s="359">
        <v>10405.142119999999</v>
      </c>
      <c r="M12" s="479">
        <f t="shared" si="0"/>
        <v>-10.266332639599938</v>
      </c>
      <c r="N12" s="39"/>
      <c r="O12" s="463"/>
      <c r="P12" s="39"/>
      <c r="Q12" s="228"/>
      <c r="R12" s="460"/>
      <c r="S12" s="460"/>
      <c r="T12" s="460"/>
      <c r="U12" s="460"/>
      <c r="V12" s="460"/>
      <c r="W12" s="130"/>
    </row>
    <row r="13" spans="2:23" s="38" customFormat="1" ht="15.75" customHeight="1">
      <c r="B13" s="42" t="s">
        <v>51</v>
      </c>
      <c r="C13" s="359">
        <v>8080.5079999999998</v>
      </c>
      <c r="D13" s="359">
        <v>6712.3686200000002</v>
      </c>
      <c r="E13" s="359">
        <v>212</v>
      </c>
      <c r="F13" s="359">
        <v>588</v>
      </c>
      <c r="G13" s="359">
        <v>380.96</v>
      </c>
      <c r="H13" s="359">
        <v>120</v>
      </c>
      <c r="I13" s="359">
        <v>1652.7260000000001</v>
      </c>
      <c r="J13" s="359">
        <v>1893.1</v>
      </c>
      <c r="K13" s="359">
        <v>10589.104739999999</v>
      </c>
      <c r="L13" s="359">
        <v>9905.3950499999992</v>
      </c>
      <c r="M13" s="479">
        <f t="shared" si="0"/>
        <v>-6.4567279934186388</v>
      </c>
      <c r="N13" s="39"/>
      <c r="O13" s="463"/>
      <c r="P13" s="39"/>
      <c r="Q13" s="228"/>
      <c r="R13" s="460"/>
      <c r="S13" s="460"/>
      <c r="T13" s="460"/>
      <c r="U13" s="460"/>
      <c r="V13" s="460"/>
      <c r="W13" s="130"/>
    </row>
    <row r="14" spans="2:23" s="38" customFormat="1" ht="15.75" customHeight="1">
      <c r="B14" s="42" t="s">
        <v>52</v>
      </c>
      <c r="C14" s="359">
        <v>9024.1169200000004</v>
      </c>
      <c r="D14" s="359">
        <v>9502.0040000000008</v>
      </c>
      <c r="E14" s="359">
        <v>576.52800000000002</v>
      </c>
      <c r="F14" s="359">
        <v>252.00200000000001</v>
      </c>
      <c r="G14" s="359">
        <v>216</v>
      </c>
      <c r="H14" s="359">
        <v>257.5</v>
      </c>
      <c r="I14" s="359">
        <v>1188.56</v>
      </c>
      <c r="J14" s="359">
        <v>977.28599999999994</v>
      </c>
      <c r="K14" s="359">
        <v>12380.54615</v>
      </c>
      <c r="L14" s="359">
        <v>11502.324050000001</v>
      </c>
      <c r="M14" s="479">
        <f t="shared" si="0"/>
        <v>-7.0935650928452674</v>
      </c>
      <c r="N14" s="39"/>
      <c r="O14" s="463"/>
      <c r="P14" s="39"/>
      <c r="Q14" s="228"/>
      <c r="R14" s="460"/>
      <c r="S14" s="460"/>
      <c r="T14" s="460"/>
      <c r="U14" s="460"/>
      <c r="V14" s="460"/>
      <c r="W14" s="130"/>
    </row>
    <row r="15" spans="2:23" s="38" customFormat="1" ht="15.75" customHeight="1">
      <c r="B15" s="42" t="s">
        <v>53</v>
      </c>
      <c r="C15" s="359">
        <v>4520.6625400000003</v>
      </c>
      <c r="D15" s="359">
        <v>8903.2024000000001</v>
      </c>
      <c r="E15" s="359">
        <v>340</v>
      </c>
      <c r="F15" s="359">
        <v>447.01499999999999</v>
      </c>
      <c r="G15" s="359">
        <v>0</v>
      </c>
      <c r="H15" s="359">
        <v>120</v>
      </c>
      <c r="I15" s="359">
        <v>679.8</v>
      </c>
      <c r="J15" s="359">
        <v>1530.2</v>
      </c>
      <c r="K15" s="359">
        <v>6744.5256399999998</v>
      </c>
      <c r="L15" s="359">
        <v>11559.75375</v>
      </c>
      <c r="M15" s="479">
        <f t="shared" si="0"/>
        <v>71.39461493692238</v>
      </c>
      <c r="N15" s="39"/>
      <c r="O15" s="927"/>
      <c r="P15" s="39"/>
      <c r="Q15" s="228"/>
      <c r="R15" s="460"/>
      <c r="S15" s="460"/>
      <c r="T15" s="460"/>
      <c r="U15" s="460"/>
      <c r="V15" s="460"/>
      <c r="W15" s="130"/>
    </row>
    <row r="16" spans="2:23" s="38" customFormat="1" ht="15.75" customHeight="1">
      <c r="B16" s="42" t="s">
        <v>54</v>
      </c>
      <c r="C16" s="359">
        <v>8856.9</v>
      </c>
      <c r="D16" s="359"/>
      <c r="E16" s="359">
        <v>580</v>
      </c>
      <c r="F16" s="359"/>
      <c r="G16" s="359">
        <v>50</v>
      </c>
      <c r="H16" s="359"/>
      <c r="I16" s="359">
        <v>982</v>
      </c>
      <c r="J16" s="359"/>
      <c r="K16" s="359">
        <v>11078.885490000001</v>
      </c>
      <c r="L16" s="359"/>
      <c r="M16" s="359"/>
      <c r="N16" s="39"/>
      <c r="O16" s="463"/>
      <c r="P16" s="39"/>
      <c r="Q16" s="228"/>
      <c r="R16" s="460"/>
      <c r="S16" s="460"/>
      <c r="T16" s="460"/>
      <c r="U16" s="460"/>
      <c r="V16" s="460"/>
      <c r="W16" s="130"/>
    </row>
    <row r="17" spans="2:27" s="38" customFormat="1" ht="15.75" customHeight="1">
      <c r="B17" s="42" t="s">
        <v>55</v>
      </c>
      <c r="C17" s="359">
        <v>8956.9850000000006</v>
      </c>
      <c r="D17" s="359"/>
      <c r="E17" s="359">
        <v>224</v>
      </c>
      <c r="F17" s="359"/>
      <c r="G17" s="359">
        <v>75</v>
      </c>
      <c r="H17" s="359"/>
      <c r="I17" s="359">
        <v>619.95000000000005</v>
      </c>
      <c r="J17" s="359"/>
      <c r="K17" s="359">
        <v>10816.74582</v>
      </c>
      <c r="L17" s="359"/>
      <c r="M17" s="359"/>
      <c r="N17" s="39"/>
      <c r="O17" s="464"/>
      <c r="P17" s="622"/>
      <c r="Q17" s="228"/>
      <c r="R17" s="460"/>
      <c r="S17" s="460"/>
      <c r="T17" s="460"/>
      <c r="U17" s="460"/>
      <c r="V17" s="460"/>
      <c r="W17" s="130"/>
    </row>
    <row r="18" spans="2:27" s="38" customFormat="1" ht="15.75" customHeight="1">
      <c r="B18" s="42" t="s">
        <v>56</v>
      </c>
      <c r="C18" s="359">
        <v>6318.24</v>
      </c>
      <c r="D18" s="359"/>
      <c r="E18" s="359">
        <v>476</v>
      </c>
      <c r="F18" s="359"/>
      <c r="G18" s="359">
        <v>0</v>
      </c>
      <c r="H18" s="359"/>
      <c r="I18" s="359">
        <v>896</v>
      </c>
      <c r="J18" s="359"/>
      <c r="K18" s="359">
        <v>8314.9714700000004</v>
      </c>
      <c r="L18" s="359"/>
      <c r="M18" s="359"/>
      <c r="N18" s="39"/>
      <c r="O18" s="928"/>
      <c r="P18" s="622"/>
      <c r="Q18" s="228"/>
      <c r="R18" s="460"/>
      <c r="S18" s="460"/>
      <c r="T18" s="460"/>
      <c r="U18" s="460"/>
      <c r="V18" s="460"/>
      <c r="W18" s="130"/>
    </row>
    <row r="19" spans="2:27" s="38" customFormat="1" ht="15.75" customHeight="1">
      <c r="B19" s="482" t="s">
        <v>64</v>
      </c>
      <c r="C19" s="359">
        <f t="shared" ref="C19:L19" si="1">SUM(C7:C18)</f>
        <v>87587.396080000006</v>
      </c>
      <c r="D19" s="359">
        <f t="shared" si="1"/>
        <v>70807.115980000002</v>
      </c>
      <c r="E19" s="359">
        <f t="shared" si="1"/>
        <v>6432.5840000000007</v>
      </c>
      <c r="F19" s="359">
        <f t="shared" si="1"/>
        <v>3820.0209999999997</v>
      </c>
      <c r="G19" s="359">
        <f t="shared" si="1"/>
        <v>4182.96</v>
      </c>
      <c r="H19" s="359">
        <f t="shared" si="1"/>
        <v>2661.5</v>
      </c>
      <c r="I19" s="359">
        <f t="shared" si="1"/>
        <v>24326.941000000003</v>
      </c>
      <c r="J19" s="359">
        <f t="shared" si="1"/>
        <v>12031.923000000001</v>
      </c>
      <c r="K19" s="359">
        <f t="shared" si="1"/>
        <v>133365.26658</v>
      </c>
      <c r="L19" s="359">
        <f t="shared" si="1"/>
        <v>94248.596839999998</v>
      </c>
      <c r="M19" s="359"/>
      <c r="N19" s="39"/>
      <c r="O19" s="465"/>
      <c r="P19" s="622"/>
      <c r="Q19" s="228"/>
      <c r="R19" s="460"/>
      <c r="S19" s="460"/>
      <c r="T19" s="460"/>
      <c r="U19" s="460"/>
      <c r="V19" s="460"/>
      <c r="W19" s="130"/>
    </row>
    <row r="20" spans="2:27" s="38" customFormat="1" ht="15.75" customHeight="1">
      <c r="B20" s="558" t="s">
        <v>442</v>
      </c>
      <c r="C20" s="480">
        <f>C19/K19</f>
        <v>0.65674817983781519</v>
      </c>
      <c r="D20" s="480">
        <f>D19/L19</f>
        <v>0.75128031985669619</v>
      </c>
      <c r="E20" s="480">
        <f>E19/K19</f>
        <v>4.8232828268980926E-2</v>
      </c>
      <c r="F20" s="480">
        <f>F19/L19</f>
        <v>4.0531330206273655E-2</v>
      </c>
      <c r="G20" s="480">
        <f>G19/K19</f>
        <v>3.1364688177568524E-2</v>
      </c>
      <c r="H20" s="480">
        <f>H19/L19</f>
        <v>2.8239147204687447E-2</v>
      </c>
      <c r="I20" s="480">
        <f>I19/K19</f>
        <v>0.18240837081375558</v>
      </c>
      <c r="J20" s="480">
        <f>J19/L19</f>
        <v>0.12766156105672163</v>
      </c>
      <c r="K20" s="480">
        <f>+K19/K19</f>
        <v>1</v>
      </c>
      <c r="L20" s="480">
        <f>+L19/L19</f>
        <v>1</v>
      </c>
      <c r="M20" s="108"/>
      <c r="N20" s="39"/>
      <c r="O20" s="16"/>
      <c r="P20" s="622"/>
      <c r="Q20" s="228"/>
      <c r="R20" s="460"/>
      <c r="S20" s="460"/>
      <c r="T20" s="460"/>
      <c r="U20" s="460"/>
      <c r="V20" s="460"/>
      <c r="W20" s="130"/>
    </row>
    <row r="21" spans="2:27" s="38" customFormat="1" ht="22.5" customHeight="1">
      <c r="B21" s="558"/>
      <c r="C21" s="480">
        <f>+C19/$K19</f>
        <v>0.65674817983781519</v>
      </c>
      <c r="D21" s="480">
        <f t="shared" ref="D21:L21" si="2">+D19/$K19</f>
        <v>0.53092621336700063</v>
      </c>
      <c r="E21" s="480">
        <f t="shared" si="2"/>
        <v>4.8232828268980926E-2</v>
      </c>
      <c r="F21" s="480">
        <f t="shared" si="2"/>
        <v>2.8643297448879137E-2</v>
      </c>
      <c r="G21" s="480">
        <f t="shared" si="2"/>
        <v>3.1364688177568524E-2</v>
      </c>
      <c r="H21" s="480">
        <f t="shared" si="2"/>
        <v>1.9956470438301732E-2</v>
      </c>
      <c r="I21" s="480">
        <f t="shared" si="2"/>
        <v>0.18240837081375558</v>
      </c>
      <c r="J21" s="480">
        <f t="shared" si="2"/>
        <v>9.0217815391855236E-2</v>
      </c>
      <c r="K21" s="480">
        <f t="shared" si="2"/>
        <v>1</v>
      </c>
      <c r="L21" s="480">
        <f t="shared" si="2"/>
        <v>0.70669522325338274</v>
      </c>
      <c r="M21" s="108"/>
      <c r="N21" s="39"/>
      <c r="O21" s="16"/>
      <c r="P21" s="622"/>
      <c r="Q21" s="228"/>
      <c r="R21" s="460"/>
      <c r="S21" s="460"/>
      <c r="T21" s="460"/>
      <c r="U21" s="460"/>
      <c r="V21" s="460"/>
      <c r="W21" s="130"/>
    </row>
    <row r="22" spans="2:27" s="38" customFormat="1" ht="23.25" customHeight="1">
      <c r="B22" s="1250" t="s">
        <v>440</v>
      </c>
      <c r="C22" s="1250"/>
      <c r="D22" s="1250"/>
      <c r="E22" s="1250"/>
      <c r="F22" s="1250"/>
      <c r="G22" s="1250"/>
      <c r="H22" s="1250"/>
      <c r="I22" s="1250"/>
      <c r="J22" s="1250"/>
      <c r="K22" s="1250"/>
      <c r="L22" s="1250"/>
      <c r="M22" s="1250"/>
      <c r="N22" s="39"/>
      <c r="O22" s="16"/>
      <c r="P22" s="622"/>
      <c r="Q22" s="228"/>
      <c r="R22" s="460"/>
      <c r="S22" s="460"/>
      <c r="T22" s="460"/>
      <c r="U22" s="460"/>
      <c r="V22" s="460"/>
      <c r="W22" s="130"/>
    </row>
    <row r="23" spans="2:27" ht="17.25" customHeight="1">
      <c r="B23" s="1248"/>
      <c r="C23" s="1249"/>
      <c r="D23" s="1249"/>
      <c r="E23" s="1249"/>
      <c r="F23" s="1249"/>
      <c r="G23" s="1249"/>
      <c r="H23" s="1249"/>
      <c r="I23" s="1249"/>
      <c r="J23" s="1249"/>
      <c r="K23" s="1249"/>
      <c r="L23" s="1249"/>
      <c r="M23" s="1249"/>
      <c r="P23" s="622"/>
      <c r="Q23" s="231"/>
    </row>
    <row r="24" spans="2:27" ht="15" customHeight="1">
      <c r="N24" s="1"/>
      <c r="O24" s="1"/>
      <c r="P24" s="622"/>
      <c r="Q24" s="232"/>
      <c r="R24" s="128"/>
      <c r="S24" s="128"/>
      <c r="T24" s="128"/>
    </row>
    <row r="25" spans="2:27" ht="15" customHeight="1">
      <c r="N25" s="1"/>
      <c r="O25" s="1"/>
      <c r="P25" s="622"/>
      <c r="Q25" s="232"/>
      <c r="R25" s="128"/>
      <c r="S25" s="128"/>
      <c r="T25" s="128"/>
    </row>
    <row r="26" spans="2:27" ht="15" customHeight="1">
      <c r="N26" s="1"/>
      <c r="O26" s="1"/>
      <c r="P26" s="622"/>
      <c r="Q26" s="232"/>
      <c r="R26" s="128"/>
      <c r="S26" s="128"/>
      <c r="T26" s="128"/>
      <c r="X26" s="16"/>
      <c r="Y26" s="16"/>
      <c r="Z26" s="16"/>
      <c r="AA26" s="16"/>
    </row>
    <row r="27" spans="2:27" ht="15" customHeight="1">
      <c r="N27" s="1"/>
      <c r="O27" s="1"/>
      <c r="P27" s="622"/>
      <c r="Q27" s="232"/>
      <c r="R27" s="128"/>
      <c r="S27" s="128"/>
      <c r="T27" s="128"/>
    </row>
    <row r="28" spans="2:27" ht="15" customHeight="1">
      <c r="N28" s="1"/>
      <c r="O28" s="1"/>
      <c r="P28" s="622"/>
      <c r="Q28" s="232"/>
      <c r="R28" s="128"/>
      <c r="S28" s="128"/>
      <c r="T28" s="128"/>
    </row>
    <row r="29" spans="2:27" ht="15" customHeight="1">
      <c r="N29" s="1"/>
      <c r="O29" s="1"/>
      <c r="P29" s="2"/>
      <c r="Q29" s="232"/>
      <c r="R29" s="128"/>
      <c r="S29" s="128"/>
      <c r="T29" s="128"/>
    </row>
    <row r="30" spans="2:27" ht="15" customHeight="1">
      <c r="N30" s="1"/>
      <c r="O30" s="1"/>
      <c r="P30" s="1"/>
      <c r="Q30" s="128"/>
      <c r="R30" s="128"/>
      <c r="S30" s="128"/>
      <c r="T30" s="128"/>
    </row>
    <row r="31" spans="2:27" ht="15" customHeight="1">
      <c r="N31" s="1"/>
      <c r="O31" s="1"/>
      <c r="P31" s="1"/>
      <c r="Q31" s="128"/>
      <c r="R31" s="128"/>
      <c r="S31" s="128"/>
      <c r="T31" s="128"/>
    </row>
    <row r="33" spans="2:28" ht="15" customHeight="1">
      <c r="N33" s="1"/>
      <c r="O33" s="1"/>
      <c r="P33" s="1"/>
      <c r="Q33" s="128"/>
      <c r="R33" s="128"/>
      <c r="S33" s="128"/>
      <c r="T33" s="128"/>
    </row>
    <row r="34" spans="2:28" ht="15" customHeight="1">
      <c r="N34" s="1"/>
      <c r="O34" s="1"/>
      <c r="P34" s="1"/>
      <c r="Q34" s="128"/>
      <c r="R34" s="128"/>
      <c r="S34" s="128"/>
      <c r="T34" s="128"/>
      <c r="AB34" s="15" t="e">
        <f>#REF!</f>
        <v>#REF!</v>
      </c>
    </row>
    <row r="35" spans="2:28" ht="15" customHeight="1">
      <c r="N35" s="1"/>
      <c r="O35" s="1"/>
      <c r="P35" s="1"/>
      <c r="Q35" s="128"/>
      <c r="R35" s="128"/>
      <c r="S35" s="128"/>
      <c r="T35" s="128"/>
    </row>
    <row r="36" spans="2:28" ht="15" customHeight="1">
      <c r="N36" s="1"/>
      <c r="O36" s="1"/>
      <c r="P36" s="1"/>
      <c r="Q36" s="128"/>
      <c r="R36" s="128"/>
      <c r="S36" s="128"/>
      <c r="T36" s="128"/>
    </row>
    <row r="37" spans="2:28" ht="15" customHeight="1">
      <c r="N37" s="1"/>
      <c r="O37" s="1"/>
      <c r="P37" s="1"/>
      <c r="Q37" s="128"/>
      <c r="R37" s="128"/>
      <c r="S37" s="128"/>
      <c r="T37" s="128"/>
    </row>
    <row r="38" spans="2:28" ht="15" customHeight="1">
      <c r="N38" s="1"/>
      <c r="O38" s="1"/>
      <c r="P38" s="1"/>
      <c r="Q38" s="128"/>
      <c r="R38" s="128"/>
      <c r="S38" s="128"/>
      <c r="T38" s="128"/>
    </row>
    <row r="40" spans="2:28" ht="15.75" customHeight="1">
      <c r="B40" s="1078" t="s">
        <v>440</v>
      </c>
      <c r="C40" s="1078"/>
      <c r="D40" s="1078"/>
      <c r="E40" s="1078"/>
      <c r="F40" s="1078"/>
      <c r="G40" s="1078"/>
      <c r="H40" s="1078"/>
      <c r="I40" s="1078"/>
      <c r="J40" s="1078"/>
      <c r="K40" s="1078"/>
      <c r="L40" s="1078"/>
      <c r="M40" s="1078"/>
    </row>
  </sheetData>
  <mergeCells count="11">
    <mergeCell ref="C5:D5"/>
    <mergeCell ref="I5:J5"/>
    <mergeCell ref="B40:M40"/>
    <mergeCell ref="B23:M23"/>
    <mergeCell ref="B1:M1"/>
    <mergeCell ref="B2:M2"/>
    <mergeCell ref="B3:M3"/>
    <mergeCell ref="K5:M5"/>
    <mergeCell ref="B22:M22"/>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sheetPr>
  <dimension ref="B1:X32"/>
  <sheetViews>
    <sheetView topLeftCell="A7" zoomScaleNormal="100" workbookViewId="0">
      <selection activeCell="B16" sqref="B16:I16"/>
    </sheetView>
  </sheetViews>
  <sheetFormatPr baseColWidth="10" defaultRowHeight="12"/>
  <cols>
    <col min="1" max="1" width="1.6328125" style="1" customWidth="1"/>
    <col min="2" max="2" width="8.08984375" style="1" bestFit="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092" t="s">
        <v>38</v>
      </c>
      <c r="C1" s="1092"/>
      <c r="D1" s="1092"/>
      <c r="E1" s="1092"/>
      <c r="F1" s="1092"/>
      <c r="G1" s="1092"/>
      <c r="H1" s="1092"/>
      <c r="I1" s="1092"/>
    </row>
    <row r="2" spans="2:15" s="38" customFormat="1" ht="6" customHeight="1">
      <c r="B2" s="50"/>
      <c r="C2" s="50"/>
      <c r="D2" s="50"/>
      <c r="E2" s="50"/>
      <c r="F2" s="50"/>
      <c r="G2" s="50"/>
      <c r="H2" s="50"/>
    </row>
    <row r="3" spans="2:15" s="38" customFormat="1" ht="12.75">
      <c r="B3" s="1009" t="s">
        <v>330</v>
      </c>
      <c r="C3" s="1009"/>
      <c r="D3" s="1009"/>
      <c r="E3" s="1009"/>
      <c r="F3" s="1009"/>
      <c r="G3" s="1009"/>
      <c r="H3" s="1009"/>
      <c r="I3" s="1009"/>
    </row>
    <row r="4" spans="2:15" s="38" customFormat="1" ht="12.75">
      <c r="B4" s="1069" t="s">
        <v>530</v>
      </c>
      <c r="C4" s="1069"/>
      <c r="D4" s="1069"/>
      <c r="E4" s="1069"/>
      <c r="F4" s="1069"/>
      <c r="G4" s="1069"/>
      <c r="H4" s="1069"/>
      <c r="I4" s="1069"/>
    </row>
    <row r="5" spans="2:15" s="38" customFormat="1" ht="15" customHeight="1">
      <c r="B5" s="1009" t="s">
        <v>331</v>
      </c>
      <c r="C5" s="1009"/>
      <c r="D5" s="1009"/>
      <c r="E5" s="1009"/>
      <c r="F5" s="1009"/>
      <c r="G5" s="1009"/>
      <c r="H5" s="1009"/>
      <c r="I5" s="1009"/>
    </row>
    <row r="6" spans="2:15" s="38" customFormat="1" ht="50.25" customHeight="1">
      <c r="B6" s="273" t="s">
        <v>243</v>
      </c>
      <c r="C6" s="273" t="s">
        <v>332</v>
      </c>
      <c r="D6" s="273" t="s">
        <v>333</v>
      </c>
      <c r="E6" s="273" t="s">
        <v>334</v>
      </c>
      <c r="F6" s="273" t="s">
        <v>335</v>
      </c>
      <c r="G6" s="273" t="s">
        <v>336</v>
      </c>
      <c r="H6" s="273" t="s">
        <v>337</v>
      </c>
      <c r="I6" s="273" t="s">
        <v>338</v>
      </c>
      <c r="M6" s="451"/>
      <c r="N6" s="451"/>
      <c r="O6" s="50"/>
    </row>
    <row r="7" spans="2:15" s="38" customFormat="1" ht="93.75" customHeight="1">
      <c r="B7" s="386" t="s">
        <v>165</v>
      </c>
      <c r="C7" s="397" t="s">
        <v>339</v>
      </c>
      <c r="D7" s="397" t="s">
        <v>340</v>
      </c>
      <c r="E7" s="397" t="s">
        <v>341</v>
      </c>
      <c r="F7" s="397" t="s">
        <v>342</v>
      </c>
      <c r="G7" s="397" t="s">
        <v>343</v>
      </c>
      <c r="H7" s="397" t="s">
        <v>344</v>
      </c>
      <c r="I7" s="397" t="s">
        <v>345</v>
      </c>
      <c r="M7" s="451"/>
      <c r="N7" s="451"/>
      <c r="O7" s="50"/>
    </row>
    <row r="8" spans="2:15" s="38" customFormat="1" ht="15.75" customHeight="1">
      <c r="B8" s="272">
        <v>2012</v>
      </c>
      <c r="C8" s="103">
        <v>2.0449999999999999</v>
      </c>
      <c r="D8" s="103">
        <v>27.093</v>
      </c>
      <c r="E8" s="103">
        <v>23135.638999999999</v>
      </c>
      <c r="F8" s="103">
        <v>63363.300999999999</v>
      </c>
      <c r="G8" s="103">
        <v>7347.0810000000001</v>
      </c>
      <c r="H8" s="103">
        <v>93846.021000000008</v>
      </c>
      <c r="I8" s="103">
        <v>29895.466</v>
      </c>
      <c r="M8" s="451"/>
      <c r="N8" s="220"/>
      <c r="O8" s="50"/>
    </row>
    <row r="9" spans="2:15" s="38" customFormat="1" ht="15.75" customHeight="1">
      <c r="B9" s="272">
        <v>2013</v>
      </c>
      <c r="C9" s="103">
        <v>0</v>
      </c>
      <c r="D9" s="103">
        <v>94.319000000000003</v>
      </c>
      <c r="E9" s="103">
        <v>43420.267</v>
      </c>
      <c r="F9" s="103">
        <v>39843.879000000001</v>
      </c>
      <c r="G9" s="103">
        <v>7421.6049999999996</v>
      </c>
      <c r="H9" s="103">
        <v>90685.751000000004</v>
      </c>
      <c r="I9" s="103">
        <v>22605.805</v>
      </c>
      <c r="J9" s="226"/>
      <c r="M9" s="451"/>
      <c r="N9" s="220"/>
      <c r="O9" s="50"/>
    </row>
    <row r="10" spans="2:15" s="38" customFormat="1" ht="15.75" customHeight="1">
      <c r="B10" s="272">
        <v>2014</v>
      </c>
      <c r="C10" s="103">
        <v>1E-3</v>
      </c>
      <c r="D10" s="103">
        <v>82.86</v>
      </c>
      <c r="E10" s="103">
        <v>37927.044999999998</v>
      </c>
      <c r="F10" s="103">
        <v>50009.249000000003</v>
      </c>
      <c r="G10" s="103">
        <v>2240.489</v>
      </c>
      <c r="H10" s="103">
        <v>90176.782999999996</v>
      </c>
      <c r="I10" s="103">
        <v>19488.277999999998</v>
      </c>
      <c r="J10" s="226"/>
      <c r="M10" s="451"/>
      <c r="N10" s="220"/>
      <c r="O10" s="50"/>
    </row>
    <row r="11" spans="2:15" s="38" customFormat="1" ht="15.75" customHeight="1">
      <c r="B11" s="272">
        <v>2015</v>
      </c>
      <c r="C11" s="103">
        <v>0.184</v>
      </c>
      <c r="D11" s="103">
        <v>165.41900000000001</v>
      </c>
      <c r="E11" s="103">
        <v>33427.444000000003</v>
      </c>
      <c r="F11" s="103">
        <v>79329.955000000002</v>
      </c>
      <c r="G11" s="103">
        <v>5746.4930000000004</v>
      </c>
      <c r="H11" s="103">
        <v>118503.89200000001</v>
      </c>
      <c r="I11" s="103">
        <v>23403.947</v>
      </c>
      <c r="J11" s="226"/>
      <c r="M11" s="451"/>
      <c r="N11" s="220"/>
      <c r="O11" s="50"/>
    </row>
    <row r="12" spans="2:15" s="38" customFormat="1" ht="15.75" customHeight="1">
      <c r="B12" s="272">
        <v>2016</v>
      </c>
      <c r="C12" s="103">
        <v>2.65</v>
      </c>
      <c r="D12" s="103">
        <v>245.19800000000001</v>
      </c>
      <c r="E12" s="103">
        <v>32468.589</v>
      </c>
      <c r="F12" s="103">
        <v>63325.135999999999</v>
      </c>
      <c r="G12" s="103">
        <v>8109.7209999999995</v>
      </c>
      <c r="H12" s="103">
        <v>103903.44600000001</v>
      </c>
      <c r="I12" s="103">
        <v>25158.268</v>
      </c>
      <c r="J12" s="226"/>
      <c r="M12" s="451"/>
      <c r="N12" s="220"/>
      <c r="O12" s="50"/>
    </row>
    <row r="13" spans="2:15" s="38" customFormat="1" ht="15.75" customHeight="1">
      <c r="B13" s="272">
        <v>2017</v>
      </c>
      <c r="C13" s="103">
        <v>0</v>
      </c>
      <c r="D13" s="103">
        <v>251</v>
      </c>
      <c r="E13" s="103">
        <v>51251.331999999995</v>
      </c>
      <c r="F13" s="103">
        <v>71736.990999999995</v>
      </c>
      <c r="G13" s="103">
        <v>8223.1779999999999</v>
      </c>
      <c r="H13" s="103">
        <v>131211.50099999999</v>
      </c>
      <c r="I13" s="103">
        <v>23480.124</v>
      </c>
      <c r="J13" s="226"/>
      <c r="M13" s="451"/>
      <c r="N13" s="220"/>
      <c r="O13" s="50"/>
    </row>
    <row r="14" spans="2:15" s="149" customFormat="1" ht="15.75" customHeight="1">
      <c r="B14" s="272">
        <v>2018</v>
      </c>
      <c r="C14" s="103">
        <v>2.6</v>
      </c>
      <c r="D14" s="103">
        <v>46.085160000000002</v>
      </c>
      <c r="E14" s="103">
        <v>34146.11952</v>
      </c>
      <c r="F14" s="103">
        <v>88590.467260000005</v>
      </c>
      <c r="G14" s="103">
        <v>10628.6798</v>
      </c>
      <c r="H14" s="103">
        <v>133365</v>
      </c>
      <c r="I14" s="103">
        <v>30688.84042</v>
      </c>
      <c r="J14" s="496"/>
      <c r="M14" s="500"/>
      <c r="N14" s="625"/>
      <c r="O14" s="157"/>
    </row>
    <row r="15" spans="2:15" s="149" customFormat="1" ht="15.75" customHeight="1">
      <c r="B15" s="272" t="s">
        <v>650</v>
      </c>
      <c r="C15" s="103">
        <v>0</v>
      </c>
      <c r="D15" s="103">
        <v>0</v>
      </c>
      <c r="E15" s="103">
        <v>26806.879359999999</v>
      </c>
      <c r="F15" s="103">
        <v>63472.083590000002</v>
      </c>
      <c r="G15" s="103">
        <v>3969.6338899999996</v>
      </c>
      <c r="H15" s="103">
        <v>94248.596839999998</v>
      </c>
      <c r="I15" s="103">
        <v>20429.29</v>
      </c>
      <c r="J15" s="496"/>
      <c r="M15" s="500"/>
      <c r="N15" s="625"/>
      <c r="O15" s="157"/>
    </row>
    <row r="16" spans="2:15" s="38" customFormat="1" ht="18.75" customHeight="1">
      <c r="B16" s="1043" t="s">
        <v>440</v>
      </c>
      <c r="C16" s="1043"/>
      <c r="D16" s="1043"/>
      <c r="E16" s="1043"/>
      <c r="F16" s="1043"/>
      <c r="G16" s="1043"/>
      <c r="H16" s="1043"/>
      <c r="I16" s="1043"/>
      <c r="J16" s="226"/>
      <c r="M16" s="50"/>
      <c r="N16" s="50"/>
      <c r="O16" s="50"/>
    </row>
    <row r="17" spans="2:24" ht="29.25" customHeight="1">
      <c r="C17" s="384"/>
      <c r="D17" s="384"/>
      <c r="E17" s="384"/>
      <c r="F17" s="384"/>
      <c r="G17" s="384"/>
      <c r="H17" s="384"/>
      <c r="K17" s="38"/>
      <c r="L17" s="38"/>
      <c r="M17" s="50"/>
      <c r="N17" s="50"/>
      <c r="O17" s="50"/>
    </row>
    <row r="18" spans="2:24" ht="12.75">
      <c r="C18" s="384"/>
      <c r="D18" s="384"/>
      <c r="E18" s="384"/>
      <c r="F18" s="384"/>
      <c r="G18" s="384"/>
      <c r="H18" s="384"/>
      <c r="J18" s="384"/>
      <c r="K18" s="38"/>
      <c r="L18" s="38"/>
      <c r="M18" s="50"/>
      <c r="N18" s="50"/>
      <c r="O18" s="50"/>
    </row>
    <row r="19" spans="2:24">
      <c r="C19" s="384"/>
      <c r="D19" s="384"/>
      <c r="E19" s="384"/>
      <c r="F19" s="384"/>
      <c r="G19" s="384"/>
      <c r="H19" s="384"/>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sheetPr>
  <dimension ref="A1:AG57"/>
  <sheetViews>
    <sheetView zoomScaleNormal="100" workbookViewId="0">
      <selection activeCell="E38" sqref="E38"/>
    </sheetView>
  </sheetViews>
  <sheetFormatPr baseColWidth="10"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251" t="s">
        <v>77</v>
      </c>
      <c r="C1" s="1251"/>
      <c r="D1" s="1251"/>
      <c r="E1" s="1251"/>
      <c r="F1" s="1251"/>
      <c r="G1" s="1251"/>
      <c r="L1" s="50"/>
    </row>
    <row r="2" spans="2:20" s="38" customFormat="1" ht="6" customHeight="1">
      <c r="L2" s="50"/>
    </row>
    <row r="3" spans="2:20" s="38" customFormat="1" ht="12.75">
      <c r="B3" s="1009" t="s">
        <v>330</v>
      </c>
      <c r="C3" s="1009"/>
      <c r="D3" s="1009"/>
      <c r="E3" s="1009"/>
      <c r="F3" s="1009"/>
      <c r="G3" s="1009"/>
      <c r="L3" s="50"/>
    </row>
    <row r="4" spans="2:20" s="38" customFormat="1" ht="15" customHeight="1">
      <c r="B4" s="1009" t="s">
        <v>424</v>
      </c>
      <c r="C4" s="1009"/>
      <c r="D4" s="1009"/>
      <c r="E4" s="1009"/>
      <c r="F4" s="1009"/>
      <c r="G4" s="1009"/>
      <c r="L4" s="50"/>
    </row>
    <row r="5" spans="2:20" s="38" customFormat="1" ht="12.75">
      <c r="B5" s="1069" t="s">
        <v>531</v>
      </c>
      <c r="C5" s="1069"/>
      <c r="D5" s="1069"/>
      <c r="E5" s="1069"/>
      <c r="F5" s="1069"/>
      <c r="G5" s="1069"/>
      <c r="L5" s="50"/>
    </row>
    <row r="6" spans="2:20" s="38" customFormat="1" ht="12.75">
      <c r="B6" s="1069" t="s">
        <v>251</v>
      </c>
      <c r="C6" s="1069"/>
      <c r="D6" s="1069"/>
      <c r="E6" s="1069"/>
      <c r="F6" s="1069"/>
      <c r="G6" s="1069"/>
      <c r="L6" s="50"/>
    </row>
    <row r="7" spans="2:20" s="38" customFormat="1" ht="43.5" customHeight="1">
      <c r="B7" s="274" t="str">
        <f>'53'!B6</f>
        <v>Código aduanas</v>
      </c>
      <c r="C7" s="274" t="str">
        <f>'53'!E6</f>
        <v>10063010</v>
      </c>
      <c r="D7" s="274" t="str">
        <f>'53'!F6</f>
        <v>10063020</v>
      </c>
      <c r="E7" s="274" t="str">
        <f>'53'!G6</f>
        <v>10063090</v>
      </c>
      <c r="F7" s="273" t="s">
        <v>420</v>
      </c>
      <c r="G7" s="274" t="str">
        <f>'53'!I6</f>
        <v>10064000</v>
      </c>
      <c r="L7" s="50"/>
    </row>
    <row r="8" spans="2:20" s="38" customFormat="1" ht="81" customHeight="1">
      <c r="B8" s="314" t="s">
        <v>165</v>
      </c>
      <c r="C8" s="278" t="s">
        <v>341</v>
      </c>
      <c r="D8" s="278" t="s">
        <v>346</v>
      </c>
      <c r="E8" s="278" t="s">
        <v>343</v>
      </c>
      <c r="F8" s="397" t="str">
        <f>'53'!H7</f>
        <v>Arroz semi o blanqueado (total)</v>
      </c>
      <c r="G8" s="278" t="str">
        <f>'53'!I7</f>
        <v>Arroz partido</v>
      </c>
      <c r="K8" s="130"/>
      <c r="L8" s="229"/>
    </row>
    <row r="9" spans="2:20" s="38" customFormat="1" ht="15.75" customHeight="1">
      <c r="B9" s="441">
        <v>2012</v>
      </c>
      <c r="C9" s="170">
        <v>626.86221893417337</v>
      </c>
      <c r="D9" s="170">
        <v>584.0639836614572</v>
      </c>
      <c r="E9" s="170">
        <v>640.03840436766666</v>
      </c>
      <c r="F9" s="103">
        <v>598.99709507566536</v>
      </c>
      <c r="G9" s="170">
        <v>428.29581582705549</v>
      </c>
      <c r="J9" s="466"/>
      <c r="K9" s="217"/>
      <c r="L9" s="467"/>
    </row>
    <row r="10" spans="2:20" s="38" customFormat="1" ht="15.75" customHeight="1">
      <c r="B10" s="441">
        <v>2013</v>
      </c>
      <c r="C10" s="170">
        <v>569.93039678913055</v>
      </c>
      <c r="D10" s="170">
        <v>583.11245247984016</v>
      </c>
      <c r="E10" s="170">
        <v>636.7739862199619</v>
      </c>
      <c r="F10" s="103">
        <v>581.19235837680458</v>
      </c>
      <c r="G10" s="170">
        <v>398.06961088092203</v>
      </c>
      <c r="J10" s="468"/>
      <c r="K10" s="469"/>
      <c r="L10" s="227"/>
      <c r="M10" s="470"/>
      <c r="P10" s="226"/>
      <c r="Q10" s="226"/>
      <c r="R10" s="226"/>
      <c r="S10" s="226"/>
      <c r="T10" s="226"/>
    </row>
    <row r="11" spans="2:20" s="38" customFormat="1" ht="15.75" customHeight="1">
      <c r="B11" s="441">
        <v>2014</v>
      </c>
      <c r="C11" s="170">
        <v>582.45726076044014</v>
      </c>
      <c r="D11" s="170">
        <v>548.50757282839425</v>
      </c>
      <c r="E11" s="170">
        <v>875.35253475216177</v>
      </c>
      <c r="F11" s="103">
        <v>567.93874023715057</v>
      </c>
      <c r="G11" s="170">
        <v>398.79743531568829</v>
      </c>
      <c r="J11" s="468"/>
      <c r="K11" s="469"/>
      <c r="L11" s="227"/>
      <c r="M11" s="470"/>
      <c r="P11" s="226"/>
      <c r="Q11" s="226"/>
      <c r="R11" s="226"/>
      <c r="S11" s="226"/>
      <c r="T11" s="226"/>
    </row>
    <row r="12" spans="2:20" s="38" customFormat="1" ht="15.75" customHeight="1">
      <c r="B12" s="441">
        <v>2015</v>
      </c>
      <c r="C12" s="103">
        <v>531.85660859980794</v>
      </c>
      <c r="D12" s="103">
        <v>516.63461789193218</v>
      </c>
      <c r="E12" s="103">
        <v>560.80778311223924</v>
      </c>
      <c r="F12" s="103">
        <v>523.061346988266</v>
      </c>
      <c r="G12" s="103">
        <v>408.69529400318663</v>
      </c>
      <c r="J12" s="468"/>
      <c r="K12" s="469"/>
      <c r="L12" s="227"/>
      <c r="M12" s="470"/>
      <c r="P12" s="226"/>
      <c r="Q12" s="226"/>
      <c r="R12" s="226"/>
      <c r="S12" s="226"/>
      <c r="T12" s="226"/>
    </row>
    <row r="13" spans="2:20" s="38" customFormat="1" ht="15.75" customHeight="1">
      <c r="B13" s="441">
        <v>2016</v>
      </c>
      <c r="C13" s="103">
        <v>511.09590872581498</v>
      </c>
      <c r="D13" s="103">
        <v>447.0824981726056</v>
      </c>
      <c r="E13" s="103">
        <v>551.24066536937585</v>
      </c>
      <c r="F13" s="103">
        <v>475.21552846283851</v>
      </c>
      <c r="G13" s="103">
        <v>381.70725995316155</v>
      </c>
      <c r="J13" s="468"/>
      <c r="K13" s="469"/>
      <c r="L13" s="227"/>
      <c r="M13" s="470"/>
      <c r="P13" s="226"/>
      <c r="Q13" s="226"/>
      <c r="R13" s="226"/>
      <c r="S13" s="226"/>
      <c r="T13" s="226"/>
    </row>
    <row r="14" spans="2:20" s="38" customFormat="1" ht="15.75" customHeight="1">
      <c r="B14" s="441">
        <v>2017</v>
      </c>
      <c r="C14" s="103">
        <v>549</v>
      </c>
      <c r="D14" s="103">
        <v>473</v>
      </c>
      <c r="E14" s="103">
        <v>548</v>
      </c>
      <c r="F14" s="103">
        <v>507</v>
      </c>
      <c r="G14" s="103">
        <v>386</v>
      </c>
      <c r="J14" s="468"/>
      <c r="K14" s="469"/>
      <c r="L14" s="227"/>
      <c r="M14" s="470"/>
      <c r="P14" s="226"/>
      <c r="Q14" s="226"/>
      <c r="R14" s="226"/>
      <c r="S14" s="226"/>
      <c r="T14" s="226"/>
    </row>
    <row r="15" spans="2:20" s="149" customFormat="1" ht="15.75" customHeight="1">
      <c r="B15" s="441">
        <v>2018</v>
      </c>
      <c r="C15" s="103">
        <f>AVERAGE(C3:C14)</f>
        <v>561.86706563489452</v>
      </c>
      <c r="D15" s="103">
        <f>AVERAGE(D3:D14)</f>
        <v>525.40018750570482</v>
      </c>
      <c r="E15" s="103">
        <f>AVERAGE(E3:E14)</f>
        <v>635.3688956369009</v>
      </c>
      <c r="F15" s="103">
        <f>AVERAGE(F3:F14)</f>
        <v>542.23417819012082</v>
      </c>
      <c r="G15" s="103">
        <f>AVERAGE(G3:G14)</f>
        <v>400.26090266333568</v>
      </c>
      <c r="I15" s="504"/>
      <c r="J15" s="501"/>
      <c r="K15" s="502"/>
      <c r="L15" s="505"/>
      <c r="M15" s="503"/>
      <c r="P15" s="496"/>
      <c r="Q15" s="496"/>
      <c r="R15" s="496"/>
      <c r="S15" s="496"/>
      <c r="T15" s="496"/>
    </row>
    <row r="16" spans="2:20" s="149" customFormat="1" ht="15.75" customHeight="1">
      <c r="B16" s="725" t="s">
        <v>580</v>
      </c>
      <c r="C16" s="103">
        <v>505.55336816813303</v>
      </c>
      <c r="D16" s="103">
        <v>422.0094313156784</v>
      </c>
      <c r="E16" s="103">
        <v>675.85558212219325</v>
      </c>
      <c r="F16" s="103">
        <v>450.8601828996575</v>
      </c>
      <c r="G16" s="103">
        <v>354.41500910136671</v>
      </c>
      <c r="I16" s="504"/>
      <c r="J16" s="501"/>
      <c r="K16" s="502"/>
      <c r="L16" s="505"/>
      <c r="M16" s="503"/>
      <c r="P16" s="496"/>
      <c r="Q16" s="496"/>
      <c r="R16" s="496"/>
      <c r="S16" s="496"/>
      <c r="T16" s="496"/>
    </row>
    <row r="17" spans="2:33" s="81" customFormat="1" ht="44.25" customHeight="1">
      <c r="B17" s="1043" t="s">
        <v>651</v>
      </c>
      <c r="C17" s="1043"/>
      <c r="D17" s="1043"/>
      <c r="E17" s="1043"/>
      <c r="F17" s="1043"/>
      <c r="G17" s="1043"/>
      <c r="L17" s="333"/>
    </row>
    <row r="18" spans="2:33">
      <c r="C18" s="471"/>
      <c r="D18" s="471"/>
      <c r="E18" s="471"/>
      <c r="F18" s="471"/>
      <c r="G18" s="471"/>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60"/>
      <c r="C34" s="1160"/>
      <c r="D34" s="1160"/>
      <c r="E34" s="1160"/>
      <c r="F34" s="1160"/>
      <c r="G34" s="1160"/>
      <c r="AB34" s="6"/>
      <c r="AC34" s="7"/>
      <c r="AD34" s="7"/>
      <c r="AE34" s="7"/>
    </row>
    <row r="35" spans="1:33" ht="15" customHeight="1">
      <c r="B35" s="1160"/>
      <c r="C35" s="1160"/>
      <c r="D35" s="1160"/>
      <c r="E35" s="1160"/>
      <c r="F35" s="1160"/>
      <c r="G35" s="1160"/>
      <c r="AB35" s="6"/>
      <c r="AC35" s="7"/>
      <c r="AD35" s="7"/>
      <c r="AE35" s="7"/>
    </row>
    <row r="36" spans="1:33" ht="15" customHeight="1">
      <c r="AB36" s="6"/>
      <c r="AC36" s="7"/>
      <c r="AD36" s="7"/>
      <c r="AE36" s="7"/>
    </row>
    <row r="37" spans="1:33" ht="15" customHeight="1">
      <c r="AB37" s="6"/>
      <c r="AC37" s="7"/>
      <c r="AD37" s="7"/>
      <c r="AE37" s="7"/>
    </row>
    <row r="38" spans="1:33" ht="15" customHeight="1">
      <c r="AB38" s="472"/>
      <c r="AC38" s="472"/>
      <c r="AD38" s="472"/>
      <c r="AE38" s="472"/>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sheetPr>
  <dimension ref="B1:U93"/>
  <sheetViews>
    <sheetView zoomScaleNormal="100" zoomScaleSheetLayoutView="75" workbookViewId="0">
      <selection activeCell="D15" sqref="D15"/>
    </sheetView>
  </sheetViews>
  <sheetFormatPr baseColWidth="10"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1009" t="s">
        <v>78</v>
      </c>
      <c r="C1" s="1009"/>
      <c r="D1" s="1009"/>
      <c r="E1" s="1009"/>
      <c r="F1" s="1009"/>
      <c r="G1" s="1009"/>
      <c r="H1" s="1009"/>
    </row>
    <row r="2" spans="2:21" s="24" customFormat="1" ht="12.75">
      <c r="B2" s="33"/>
      <c r="G2" s="34"/>
    </row>
    <row r="3" spans="2:21" s="24" customFormat="1" ht="12.75">
      <c r="B3" s="1009" t="s">
        <v>84</v>
      </c>
      <c r="C3" s="1009"/>
      <c r="D3" s="1009"/>
      <c r="E3" s="1009"/>
      <c r="F3" s="1009"/>
      <c r="G3" s="1009"/>
      <c r="H3" s="1009"/>
    </row>
    <row r="4" spans="2:21" s="24" customFormat="1" ht="12.75">
      <c r="B4" s="1009" t="s">
        <v>529</v>
      </c>
      <c r="C4" s="1009"/>
      <c r="D4" s="1009"/>
      <c r="E4" s="1009"/>
      <c r="F4" s="1009"/>
      <c r="G4" s="1009"/>
      <c r="H4" s="1009"/>
    </row>
    <row r="5" spans="2:21" s="24" customFormat="1" ht="12.75">
      <c r="B5" s="1009" t="s">
        <v>347</v>
      </c>
      <c r="C5" s="1009"/>
      <c r="D5" s="1009"/>
      <c r="E5" s="1009"/>
      <c r="F5" s="1009"/>
      <c r="G5" s="1009"/>
      <c r="H5" s="1009"/>
    </row>
    <row r="6" spans="2:21" s="38" customFormat="1" ht="15.75" customHeight="1">
      <c r="B6" s="473"/>
      <c r="C6" s="461">
        <v>2014</v>
      </c>
      <c r="D6" s="461">
        <v>2015</v>
      </c>
      <c r="E6" s="461">
        <v>2016</v>
      </c>
      <c r="F6" s="461">
        <v>2017</v>
      </c>
      <c r="G6" s="461">
        <v>2018</v>
      </c>
      <c r="H6" s="461">
        <v>2019</v>
      </c>
    </row>
    <row r="7" spans="2:21" s="38" customFormat="1" ht="15.75" customHeight="1">
      <c r="B7" s="42" t="s">
        <v>47</v>
      </c>
      <c r="C7" s="170">
        <v>172306.45161290324</v>
      </c>
      <c r="D7" s="170">
        <v>205000</v>
      </c>
      <c r="E7" s="526"/>
      <c r="F7" s="539"/>
      <c r="G7" s="539"/>
      <c r="H7" s="717"/>
      <c r="I7" s="474"/>
      <c r="P7" s="474"/>
    </row>
    <row r="8" spans="2:21" s="38" customFormat="1" ht="15.75" customHeight="1">
      <c r="B8" s="42" t="s">
        <v>48</v>
      </c>
      <c r="C8" s="170">
        <v>172000</v>
      </c>
      <c r="D8" s="170">
        <v>205000</v>
      </c>
      <c r="E8" s="170"/>
      <c r="F8" s="170"/>
      <c r="G8" s="170"/>
      <c r="H8" s="170"/>
    </row>
    <row r="9" spans="2:21" s="149" customFormat="1" ht="15.75" customHeight="1">
      <c r="B9" s="310" t="s">
        <v>49</v>
      </c>
      <c r="C9" s="170">
        <v>190133.33333333331</v>
      </c>
      <c r="D9" s="170">
        <v>205303.54838709679</v>
      </c>
      <c r="E9" s="170"/>
      <c r="F9" s="170">
        <v>190868.42105263201</v>
      </c>
      <c r="G9" s="170">
        <v>170000</v>
      </c>
      <c r="H9" s="170">
        <v>170500</v>
      </c>
      <c r="Q9" s="38"/>
      <c r="R9" s="38"/>
      <c r="S9" s="38"/>
      <c r="T9" s="38"/>
      <c r="U9" s="38"/>
    </row>
    <row r="10" spans="2:21" s="38" customFormat="1" ht="15.75" customHeight="1">
      <c r="B10" s="310" t="s">
        <v>57</v>
      </c>
      <c r="C10" s="170">
        <v>185550</v>
      </c>
      <c r="D10" s="170">
        <v>195422.33333333334</v>
      </c>
      <c r="E10" s="170">
        <v>175615.38461538462</v>
      </c>
      <c r="F10" s="170">
        <v>204799.444444444</v>
      </c>
      <c r="G10" s="170">
        <v>167700</v>
      </c>
      <c r="H10" s="170">
        <v>173000</v>
      </c>
      <c r="I10" s="475"/>
      <c r="P10" s="475"/>
    </row>
    <row r="11" spans="2:21" s="38" customFormat="1" ht="15.75" customHeight="1">
      <c r="B11" s="310" t="s">
        <v>58</v>
      </c>
      <c r="C11" s="170">
        <v>192198.92473118281</v>
      </c>
      <c r="D11" s="170">
        <v>189697.74193548388</v>
      </c>
      <c r="E11" s="170">
        <v>183100</v>
      </c>
      <c r="F11" s="170">
        <v>203591.11111111101</v>
      </c>
      <c r="G11" s="170">
        <v>173854.83870967742</v>
      </c>
      <c r="H11" s="170">
        <v>176666.66666666669</v>
      </c>
    </row>
    <row r="12" spans="2:21" s="38" customFormat="1" ht="15.75" customHeight="1">
      <c r="B12" s="560" t="s">
        <v>50</v>
      </c>
      <c r="C12" s="170">
        <v>195233.33333333331</v>
      </c>
      <c r="D12" s="170">
        <v>200000</v>
      </c>
      <c r="E12" s="170">
        <v>188500</v>
      </c>
      <c r="F12" s="170">
        <v>191201.61290322599</v>
      </c>
      <c r="G12" s="170">
        <v>171466.66666666669</v>
      </c>
      <c r="H12" s="170">
        <v>179000</v>
      </c>
      <c r="I12" s="476"/>
      <c r="J12" s="474"/>
      <c r="P12" s="476"/>
    </row>
    <row r="13" spans="2:21" s="38" customFormat="1" ht="15.75" customHeight="1">
      <c r="B13" s="42" t="s">
        <v>51</v>
      </c>
      <c r="C13" s="170">
        <v>203064.51612903224</v>
      </c>
      <c r="D13" s="170">
        <v>200000</v>
      </c>
      <c r="E13" s="170">
        <v>193333.33333333331</v>
      </c>
      <c r="F13" s="170">
        <v>194322.58064516101</v>
      </c>
      <c r="G13" s="170">
        <v>175793</v>
      </c>
      <c r="H13" s="170">
        <v>173548.38709677421</v>
      </c>
    </row>
    <row r="14" spans="2:21" s="38" customFormat="1" ht="15.75" customHeight="1">
      <c r="B14" s="42" t="s">
        <v>52</v>
      </c>
      <c r="C14" s="170">
        <v>205000</v>
      </c>
      <c r="D14" s="170">
        <v>200000</v>
      </c>
      <c r="E14" s="170"/>
      <c r="F14" s="170">
        <v>190612.90322580643</v>
      </c>
      <c r="G14" s="170">
        <v>178167</v>
      </c>
      <c r="H14" s="170">
        <v>177742</v>
      </c>
    </row>
    <row r="15" spans="2:21" s="38" customFormat="1" ht="15.75" customHeight="1">
      <c r="B15" s="42" t="s">
        <v>53</v>
      </c>
      <c r="C15" s="170">
        <v>205000</v>
      </c>
      <c r="D15" s="170">
        <v>200000</v>
      </c>
      <c r="E15" s="170"/>
      <c r="F15" s="170">
        <v>189000</v>
      </c>
      <c r="G15" s="170">
        <v>177000</v>
      </c>
      <c r="H15" s="170">
        <v>185400</v>
      </c>
    </row>
    <row r="16" spans="2:21" s="38" customFormat="1" ht="15.75" customHeight="1">
      <c r="B16" s="42" t="s">
        <v>54</v>
      </c>
      <c r="C16" s="170">
        <v>205000</v>
      </c>
      <c r="D16" s="170">
        <v>200000</v>
      </c>
      <c r="E16" s="170"/>
      <c r="F16" s="170"/>
      <c r="G16" s="170"/>
      <c r="H16" s="170"/>
    </row>
    <row r="17" spans="2:8" s="38" customFormat="1" ht="15.75" customHeight="1">
      <c r="B17" s="42" t="s">
        <v>55</v>
      </c>
      <c r="C17" s="170">
        <v>205000</v>
      </c>
      <c r="D17" s="526"/>
      <c r="E17" s="526"/>
      <c r="F17" s="170"/>
      <c r="G17" s="170"/>
      <c r="H17" s="717"/>
    </row>
    <row r="18" spans="2:8" s="38" customFormat="1" ht="15.75" customHeight="1">
      <c r="B18" s="42" t="s">
        <v>56</v>
      </c>
      <c r="C18" s="170">
        <v>205000</v>
      </c>
      <c r="D18" s="526"/>
      <c r="E18" s="526"/>
      <c r="F18" s="170"/>
      <c r="G18" s="170"/>
      <c r="H18" s="717"/>
    </row>
    <row r="19" spans="2:8" s="38" customFormat="1" ht="27" customHeight="1">
      <c r="B19" s="1088" t="s">
        <v>502</v>
      </c>
      <c r="C19" s="1088"/>
      <c r="D19" s="1088"/>
      <c r="E19" s="1088"/>
      <c r="F19" s="1088"/>
      <c r="G19" s="1088"/>
      <c r="H19" s="1088"/>
    </row>
    <row r="20" spans="2:8" s="38" customFormat="1" ht="30.75" customHeight="1">
      <c r="B20" s="1078"/>
      <c r="C20" s="1078"/>
      <c r="D20" s="1078"/>
      <c r="E20" s="1078"/>
      <c r="F20" s="1078"/>
      <c r="G20" s="1078"/>
      <c r="H20" s="1078"/>
    </row>
    <row r="21" spans="2:8" s="38" customFormat="1" ht="12.75">
      <c r="C21" s="50"/>
      <c r="D21" s="50"/>
      <c r="E21" s="50"/>
      <c r="F21" s="50"/>
      <c r="G21" s="477"/>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2.75">
      <c r="B30" s="50"/>
      <c r="C30" s="50"/>
      <c r="D30" s="50"/>
      <c r="E30" s="50"/>
      <c r="F30" s="50"/>
      <c r="G30" s="50"/>
    </row>
    <row r="31" spans="2:8" s="38" customFormat="1" ht="12.75">
      <c r="B31" s="16"/>
      <c r="C31" s="50"/>
      <c r="D31" s="50"/>
      <c r="E31" s="50"/>
      <c r="F31" s="50"/>
      <c r="G31" s="50"/>
    </row>
    <row r="32" spans="2:8" ht="14.1" customHeight="1">
      <c r="B32" s="478"/>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B1:O89"/>
  <sheetViews>
    <sheetView zoomScaleNormal="100" zoomScaleSheetLayoutView="75" workbookViewId="0">
      <selection activeCell="I13" sqref="I13"/>
    </sheetView>
  </sheetViews>
  <sheetFormatPr baseColWidth="10"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1009" t="s">
        <v>79</v>
      </c>
      <c r="C1" s="1009"/>
      <c r="D1" s="1009"/>
    </row>
    <row r="2" spans="2:15" s="24" customFormat="1" ht="12.75">
      <c r="B2" s="26"/>
      <c r="C2" s="26"/>
      <c r="D2" s="26"/>
    </row>
    <row r="3" spans="2:15" s="24" customFormat="1" ht="31.5" customHeight="1">
      <c r="B3" s="1092" t="s">
        <v>348</v>
      </c>
      <c r="C3" s="1092"/>
      <c r="D3" s="1092"/>
    </row>
    <row r="4" spans="2:15" s="24" customFormat="1" ht="12.75">
      <c r="B4" s="1009" t="s">
        <v>349</v>
      </c>
      <c r="C4" s="1009"/>
      <c r="D4" s="1009"/>
    </row>
    <row r="5" spans="2:15" s="38" customFormat="1" ht="31.5" customHeight="1">
      <c r="B5" s="1204" t="s">
        <v>238</v>
      </c>
      <c r="C5" s="1105" t="s">
        <v>254</v>
      </c>
      <c r="D5" s="1105"/>
      <c r="F5" s="36"/>
    </row>
    <row r="6" spans="2:15" s="38" customFormat="1" ht="17.25" customHeight="1">
      <c r="B6" s="1204"/>
      <c r="C6" s="461">
        <v>2018</v>
      </c>
      <c r="D6" s="461">
        <v>2019</v>
      </c>
      <c r="F6" s="130"/>
      <c r="G6" s="130"/>
    </row>
    <row r="7" spans="2:15" s="38" customFormat="1" ht="15.75" customHeight="1">
      <c r="B7" s="110" t="s">
        <v>47</v>
      </c>
      <c r="C7" s="726"/>
      <c r="D7" s="726"/>
      <c r="F7" s="130"/>
      <c r="G7" s="130"/>
    </row>
    <row r="8" spans="2:15" s="38" customFormat="1" ht="15.75" customHeight="1">
      <c r="B8" s="110" t="s">
        <v>48</v>
      </c>
      <c r="C8" s="726"/>
      <c r="D8" s="726"/>
      <c r="F8" s="130"/>
      <c r="G8" s="130"/>
    </row>
    <row r="9" spans="2:15" s="149" customFormat="1" ht="15.75" customHeight="1">
      <c r="B9" s="174" t="s">
        <v>49</v>
      </c>
      <c r="C9" s="726">
        <v>170</v>
      </c>
      <c r="D9" s="726">
        <v>170.5</v>
      </c>
      <c r="F9" s="150"/>
      <c r="G9" s="150"/>
    </row>
    <row r="10" spans="2:15" s="38" customFormat="1" ht="15.75" customHeight="1">
      <c r="B10" s="174" t="s">
        <v>57</v>
      </c>
      <c r="C10" s="726">
        <v>167.7</v>
      </c>
      <c r="D10" s="726">
        <v>173</v>
      </c>
      <c r="F10" s="48"/>
      <c r="G10" s="557"/>
      <c r="H10" s="48"/>
      <c r="I10" s="48"/>
      <c r="J10" s="48"/>
      <c r="K10" s="48"/>
      <c r="L10" s="48"/>
      <c r="M10" s="48"/>
      <c r="N10" s="48"/>
      <c r="O10" s="48"/>
    </row>
    <row r="11" spans="2:15" s="38" customFormat="1" ht="15.75" customHeight="1">
      <c r="B11" s="174" t="s">
        <v>58</v>
      </c>
      <c r="C11" s="726">
        <v>173.85483870967744</v>
      </c>
      <c r="D11" s="726">
        <v>176.66666666666669</v>
      </c>
      <c r="F11" s="481"/>
      <c r="G11" s="253"/>
      <c r="H11" s="48"/>
      <c r="I11" s="48"/>
      <c r="J11" s="48"/>
      <c r="K11" s="48"/>
      <c r="L11" s="48"/>
      <c r="M11" s="48"/>
      <c r="N11" s="48"/>
      <c r="O11" s="48"/>
    </row>
    <row r="12" spans="2:15" s="38" customFormat="1" ht="15.75" customHeight="1">
      <c r="B12" s="174" t="s">
        <v>50</v>
      </c>
      <c r="C12" s="726">
        <v>171.46666666666667</v>
      </c>
      <c r="D12" s="726">
        <v>179</v>
      </c>
      <c r="F12" s="481"/>
      <c r="G12" s="253"/>
    </row>
    <row r="13" spans="2:15" s="38" customFormat="1" ht="15.75" customHeight="1">
      <c r="B13" s="174" t="s">
        <v>51</v>
      </c>
      <c r="C13" s="726">
        <v>176.41319444444446</v>
      </c>
      <c r="D13" s="726">
        <v>173.54838709677421</v>
      </c>
      <c r="E13" s="226"/>
      <c r="F13" s="481"/>
      <c r="G13" s="555"/>
    </row>
    <row r="14" spans="2:15" s="38" customFormat="1" ht="15.75" customHeight="1">
      <c r="B14" s="174" t="s">
        <v>52</v>
      </c>
      <c r="C14" s="726">
        <v>177.58823529411765</v>
      </c>
      <c r="D14" s="726">
        <v>177.92</v>
      </c>
      <c r="F14" s="48"/>
      <c r="G14" s="168"/>
    </row>
    <row r="15" spans="2:15" s="38" customFormat="1" ht="15.75" customHeight="1">
      <c r="B15" s="174" t="s">
        <v>53</v>
      </c>
      <c r="C15" s="726">
        <v>177</v>
      </c>
      <c r="D15" s="726">
        <v>185.4</v>
      </c>
      <c r="F15" s="130"/>
      <c r="G15" s="130"/>
    </row>
    <row r="16" spans="2:15" s="38" customFormat="1" ht="15.75" customHeight="1">
      <c r="B16" s="174" t="s">
        <v>54</v>
      </c>
      <c r="C16" s="726"/>
      <c r="D16" s="726"/>
    </row>
    <row r="17" spans="2:13" s="38" customFormat="1" ht="15.75" customHeight="1">
      <c r="B17" s="174" t="s">
        <v>55</v>
      </c>
      <c r="C17" s="726"/>
      <c r="D17" s="726"/>
    </row>
    <row r="18" spans="2:13" s="38" customFormat="1" ht="15.75" customHeight="1">
      <c r="B18" s="174" t="s">
        <v>56</v>
      </c>
      <c r="C18" s="726"/>
      <c r="D18" s="726"/>
    </row>
    <row r="19" spans="2:13" s="38" customFormat="1" ht="12.75">
      <c r="B19" s="756" t="s">
        <v>370</v>
      </c>
      <c r="C19" s="757"/>
      <c r="D19" s="757"/>
      <c r="F19" s="48"/>
      <c r="G19" s="48"/>
    </row>
    <row r="20" spans="2:13" ht="68.25" customHeight="1">
      <c r="B20" s="1252" t="s">
        <v>534</v>
      </c>
      <c r="C20" s="1252"/>
      <c r="D20" s="1252"/>
    </row>
    <row r="21" spans="2:13" ht="18" customHeight="1">
      <c r="C21" s="404"/>
      <c r="D21" s="404"/>
    </row>
    <row r="22" spans="2:13" ht="7.5" customHeight="1">
      <c r="F22" s="14"/>
      <c r="G22" s="14"/>
      <c r="H22" s="14"/>
      <c r="I22" s="14"/>
      <c r="J22" s="14"/>
      <c r="K22" s="14"/>
      <c r="L22" s="14"/>
      <c r="M22" s="14"/>
    </row>
    <row r="23" spans="2:13" ht="24.75" customHeight="1">
      <c r="H23" s="14"/>
      <c r="I23" s="14"/>
      <c r="J23" s="14"/>
      <c r="K23" s="14"/>
      <c r="L23" s="14"/>
      <c r="M23" s="14"/>
    </row>
    <row r="24" spans="2:13">
      <c r="B24" s="1001"/>
      <c r="C24" s="1001"/>
      <c r="D24" s="636"/>
      <c r="E24" s="483"/>
      <c r="F24" s="483"/>
      <c r="G24" s="483"/>
      <c r="H24" s="483"/>
      <c r="I24" s="483"/>
      <c r="J24" s="483"/>
      <c r="K24" s="14"/>
      <c r="L24" s="14"/>
    </row>
    <row r="25" spans="2:13" ht="12.75">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sheetPr>
  <dimension ref="B1:P42"/>
  <sheetViews>
    <sheetView topLeftCell="A10" zoomScaleNormal="100" zoomScaleSheetLayoutView="75" workbookViewId="0">
      <selection activeCell="N25" sqref="N25"/>
    </sheetView>
  </sheetViews>
  <sheetFormatPr baseColWidth="10" defaultRowHeight="12"/>
  <cols>
    <col min="1" max="1" width="1.36328125" style="142" customWidth="1"/>
    <col min="2" max="3" width="6.81640625" style="566" customWidth="1"/>
    <col min="4" max="4" width="8.36328125" style="164" customWidth="1"/>
    <col min="5" max="5" width="8.7265625" style="164" customWidth="1"/>
    <col min="6" max="6" width="8.08984375" style="164" customWidth="1"/>
    <col min="7" max="7" width="8.26953125" style="164" customWidth="1"/>
    <col min="8" max="8" width="7.81640625" style="164" customWidth="1"/>
    <col min="9" max="9" width="9.26953125" style="164" customWidth="1"/>
    <col min="10" max="10" width="1.7265625" style="164" customWidth="1"/>
    <col min="11" max="16" width="10.90625" style="164"/>
    <col min="17" max="16384" width="10.90625" style="142"/>
  </cols>
  <sheetData>
    <row r="1" spans="2:16" s="567" customFormat="1" ht="12.75">
      <c r="B1" s="1003" t="s">
        <v>80</v>
      </c>
      <c r="C1" s="1003"/>
      <c r="D1" s="1003"/>
      <c r="E1" s="1003"/>
      <c r="F1" s="1003"/>
      <c r="G1" s="1003"/>
      <c r="H1" s="1003"/>
      <c r="I1" s="1003"/>
      <c r="J1" s="542"/>
      <c r="K1" s="542"/>
      <c r="L1" s="542"/>
      <c r="M1" s="542"/>
      <c r="N1" s="542"/>
      <c r="O1" s="542"/>
      <c r="P1" s="542"/>
    </row>
    <row r="2" spans="2:16" s="567" customFormat="1" ht="12.75">
      <c r="B2" s="270"/>
      <c r="C2" s="270"/>
      <c r="D2" s="564"/>
      <c r="E2" s="163"/>
      <c r="F2" s="163"/>
      <c r="G2" s="163"/>
      <c r="H2" s="163"/>
      <c r="I2" s="163"/>
      <c r="J2" s="542"/>
      <c r="K2" s="542"/>
      <c r="L2" s="542"/>
      <c r="M2" s="542"/>
      <c r="N2" s="542"/>
      <c r="O2" s="542"/>
      <c r="P2" s="542"/>
    </row>
    <row r="3" spans="2:16" s="567" customFormat="1" ht="12.75">
      <c r="B3" s="1003" t="s">
        <v>504</v>
      </c>
      <c r="C3" s="1003"/>
      <c r="D3" s="1003"/>
      <c r="E3" s="1003"/>
      <c r="F3" s="1003"/>
      <c r="G3" s="1003"/>
      <c r="H3" s="1003"/>
      <c r="I3" s="1003"/>
      <c r="J3" s="542"/>
      <c r="K3" s="542"/>
      <c r="L3" s="542"/>
      <c r="M3" s="542"/>
      <c r="N3" s="542"/>
      <c r="O3" s="542"/>
      <c r="P3" s="542"/>
    </row>
    <row r="4" spans="2:16" s="567" customFormat="1" ht="12.75">
      <c r="B4" s="1003" t="s">
        <v>350</v>
      </c>
      <c r="C4" s="1003"/>
      <c r="D4" s="1003"/>
      <c r="E4" s="1003"/>
      <c r="F4" s="1003"/>
      <c r="G4" s="1003"/>
      <c r="H4" s="1003"/>
      <c r="I4" s="1003"/>
      <c r="J4" s="542"/>
      <c r="K4" s="542"/>
      <c r="L4" s="542"/>
      <c r="M4" s="542"/>
      <c r="N4" s="542"/>
      <c r="O4" s="542"/>
      <c r="P4" s="542"/>
    </row>
    <row r="5" spans="2:16" s="567" customFormat="1" ht="79.349999999999994" customHeight="1">
      <c r="B5" s="789" t="s">
        <v>98</v>
      </c>
      <c r="C5" s="790" t="s">
        <v>353</v>
      </c>
      <c r="D5" s="790" t="s">
        <v>351</v>
      </c>
      <c r="E5" s="790" t="s">
        <v>352</v>
      </c>
      <c r="F5" s="790" t="s">
        <v>354</v>
      </c>
      <c r="G5" s="790" t="s">
        <v>355</v>
      </c>
      <c r="H5" s="790" t="s">
        <v>464</v>
      </c>
      <c r="I5" s="790" t="s">
        <v>421</v>
      </c>
      <c r="J5" s="542"/>
      <c r="K5" s="389"/>
      <c r="L5" s="389"/>
      <c r="M5" s="389"/>
      <c r="N5" s="389"/>
      <c r="O5" s="542"/>
      <c r="P5" s="542"/>
    </row>
    <row r="6" spans="2:16" ht="15.75" customHeight="1" thickBot="1">
      <c r="B6" s="759">
        <v>43344</v>
      </c>
      <c r="C6" s="758">
        <v>405.45</v>
      </c>
      <c r="D6" s="758">
        <v>402.45</v>
      </c>
      <c r="E6" s="758">
        <v>398.95</v>
      </c>
      <c r="F6" s="758">
        <v>259.94624840287264</v>
      </c>
      <c r="G6" s="758">
        <v>548.20325955495946</v>
      </c>
      <c r="H6" s="758">
        <v>309.71935568076805</v>
      </c>
      <c r="I6" s="758">
        <v>269.84476656239445</v>
      </c>
      <c r="J6" s="565"/>
      <c r="K6" s="709"/>
      <c r="L6" s="711"/>
      <c r="M6" s="710"/>
      <c r="N6" s="389"/>
    </row>
    <row r="7" spans="2:16" ht="15.75" customHeight="1">
      <c r="B7" s="759">
        <v>43374</v>
      </c>
      <c r="C7" s="758">
        <v>409.74</v>
      </c>
      <c r="D7" s="758">
        <v>406.3</v>
      </c>
      <c r="E7" s="758">
        <v>402.96</v>
      </c>
      <c r="F7" s="758"/>
      <c r="G7" s="758">
        <v>489.31342370973459</v>
      </c>
      <c r="H7" s="758">
        <v>276.44826198290087</v>
      </c>
      <c r="I7" s="758">
        <v>271.5</v>
      </c>
      <c r="J7" s="565"/>
      <c r="K7" s="709"/>
      <c r="L7" s="711"/>
      <c r="M7" s="709"/>
      <c r="N7" s="389"/>
    </row>
    <row r="8" spans="2:16" ht="15.75" customHeight="1">
      <c r="B8" s="759">
        <v>43405</v>
      </c>
      <c r="C8" s="758">
        <v>402</v>
      </c>
      <c r="D8" s="758">
        <v>399</v>
      </c>
      <c r="E8" s="758">
        <v>396</v>
      </c>
      <c r="F8" s="758"/>
      <c r="G8" s="758">
        <v>483.01113818721484</v>
      </c>
      <c r="H8" s="758">
        <v>272.8876486933417</v>
      </c>
      <c r="I8" s="758">
        <v>268.80807106895861</v>
      </c>
      <c r="J8" s="565"/>
      <c r="K8" s="709"/>
      <c r="L8" s="711"/>
      <c r="M8" s="709"/>
      <c r="N8" s="389"/>
    </row>
    <row r="9" spans="2:16" ht="15.75" customHeight="1">
      <c r="B9" s="759">
        <v>43435</v>
      </c>
      <c r="C9" s="758">
        <v>403</v>
      </c>
      <c r="D9" s="758">
        <v>400</v>
      </c>
      <c r="E9" s="758">
        <v>398.35</v>
      </c>
      <c r="F9" s="758"/>
      <c r="G9" s="758">
        <v>497.34466978273326</v>
      </c>
      <c r="H9" s="758">
        <v>280.98568914278712</v>
      </c>
      <c r="I9" s="758">
        <v>264.78583310984129</v>
      </c>
      <c r="J9" s="565"/>
      <c r="K9" s="709"/>
      <c r="L9" s="711"/>
      <c r="M9" s="709"/>
      <c r="N9" s="389"/>
    </row>
    <row r="10" spans="2:16" ht="15.75" customHeight="1">
      <c r="B10" s="759">
        <v>43466</v>
      </c>
      <c r="C10" s="758">
        <v>407.86</v>
      </c>
      <c r="D10" s="758">
        <v>404.86</v>
      </c>
      <c r="E10" s="758">
        <v>403.91</v>
      </c>
      <c r="F10" s="758"/>
      <c r="G10" s="758">
        <v>482.22886004072933</v>
      </c>
      <c r="H10" s="758">
        <v>272.44568363883013</v>
      </c>
      <c r="I10" s="758">
        <v>257.27076172788804</v>
      </c>
      <c r="J10" s="565"/>
      <c r="K10" s="709"/>
      <c r="L10" s="711"/>
      <c r="M10" s="709"/>
      <c r="N10" s="389"/>
    </row>
    <row r="11" spans="2:16" ht="15.75" customHeight="1">
      <c r="B11" s="759">
        <v>43497</v>
      </c>
      <c r="C11" s="758">
        <v>410.1</v>
      </c>
      <c r="D11" s="758">
        <v>406.6</v>
      </c>
      <c r="E11" s="758">
        <v>405.2</v>
      </c>
      <c r="F11" s="758"/>
      <c r="G11" s="758">
        <v>477.87947560177287</v>
      </c>
      <c r="H11" s="758">
        <v>269.9884042947869</v>
      </c>
      <c r="I11" s="758">
        <v>255.99083607235372</v>
      </c>
      <c r="J11" s="565"/>
      <c r="K11" s="709"/>
      <c r="L11" s="711"/>
      <c r="M11" s="709"/>
      <c r="N11" s="389"/>
    </row>
    <row r="12" spans="2:16" ht="15.75" customHeight="1">
      <c r="B12" s="759">
        <v>43525</v>
      </c>
      <c r="C12" s="758">
        <v>404.52</v>
      </c>
      <c r="D12" s="758">
        <v>400.95</v>
      </c>
      <c r="E12" s="758">
        <v>400.05</v>
      </c>
      <c r="F12" s="758">
        <v>255.36184998801821</v>
      </c>
      <c r="G12" s="758">
        <v>467.57669299463851</v>
      </c>
      <c r="H12" s="758">
        <v>264.1676231608127</v>
      </c>
      <c r="I12" s="758">
        <v>254.78498488748716</v>
      </c>
    </row>
    <row r="13" spans="2:16" ht="15.75" customHeight="1">
      <c r="B13" s="759">
        <v>43556</v>
      </c>
      <c r="C13" s="758">
        <v>413.81</v>
      </c>
      <c r="D13" s="758">
        <v>410.24</v>
      </c>
      <c r="E13" s="758">
        <v>408.81</v>
      </c>
      <c r="F13" s="758">
        <v>259.21486364998503</v>
      </c>
      <c r="G13" s="758">
        <v>468.09882119599968</v>
      </c>
      <c r="H13" s="758">
        <v>264.46261084519756</v>
      </c>
      <c r="I13" s="758">
        <v>255.94845669763262</v>
      </c>
      <c r="L13" s="708"/>
    </row>
    <row r="14" spans="2:16" ht="15.75" customHeight="1">
      <c r="B14" s="759">
        <v>43586</v>
      </c>
      <c r="C14" s="758">
        <v>408.96</v>
      </c>
      <c r="D14" s="758">
        <v>405.7</v>
      </c>
      <c r="E14" s="758">
        <v>404.7</v>
      </c>
      <c r="F14" s="758">
        <v>254.72441701751353</v>
      </c>
      <c r="G14" s="758">
        <v>473.81868707171242</v>
      </c>
      <c r="H14" s="758">
        <v>267.69417348684317</v>
      </c>
      <c r="I14" s="758">
        <v>254.58143491550842</v>
      </c>
      <c r="L14" s="712"/>
    </row>
    <row r="15" spans="2:16" ht="15.75" customHeight="1">
      <c r="B15" s="759">
        <v>43617</v>
      </c>
      <c r="C15" s="758">
        <v>416.65</v>
      </c>
      <c r="D15" s="758">
        <v>413.05</v>
      </c>
      <c r="E15" s="758">
        <v>411.8</v>
      </c>
      <c r="F15" s="758">
        <v>258.51735243569567</v>
      </c>
      <c r="G15" s="758">
        <v>475.61044269523131</v>
      </c>
      <c r="H15" s="758">
        <v>268.70646479956571</v>
      </c>
      <c r="I15" s="758">
        <v>258.21406392166489</v>
      </c>
      <c r="L15" s="712"/>
    </row>
    <row r="16" spans="2:16" ht="15.75" customHeight="1">
      <c r="B16" s="759">
        <v>43647</v>
      </c>
      <c r="C16" s="758">
        <v>416</v>
      </c>
      <c r="D16" s="758">
        <v>412.87</v>
      </c>
      <c r="E16" s="758">
        <v>412.74</v>
      </c>
      <c r="F16" s="758">
        <v>252.96386190241992</v>
      </c>
      <c r="G16" s="758">
        <v>475.55786177351911</v>
      </c>
      <c r="H16" s="758">
        <v>268.67675806413507</v>
      </c>
      <c r="I16" s="758">
        <v>253.55442437556013</v>
      </c>
      <c r="L16" s="712"/>
    </row>
    <row r="17" spans="2:14" ht="15.75" customHeight="1">
      <c r="B17" s="759">
        <v>43678</v>
      </c>
      <c r="C17" s="758">
        <v>427.36</v>
      </c>
      <c r="D17" s="758">
        <v>424.14</v>
      </c>
      <c r="E17" s="758">
        <v>422.68</v>
      </c>
      <c r="F17" s="758">
        <v>249.29241978422306</v>
      </c>
      <c r="G17" s="758">
        <v>457.63729113509004</v>
      </c>
      <c r="H17" s="758">
        <v>258.55214188423167</v>
      </c>
      <c r="I17" s="758">
        <v>249.40058848255572</v>
      </c>
      <c r="L17" s="712"/>
    </row>
    <row r="18" spans="2:14" ht="15.75" customHeight="1">
      <c r="B18" s="759">
        <v>43709</v>
      </c>
      <c r="C18" s="758">
        <v>427.76</v>
      </c>
      <c r="D18" s="758">
        <v>427.76</v>
      </c>
      <c r="E18" s="758">
        <v>424.38</v>
      </c>
      <c r="F18" s="758">
        <v>258.05912811090695</v>
      </c>
      <c r="G18" s="758">
        <v>450.86018289965739</v>
      </c>
      <c r="H18" s="758">
        <v>254.72326717494767</v>
      </c>
      <c r="I18" s="758">
        <v>248.11372917182626</v>
      </c>
      <c r="L18" s="712"/>
    </row>
    <row r="19" spans="2:14" ht="15" customHeight="1">
      <c r="B19" s="1197" t="s">
        <v>463</v>
      </c>
      <c r="C19" s="1197"/>
      <c r="D19" s="1197"/>
      <c r="E19" s="1197"/>
      <c r="F19" s="1197"/>
      <c r="G19" s="1197"/>
      <c r="H19" s="1197"/>
      <c r="I19" s="1197"/>
      <c r="K19" s="389"/>
      <c r="L19" s="389"/>
      <c r="M19" s="389"/>
      <c r="N19" s="389"/>
    </row>
    <row r="20" spans="2:14" ht="40.5" customHeight="1">
      <c r="B20" s="1197"/>
      <c r="C20" s="1197"/>
      <c r="D20" s="1197"/>
      <c r="E20" s="1197"/>
      <c r="F20" s="1197"/>
      <c r="G20" s="1197"/>
      <c r="H20" s="1197"/>
      <c r="I20" s="1197"/>
      <c r="K20" s="389"/>
      <c r="L20" s="389"/>
      <c r="M20" s="389"/>
      <c r="N20" s="389"/>
    </row>
    <row r="21" spans="2:14" ht="15" customHeight="1">
      <c r="K21" s="389"/>
      <c r="L21" s="389"/>
      <c r="M21" s="389"/>
      <c r="N21" s="389"/>
    </row>
    <row r="22" spans="2:14" ht="15" customHeight="1">
      <c r="K22" s="389"/>
      <c r="L22" s="389"/>
      <c r="M22" s="389"/>
      <c r="N22" s="389"/>
    </row>
    <row r="23" spans="2:14" ht="15" customHeight="1"/>
    <row r="24" spans="2:14" ht="15" customHeight="1"/>
    <row r="25" spans="2:14" ht="15" customHeight="1"/>
    <row r="26" spans="2:14" ht="15" customHeight="1"/>
    <row r="27" spans="2:14" ht="15" customHeight="1"/>
    <row r="28" spans="2:14" ht="15" customHeight="1"/>
    <row r="29" spans="2:14" ht="15" customHeight="1"/>
    <row r="30" spans="2:14" ht="15" customHeight="1"/>
    <row r="31" spans="2:14" ht="13.5" customHeight="1"/>
    <row r="32" spans="2:14" ht="13.5" customHeight="1"/>
    <row r="33" spans="2:9" ht="13.5" customHeight="1"/>
    <row r="34" spans="2:9" ht="13.5" customHeight="1"/>
    <row r="35" spans="2:9" ht="13.5" customHeight="1"/>
    <row r="36" spans="2:9" ht="13.5" customHeight="1"/>
    <row r="37" spans="2:9" ht="30.6" customHeight="1"/>
    <row r="38" spans="2:9" ht="5.25" hidden="1" customHeight="1"/>
    <row r="39" spans="2:9" ht="11.25" customHeight="1"/>
    <row r="40" spans="2:9" hidden="1"/>
    <row r="41" spans="2:9">
      <c r="B41" s="1196" t="s">
        <v>554</v>
      </c>
      <c r="C41" s="1196"/>
      <c r="D41" s="1196"/>
      <c r="E41" s="1196"/>
      <c r="F41" s="1196"/>
      <c r="G41" s="1196"/>
      <c r="H41" s="1196"/>
      <c r="I41" s="1196"/>
    </row>
    <row r="42" spans="2:9" ht="18.75" customHeight="1">
      <c r="B42" s="1196"/>
      <c r="C42" s="1196"/>
      <c r="D42" s="1196"/>
      <c r="E42" s="1196"/>
      <c r="F42" s="1196"/>
      <c r="G42" s="1196"/>
      <c r="H42" s="1196"/>
      <c r="I42" s="1196"/>
    </row>
  </sheetData>
  <mergeCells count="5">
    <mergeCell ref="B1:I1"/>
    <mergeCell ref="B3:I3"/>
    <mergeCell ref="B4:I4"/>
    <mergeCell ref="B19:I20"/>
    <mergeCell ref="B41:I42"/>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B2:W41"/>
  <sheetViews>
    <sheetView zoomScaleNormal="100" workbookViewId="0">
      <selection activeCell="C15" sqref="C15:M20"/>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67" customWidth="1"/>
    <col min="13" max="13" width="6.6328125" customWidth="1"/>
    <col min="14" max="14" width="8.81640625" bestFit="1" customWidth="1"/>
  </cols>
  <sheetData>
    <row r="2" spans="2:22">
      <c r="B2" s="1013" t="s">
        <v>2</v>
      </c>
      <c r="C2" s="1013"/>
      <c r="D2" s="1013"/>
      <c r="E2" s="1013"/>
      <c r="F2" s="1013"/>
      <c r="G2" s="1013"/>
      <c r="H2" s="1013"/>
      <c r="I2" s="1013"/>
      <c r="J2" s="1013"/>
      <c r="K2" s="1013"/>
      <c r="L2" s="1013"/>
      <c r="M2" s="1013"/>
    </row>
    <row r="3" spans="2:22" ht="20.25" customHeight="1">
      <c r="B3" s="1014" t="s">
        <v>129</v>
      </c>
      <c r="C3" s="1014"/>
      <c r="D3" s="1014"/>
      <c r="E3" s="1014"/>
      <c r="F3" s="1014"/>
      <c r="G3" s="1014"/>
      <c r="H3" s="1014"/>
      <c r="I3" s="1014"/>
      <c r="J3" s="1014"/>
      <c r="K3" s="1014"/>
      <c r="L3" s="1014"/>
      <c r="M3" s="1014"/>
    </row>
    <row r="4" spans="2:22" ht="17.45" customHeight="1">
      <c r="B4" s="1015" t="s">
        <v>648</v>
      </c>
      <c r="C4" s="1015"/>
      <c r="D4" s="1015"/>
      <c r="E4" s="1015"/>
      <c r="F4" s="1015"/>
      <c r="G4" s="1015"/>
      <c r="H4" s="1015"/>
      <c r="I4" s="1015"/>
      <c r="J4" s="1015"/>
      <c r="K4" s="1015"/>
      <c r="L4" s="1015"/>
      <c r="M4" s="1015"/>
    </row>
    <row r="5" spans="2:22" ht="17.25" customHeight="1">
      <c r="B5" s="1012"/>
      <c r="C5" s="1012"/>
      <c r="D5" s="1012"/>
      <c r="E5" s="1012"/>
      <c r="F5" s="1012"/>
      <c r="G5" s="1012"/>
      <c r="H5" s="1012"/>
      <c r="I5" s="1012"/>
      <c r="J5" s="1012"/>
      <c r="K5" s="1012"/>
      <c r="L5" s="1012"/>
    </row>
    <row r="6" spans="2:22" ht="30" customHeight="1">
      <c r="B6" s="892" t="s">
        <v>5</v>
      </c>
      <c r="C6" s="888" t="s">
        <v>9</v>
      </c>
      <c r="D6" s="888" t="s">
        <v>87</v>
      </c>
      <c r="E6" s="888" t="s">
        <v>92</v>
      </c>
      <c r="F6" s="888" t="s">
        <v>88</v>
      </c>
      <c r="G6" s="888" t="s">
        <v>130</v>
      </c>
      <c r="H6" s="888" t="s">
        <v>89</v>
      </c>
      <c r="I6" s="888" t="s">
        <v>71</v>
      </c>
      <c r="J6" s="888" t="s">
        <v>90</v>
      </c>
      <c r="K6" s="888" t="s">
        <v>131</v>
      </c>
      <c r="L6" s="887" t="s">
        <v>72</v>
      </c>
      <c r="M6" s="887" t="s">
        <v>570</v>
      </c>
    </row>
    <row r="7" spans="2:22" ht="18" customHeight="1">
      <c r="B7" s="1011" t="s">
        <v>571</v>
      </c>
      <c r="C7" s="1011"/>
      <c r="D7" s="1011"/>
      <c r="E7" s="1011"/>
      <c r="F7" s="1011"/>
      <c r="G7" s="1011"/>
      <c r="H7" s="1011"/>
      <c r="I7" s="1011"/>
      <c r="J7" s="1011"/>
      <c r="K7" s="1011"/>
      <c r="L7" s="1011"/>
      <c r="M7" s="1011"/>
    </row>
    <row r="8" spans="2:22">
      <c r="B8" s="893" t="s">
        <v>132</v>
      </c>
      <c r="C8" s="929">
        <v>0.47</v>
      </c>
      <c r="D8" s="929">
        <v>5.51</v>
      </c>
      <c r="E8" s="929">
        <v>6.48</v>
      </c>
      <c r="F8" s="929">
        <v>13.89</v>
      </c>
      <c r="G8" s="929">
        <v>3.18</v>
      </c>
      <c r="H8" s="929">
        <v>12.03</v>
      </c>
      <c r="I8" s="929">
        <v>1.24</v>
      </c>
      <c r="J8" s="929">
        <v>29.91</v>
      </c>
      <c r="K8" s="929">
        <v>131.19999999999999</v>
      </c>
      <c r="L8" s="929">
        <v>283.60000000000002</v>
      </c>
      <c r="M8" s="929">
        <v>152.4</v>
      </c>
      <c r="N8" s="557"/>
    </row>
    <row r="9" spans="2:22">
      <c r="B9" s="73" t="s">
        <v>6</v>
      </c>
      <c r="C9" s="929">
        <v>19.5</v>
      </c>
      <c r="D9" s="929">
        <v>17.3</v>
      </c>
      <c r="E9" s="929">
        <v>32.200000000000003</v>
      </c>
      <c r="F9" s="929">
        <v>136.86000000000001</v>
      </c>
      <c r="G9" s="929">
        <v>13.95</v>
      </c>
      <c r="H9" s="929">
        <v>71.69</v>
      </c>
      <c r="I9" s="929">
        <v>25.06</v>
      </c>
      <c r="J9" s="929">
        <v>51.31</v>
      </c>
      <c r="K9" s="929">
        <v>131.43</v>
      </c>
      <c r="L9" s="929">
        <v>730.5</v>
      </c>
      <c r="M9" s="929">
        <v>599.07000000000005</v>
      </c>
      <c r="N9" s="557"/>
    </row>
    <row r="10" spans="2:22">
      <c r="B10" s="73" t="s">
        <v>128</v>
      </c>
      <c r="C10" s="929">
        <v>0.01</v>
      </c>
      <c r="D10" s="929">
        <v>0.36</v>
      </c>
      <c r="E10" s="929">
        <v>0.48</v>
      </c>
      <c r="F10" s="929">
        <v>5.76</v>
      </c>
      <c r="G10" s="929">
        <v>0.09</v>
      </c>
      <c r="H10" s="929">
        <v>0.43</v>
      </c>
      <c r="I10" s="929">
        <v>0.11</v>
      </c>
      <c r="J10" s="929">
        <v>3.67</v>
      </c>
      <c r="K10" s="929">
        <v>3.15</v>
      </c>
      <c r="L10" s="929">
        <v>169.26</v>
      </c>
      <c r="M10" s="929">
        <v>166.12</v>
      </c>
      <c r="N10" s="557"/>
    </row>
    <row r="11" spans="2:22">
      <c r="B11" s="73" t="s">
        <v>13</v>
      </c>
      <c r="C11" s="929">
        <v>5.85</v>
      </c>
      <c r="D11" s="929">
        <v>9.1999999999999993</v>
      </c>
      <c r="E11" s="929">
        <v>8.84</v>
      </c>
      <c r="F11" s="929">
        <v>123.2</v>
      </c>
      <c r="G11" s="929">
        <v>6.6</v>
      </c>
      <c r="H11" s="929">
        <v>40.5</v>
      </c>
      <c r="I11" s="929">
        <v>8.8000000000000007</v>
      </c>
      <c r="J11" s="929">
        <v>30.02</v>
      </c>
      <c r="K11" s="929">
        <v>125</v>
      </c>
      <c r="L11" s="929">
        <v>736.41</v>
      </c>
      <c r="M11" s="929">
        <v>611.41</v>
      </c>
      <c r="N11" s="557"/>
    </row>
    <row r="12" spans="2:22">
      <c r="B12" s="73" t="s">
        <v>113</v>
      </c>
      <c r="C12" s="929">
        <v>12.3</v>
      </c>
      <c r="D12" s="929">
        <v>9</v>
      </c>
      <c r="E12" s="929">
        <v>24.41</v>
      </c>
      <c r="F12" s="929">
        <v>23.31</v>
      </c>
      <c r="G12" s="929">
        <v>8.7799999999999994</v>
      </c>
      <c r="H12" s="929">
        <v>35.4</v>
      </c>
      <c r="I12" s="929">
        <v>16.02</v>
      </c>
      <c r="J12" s="929">
        <v>25.48</v>
      </c>
      <c r="K12" s="929">
        <v>1.01</v>
      </c>
      <c r="L12" s="929">
        <v>173.16</v>
      </c>
      <c r="M12" s="929">
        <v>172.15</v>
      </c>
      <c r="N12" s="557"/>
    </row>
    <row r="13" spans="2:22">
      <c r="B13" s="894" t="s">
        <v>134</v>
      </c>
      <c r="C13" s="929">
        <v>1.83</v>
      </c>
      <c r="D13" s="929">
        <v>4.97</v>
      </c>
      <c r="E13" s="929">
        <v>5.92</v>
      </c>
      <c r="F13" s="929">
        <v>10</v>
      </c>
      <c r="G13" s="929">
        <v>1.83</v>
      </c>
      <c r="H13" s="929">
        <v>8.25</v>
      </c>
      <c r="I13" s="929">
        <v>1.59</v>
      </c>
      <c r="J13" s="929">
        <v>29.39</v>
      </c>
      <c r="K13" s="929">
        <v>139.77000000000001</v>
      </c>
      <c r="L13" s="929">
        <v>277.68</v>
      </c>
      <c r="M13" s="929">
        <v>137.91999999999999</v>
      </c>
      <c r="N13" s="557"/>
      <c r="O13" s="212"/>
      <c r="P13" s="212"/>
      <c r="Q13" s="212"/>
      <c r="R13" s="212"/>
      <c r="S13" s="212"/>
      <c r="T13" s="212"/>
      <c r="U13" s="212"/>
      <c r="V13" s="212"/>
    </row>
    <row r="14" spans="2:22" ht="18" customHeight="1">
      <c r="B14" s="1011" t="s">
        <v>573</v>
      </c>
      <c r="C14" s="1011"/>
      <c r="D14" s="1011"/>
      <c r="E14" s="1011"/>
      <c r="F14" s="1011"/>
      <c r="G14" s="1011"/>
      <c r="H14" s="1011"/>
      <c r="I14" s="1011"/>
      <c r="J14" s="1011"/>
      <c r="K14" s="1011"/>
      <c r="L14" s="1011"/>
      <c r="M14" s="1011"/>
      <c r="N14" s="557"/>
    </row>
    <row r="15" spans="2:22">
      <c r="B15" s="893" t="s">
        <v>132</v>
      </c>
      <c r="C15" s="929">
        <v>1.83</v>
      </c>
      <c r="D15" s="929">
        <v>4.97</v>
      </c>
      <c r="E15" s="929">
        <v>5.92</v>
      </c>
      <c r="F15" s="929">
        <v>10</v>
      </c>
      <c r="G15" s="929">
        <v>1.83</v>
      </c>
      <c r="H15" s="929">
        <v>8.25</v>
      </c>
      <c r="I15" s="929">
        <v>1.59</v>
      </c>
      <c r="J15" s="929">
        <v>29.39</v>
      </c>
      <c r="K15" s="929">
        <v>139.77000000000001</v>
      </c>
      <c r="L15" s="929">
        <v>277.68</v>
      </c>
      <c r="M15" s="929">
        <v>137.91999999999999</v>
      </c>
      <c r="N15" s="212"/>
      <c r="O15" s="212"/>
      <c r="P15" s="212"/>
      <c r="Q15" s="212"/>
      <c r="R15" s="212"/>
      <c r="S15" s="212"/>
      <c r="T15" s="212"/>
      <c r="U15" s="212"/>
      <c r="V15" s="212"/>
    </row>
    <row r="16" spans="2:22" ht="15.75" customHeight="1">
      <c r="B16" s="895" t="s">
        <v>6</v>
      </c>
      <c r="C16" s="929">
        <v>20.5</v>
      </c>
      <c r="D16" s="929">
        <v>18</v>
      </c>
      <c r="E16" s="929">
        <v>33</v>
      </c>
      <c r="F16" s="929">
        <v>152</v>
      </c>
      <c r="G16" s="929">
        <v>11.5</v>
      </c>
      <c r="H16" s="929">
        <v>72.5</v>
      </c>
      <c r="I16" s="929">
        <v>28.7</v>
      </c>
      <c r="J16" s="929">
        <v>53.39</v>
      </c>
      <c r="K16" s="929">
        <v>132</v>
      </c>
      <c r="L16" s="929">
        <v>765.23</v>
      </c>
      <c r="M16" s="929">
        <v>633.23</v>
      </c>
      <c r="N16" s="212"/>
      <c r="O16" s="212"/>
      <c r="P16" s="212"/>
      <c r="Q16" s="212"/>
      <c r="R16" s="212"/>
      <c r="S16" s="212"/>
      <c r="T16" s="212"/>
      <c r="U16" s="212"/>
      <c r="V16" s="212"/>
    </row>
    <row r="17" spans="2:23" ht="15.75" customHeight="1">
      <c r="B17" s="895" t="s">
        <v>128</v>
      </c>
      <c r="C17" s="929">
        <v>0.01</v>
      </c>
      <c r="D17" s="929">
        <v>0.15</v>
      </c>
      <c r="E17" s="929">
        <v>0.45</v>
      </c>
      <c r="F17" s="929">
        <v>5.5</v>
      </c>
      <c r="G17" s="929">
        <v>0.06</v>
      </c>
      <c r="H17" s="929">
        <v>0.48</v>
      </c>
      <c r="I17" s="929">
        <v>0.08</v>
      </c>
      <c r="J17" s="929">
        <v>3.27</v>
      </c>
      <c r="K17" s="929">
        <v>3.2</v>
      </c>
      <c r="L17" s="929">
        <v>175.68</v>
      </c>
      <c r="M17" s="929">
        <v>172.48</v>
      </c>
      <c r="N17" s="212"/>
      <c r="O17" s="212"/>
      <c r="P17" s="212"/>
      <c r="Q17" s="212"/>
      <c r="R17" s="212"/>
      <c r="S17" s="212"/>
      <c r="T17" s="212"/>
      <c r="U17" s="212"/>
      <c r="V17" s="212"/>
    </row>
    <row r="18" spans="2:23" ht="15.75" customHeight="1">
      <c r="B18" s="895" t="s">
        <v>13</v>
      </c>
      <c r="C18" s="929">
        <v>6.05</v>
      </c>
      <c r="D18" s="929">
        <v>8.5</v>
      </c>
      <c r="E18" s="929">
        <v>9.5</v>
      </c>
      <c r="F18" s="929">
        <v>127.5</v>
      </c>
      <c r="G18" s="929">
        <v>6.6</v>
      </c>
      <c r="H18" s="929">
        <v>39.5</v>
      </c>
      <c r="I18" s="929">
        <v>9.4</v>
      </c>
      <c r="J18" s="929">
        <v>31.79</v>
      </c>
      <c r="K18" s="929">
        <v>128</v>
      </c>
      <c r="L18" s="929">
        <v>755.11</v>
      </c>
      <c r="M18" s="929">
        <v>627.11</v>
      </c>
      <c r="N18" s="212"/>
      <c r="O18" s="212"/>
      <c r="P18" s="212"/>
      <c r="Q18" s="212"/>
      <c r="R18" s="212"/>
      <c r="S18" s="212"/>
      <c r="T18" s="212"/>
      <c r="U18" s="212"/>
      <c r="V18" s="212"/>
      <c r="W18" s="212"/>
    </row>
    <row r="19" spans="2:23" ht="15.75" customHeight="1">
      <c r="B19" s="895" t="s">
        <v>113</v>
      </c>
      <c r="C19" s="929">
        <v>14.5</v>
      </c>
      <c r="D19" s="929">
        <v>9.5</v>
      </c>
      <c r="E19" s="929">
        <v>24.5</v>
      </c>
      <c r="F19" s="929">
        <v>28</v>
      </c>
      <c r="G19" s="929">
        <v>5.2</v>
      </c>
      <c r="H19" s="929">
        <v>34</v>
      </c>
      <c r="I19" s="929">
        <v>19.5</v>
      </c>
      <c r="J19" s="929">
        <v>25.86</v>
      </c>
      <c r="K19" s="929">
        <v>1.3</v>
      </c>
      <c r="L19" s="929">
        <v>179.68</v>
      </c>
      <c r="M19" s="929">
        <v>178.38</v>
      </c>
      <c r="N19" s="212"/>
      <c r="O19" s="212"/>
      <c r="P19" s="212"/>
      <c r="Q19" s="212"/>
      <c r="R19" s="212"/>
      <c r="S19" s="212"/>
      <c r="T19" s="212"/>
      <c r="U19" s="212"/>
      <c r="V19" s="212"/>
      <c r="W19" s="212"/>
    </row>
    <row r="20" spans="2:23" ht="15.75" customHeight="1">
      <c r="B20" s="965" t="s">
        <v>134</v>
      </c>
      <c r="C20" s="1258">
        <v>1.79</v>
      </c>
      <c r="D20" s="1258">
        <v>5.12</v>
      </c>
      <c r="E20" s="1258">
        <v>5.37</v>
      </c>
      <c r="F20" s="1258">
        <v>12</v>
      </c>
      <c r="G20" s="1258">
        <v>1.59</v>
      </c>
      <c r="H20" s="1258">
        <v>7.72</v>
      </c>
      <c r="I20" s="1258">
        <v>1.46</v>
      </c>
      <c r="J20" s="1258">
        <v>28.4</v>
      </c>
      <c r="K20" s="1258">
        <v>145.66999999999999</v>
      </c>
      <c r="L20" s="1258">
        <v>287.8</v>
      </c>
      <c r="M20" s="1258">
        <v>142.13999999999999</v>
      </c>
      <c r="N20" s="212"/>
      <c r="O20" s="212"/>
      <c r="P20" s="212"/>
      <c r="Q20" s="212"/>
      <c r="R20" s="212"/>
      <c r="S20" s="212"/>
      <c r="T20" s="212"/>
      <c r="U20" s="212"/>
      <c r="V20" s="212"/>
      <c r="W20" s="212"/>
    </row>
    <row r="21" spans="2:23">
      <c r="B21" s="966" t="s">
        <v>177</v>
      </c>
      <c r="C21" s="967"/>
      <c r="D21" s="967"/>
      <c r="E21" s="967"/>
      <c r="F21" s="967"/>
      <c r="G21" s="967"/>
      <c r="H21" s="967"/>
      <c r="I21" s="967"/>
      <c r="J21" s="967"/>
      <c r="K21" s="967"/>
      <c r="L21" s="968"/>
      <c r="M21" s="969"/>
      <c r="N21" s="212"/>
      <c r="O21" s="212"/>
      <c r="P21" s="212"/>
      <c r="Q21" s="212"/>
      <c r="R21" s="212"/>
      <c r="S21" s="212"/>
      <c r="T21" s="212"/>
      <c r="U21" s="212"/>
      <c r="V21" s="212"/>
      <c r="W21" s="212"/>
    </row>
    <row r="22" spans="2:23">
      <c r="B22" s="84"/>
      <c r="C22" s="80"/>
      <c r="D22" s="80"/>
      <c r="E22" s="80"/>
      <c r="F22" s="80"/>
      <c r="G22" s="80"/>
      <c r="H22" s="80"/>
      <c r="I22" s="80"/>
      <c r="J22" s="80"/>
      <c r="K22" s="80"/>
      <c r="L22" s="80"/>
      <c r="N22" s="212"/>
      <c r="O22" s="212"/>
      <c r="P22" s="212"/>
      <c r="Q22" s="212"/>
      <c r="R22" s="212"/>
      <c r="S22" s="212"/>
      <c r="T22" s="212"/>
      <c r="U22" s="212"/>
      <c r="V22" s="212"/>
      <c r="W22" s="212"/>
    </row>
    <row r="23" spans="2:23">
      <c r="B23" s="778"/>
      <c r="C23" s="212"/>
      <c r="D23" s="212"/>
      <c r="E23" s="212"/>
      <c r="F23" s="212"/>
      <c r="G23" s="212"/>
      <c r="H23" s="212"/>
      <c r="I23" s="212"/>
      <c r="J23" s="212"/>
      <c r="K23" s="212"/>
      <c r="L23" s="212"/>
      <c r="N23" s="212"/>
      <c r="O23" s="212"/>
      <c r="P23" s="212"/>
      <c r="Q23" s="212"/>
      <c r="R23" s="212"/>
      <c r="S23" s="212"/>
      <c r="T23" s="212"/>
      <c r="U23" s="212"/>
      <c r="V23" s="212"/>
      <c r="W23" s="212"/>
    </row>
    <row r="24" spans="2:23">
      <c r="B24" s="79"/>
      <c r="C24" s="212"/>
      <c r="D24" s="212"/>
      <c r="E24" s="212"/>
      <c r="F24" s="212"/>
      <c r="G24" s="212"/>
      <c r="H24" s="212"/>
      <c r="I24" s="212"/>
      <c r="J24" s="212"/>
      <c r="K24" s="212"/>
      <c r="L24" s="212"/>
      <c r="N24" s="212"/>
      <c r="O24" s="212"/>
      <c r="P24" s="212"/>
      <c r="Q24" s="212"/>
      <c r="R24" s="212"/>
      <c r="S24" s="212"/>
      <c r="T24" s="212"/>
      <c r="U24" s="212"/>
      <c r="V24" s="212"/>
      <c r="W24" s="212"/>
    </row>
    <row r="25" spans="2:23">
      <c r="C25" s="212"/>
      <c r="D25" s="212"/>
      <c r="E25" s="212"/>
      <c r="F25" s="212"/>
      <c r="G25" s="212"/>
      <c r="H25" s="212"/>
      <c r="I25" s="212"/>
      <c r="J25" s="212"/>
      <c r="K25" s="212"/>
      <c r="L25" s="212"/>
      <c r="N25" s="212"/>
      <c r="O25" s="212"/>
      <c r="P25" s="212"/>
      <c r="Q25" s="212"/>
      <c r="R25" s="212"/>
      <c r="S25" s="212"/>
      <c r="T25" s="212"/>
      <c r="U25" s="212"/>
      <c r="V25" s="212"/>
      <c r="W25" s="212"/>
    </row>
    <row r="26" spans="2:23">
      <c r="B26" s="245"/>
      <c r="C26" s="212"/>
      <c r="D26" s="212"/>
      <c r="E26" s="212"/>
      <c r="F26" s="212"/>
      <c r="G26" s="212"/>
      <c r="H26" s="212"/>
      <c r="I26" s="212"/>
      <c r="J26" s="212"/>
      <c r="K26" s="212"/>
      <c r="L26" s="212"/>
    </row>
    <row r="27" spans="2:23">
      <c r="C27" s="212"/>
      <c r="D27" s="212"/>
      <c r="E27" s="212"/>
      <c r="F27" s="212"/>
      <c r="G27" s="212"/>
      <c r="H27" s="212"/>
      <c r="I27" s="212"/>
      <c r="J27" s="212"/>
      <c r="K27" s="212"/>
      <c r="L27" s="212"/>
    </row>
    <row r="28" spans="2:23">
      <c r="C28" s="212"/>
      <c r="D28" s="212"/>
      <c r="E28" s="212"/>
      <c r="F28" s="212"/>
      <c r="G28" s="212"/>
      <c r="H28" s="212"/>
      <c r="I28" s="212"/>
      <c r="J28" s="212"/>
      <c r="K28" s="212"/>
      <c r="L28" s="212"/>
    </row>
    <row r="29" spans="2:23">
      <c r="C29" s="212"/>
      <c r="D29" s="212"/>
      <c r="E29" s="212"/>
      <c r="F29" s="212"/>
      <c r="G29" s="212"/>
      <c r="H29" s="212"/>
      <c r="I29" s="212"/>
      <c r="J29" s="212"/>
      <c r="K29" s="212"/>
      <c r="L29" s="212"/>
    </row>
    <row r="30" spans="2:23">
      <c r="C30" s="212"/>
      <c r="D30" s="212"/>
      <c r="E30" s="212"/>
      <c r="F30" s="212"/>
      <c r="G30" s="212"/>
      <c r="H30" s="212"/>
      <c r="I30" s="212"/>
      <c r="J30" s="212"/>
      <c r="K30" s="212"/>
      <c r="L30" s="212"/>
    </row>
    <row r="31" spans="2:23">
      <c r="C31" s="212"/>
      <c r="D31" s="212"/>
      <c r="E31" s="212"/>
      <c r="F31" s="212"/>
      <c r="G31" s="212"/>
      <c r="H31" s="212"/>
      <c r="I31" s="212"/>
      <c r="J31" s="212"/>
      <c r="K31" s="212"/>
      <c r="L31" s="212"/>
    </row>
    <row r="32" spans="2:23">
      <c r="C32" s="212"/>
      <c r="D32" s="212"/>
      <c r="E32" s="212"/>
      <c r="F32" s="212"/>
      <c r="G32" s="212"/>
      <c r="H32" s="212"/>
      <c r="I32" s="212"/>
      <c r="J32" s="212"/>
      <c r="K32" s="212"/>
      <c r="L32" s="212"/>
    </row>
    <row r="33" spans="3:12">
      <c r="C33" s="212"/>
      <c r="D33" s="212"/>
      <c r="E33" s="212"/>
      <c r="F33" s="212"/>
      <c r="G33" s="212"/>
      <c r="H33" s="212"/>
      <c r="I33" s="212"/>
      <c r="J33" s="212"/>
      <c r="K33" s="212"/>
      <c r="L33" s="212"/>
    </row>
    <row r="34" spans="3:12">
      <c r="C34" s="212"/>
      <c r="D34" s="212"/>
      <c r="E34" s="212"/>
      <c r="F34" s="212"/>
      <c r="G34" s="212"/>
      <c r="H34" s="212"/>
      <c r="I34" s="212"/>
      <c r="J34" s="212"/>
      <c r="K34" s="212"/>
      <c r="L34" s="212"/>
    </row>
    <row r="35" spans="3:12">
      <c r="C35" s="212"/>
      <c r="D35" s="212"/>
      <c r="E35" s="212"/>
      <c r="F35" s="212"/>
      <c r="G35" s="212"/>
      <c r="H35" s="212"/>
      <c r="I35" s="212"/>
      <c r="J35" s="212"/>
      <c r="K35" s="212"/>
      <c r="L35" s="212"/>
    </row>
    <row r="36" spans="3:12">
      <c r="C36" s="212"/>
      <c r="D36" s="212"/>
      <c r="E36" s="212"/>
      <c r="F36" s="212"/>
      <c r="G36" s="212"/>
      <c r="H36" s="212"/>
      <c r="I36" s="212"/>
      <c r="J36" s="212"/>
      <c r="K36" s="212"/>
      <c r="L36" s="212"/>
    </row>
    <row r="37" spans="3:12">
      <c r="C37" s="212"/>
      <c r="D37" s="212"/>
      <c r="E37" s="212"/>
      <c r="F37" s="212"/>
      <c r="G37" s="212"/>
      <c r="H37" s="212"/>
      <c r="I37" s="212"/>
      <c r="J37" s="212"/>
      <c r="K37" s="212"/>
      <c r="L37" s="212"/>
    </row>
    <row r="38" spans="3:12">
      <c r="C38" s="212"/>
      <c r="D38" s="212"/>
      <c r="E38" s="212"/>
      <c r="F38" s="212"/>
      <c r="G38" s="212"/>
      <c r="H38" s="212"/>
      <c r="I38" s="212"/>
      <c r="J38" s="212"/>
      <c r="K38" s="212"/>
      <c r="L38" s="212"/>
    </row>
    <row r="39" spans="3:12">
      <c r="C39" s="212"/>
      <c r="D39" s="212"/>
      <c r="E39" s="212"/>
      <c r="F39" s="212"/>
      <c r="G39" s="212"/>
      <c r="H39" s="212"/>
      <c r="I39" s="212"/>
      <c r="J39" s="212"/>
      <c r="K39" s="212"/>
      <c r="L39" s="212"/>
    </row>
    <row r="40" spans="3:12">
      <c r="C40" s="212"/>
      <c r="D40" s="212"/>
      <c r="E40" s="212"/>
      <c r="F40" s="212"/>
      <c r="G40" s="212"/>
      <c r="H40" s="212"/>
      <c r="I40" s="212"/>
      <c r="J40" s="212"/>
      <c r="K40" s="212"/>
      <c r="L40" s="212"/>
    </row>
    <row r="41" spans="3:12">
      <c r="C41" s="212"/>
      <c r="D41" s="212"/>
      <c r="E41" s="212"/>
      <c r="F41" s="212"/>
      <c r="G41" s="212"/>
      <c r="H41" s="212"/>
      <c r="I41" s="212"/>
      <c r="J41" s="212"/>
      <c r="K41" s="212"/>
      <c r="L41" s="212"/>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sheetPr>
  <dimension ref="F1:S57"/>
  <sheetViews>
    <sheetView zoomScaleNormal="100" workbookViewId="0">
      <pane ySplit="1" topLeftCell="A2" activePane="bottomLeft" state="frozen"/>
      <selection pane="bottomLeft" activeCell="I24" sqref="I24"/>
    </sheetView>
  </sheetViews>
  <sheetFormatPr baseColWidth="10" defaultRowHeight="12.75"/>
  <cols>
    <col min="1" max="1" width="8" style="701" customWidth="1"/>
    <col min="2" max="4" width="10.90625" style="701"/>
    <col min="5" max="5" width="21.36328125" style="701" customWidth="1"/>
    <col min="6" max="7" width="10.90625" style="945"/>
    <col min="8" max="9" width="10.90625" style="957" customWidth="1"/>
    <col min="10" max="16384" width="10.90625" style="701"/>
  </cols>
  <sheetData>
    <row r="1" spans="8:17">
      <c r="I1" s="957" t="s">
        <v>379</v>
      </c>
      <c r="J1" s="698">
        <v>43709</v>
      </c>
      <c r="K1" s="698">
        <v>43770</v>
      </c>
      <c r="L1" s="698">
        <v>43831</v>
      </c>
      <c r="M1" s="698">
        <v>43891</v>
      </c>
      <c r="N1" s="698">
        <v>43952</v>
      </c>
      <c r="O1" s="698">
        <v>44013</v>
      </c>
      <c r="P1" s="698"/>
      <c r="Q1" s="698"/>
    </row>
    <row r="2" spans="8:17">
      <c r="H2" s="970">
        <v>43500</v>
      </c>
      <c r="I2" s="957" t="s">
        <v>524</v>
      </c>
      <c r="J2" s="699">
        <v>242.06776133617876</v>
      </c>
      <c r="K2" s="699">
        <v>243.28030476727983</v>
      </c>
      <c r="L2" s="699">
        <v>243.72122965131658</v>
      </c>
      <c r="M2" s="699"/>
      <c r="N2" s="699"/>
      <c r="O2" s="699"/>
      <c r="P2" s="699"/>
    </row>
    <row r="3" spans="8:17">
      <c r="H3" s="970">
        <v>43507</v>
      </c>
      <c r="I3" s="957" t="s">
        <v>537</v>
      </c>
      <c r="J3" s="699">
        <v>232.91856999241608</v>
      </c>
      <c r="K3" s="699">
        <v>234.13111342351718</v>
      </c>
      <c r="L3" s="699">
        <v>234.57203830755392</v>
      </c>
      <c r="M3" s="699"/>
      <c r="N3" s="699"/>
      <c r="O3" s="699"/>
      <c r="P3" s="699"/>
    </row>
    <row r="4" spans="8:17">
      <c r="H4" s="970">
        <v>43515</v>
      </c>
      <c r="I4" s="957" t="s">
        <v>538</v>
      </c>
      <c r="J4" s="699">
        <v>223.10799132259828</v>
      </c>
      <c r="K4" s="699">
        <v>224.54099719571775</v>
      </c>
      <c r="L4" s="699">
        <v>228.28885871003015</v>
      </c>
      <c r="M4" s="699"/>
      <c r="N4" s="699"/>
      <c r="O4" s="699"/>
      <c r="P4" s="699"/>
    </row>
    <row r="5" spans="8:17">
      <c r="H5" s="970">
        <v>43521</v>
      </c>
      <c r="I5" s="957" t="s">
        <v>539</v>
      </c>
      <c r="J5" s="699">
        <v>229.7218645831496</v>
      </c>
      <c r="K5" s="699">
        <v>231.26510167727824</v>
      </c>
      <c r="L5" s="699">
        <v>235.01296319159067</v>
      </c>
      <c r="M5" s="699"/>
      <c r="N5" s="699"/>
      <c r="O5" s="699"/>
      <c r="P5" s="699"/>
    </row>
    <row r="6" spans="8:17">
      <c r="H6" s="970">
        <v>43528</v>
      </c>
      <c r="I6" s="957" t="s">
        <v>540</v>
      </c>
      <c r="J6" s="699">
        <v>237.43805005379281</v>
      </c>
      <c r="K6" s="699">
        <v>238.87105592691231</v>
      </c>
      <c r="L6" s="699">
        <v>242.06776133617876</v>
      </c>
      <c r="M6" s="699"/>
      <c r="N6" s="699"/>
      <c r="O6" s="699"/>
      <c r="P6" s="699"/>
    </row>
    <row r="7" spans="8:17">
      <c r="H7" s="970">
        <v>43535</v>
      </c>
      <c r="I7" s="957" t="s">
        <v>541</v>
      </c>
      <c r="J7" s="699">
        <v>237.65851249581118</v>
      </c>
      <c r="K7" s="699">
        <v>238.4301310428755</v>
      </c>
      <c r="L7" s="699">
        <v>241.73706767315119</v>
      </c>
      <c r="M7" s="699"/>
      <c r="N7" s="699"/>
      <c r="O7" s="699"/>
      <c r="P7" s="699"/>
    </row>
    <row r="8" spans="8:17">
      <c r="H8" s="970">
        <v>43542</v>
      </c>
      <c r="I8" s="957" t="s">
        <v>555</v>
      </c>
      <c r="J8" s="699">
        <v>238.09943737984798</v>
      </c>
      <c r="K8" s="699">
        <v>239.09151836893068</v>
      </c>
      <c r="L8" s="699">
        <v>242.28822377819714</v>
      </c>
      <c r="M8" s="699"/>
      <c r="N8" s="699"/>
      <c r="O8" s="699"/>
      <c r="P8" s="699"/>
    </row>
    <row r="9" spans="8:17">
      <c r="H9" s="970">
        <v>43549</v>
      </c>
      <c r="I9" s="957" t="s">
        <v>556</v>
      </c>
      <c r="J9" s="699">
        <v>245.59516040847282</v>
      </c>
      <c r="K9" s="699">
        <v>246.58724139755552</v>
      </c>
      <c r="L9" s="699">
        <v>248.24070971269333</v>
      </c>
      <c r="M9" s="699"/>
      <c r="N9" s="699"/>
      <c r="O9" s="699"/>
      <c r="P9" s="699"/>
    </row>
    <row r="10" spans="8:17">
      <c r="H10" s="970">
        <v>43556</v>
      </c>
      <c r="I10" s="957" t="s">
        <v>557</v>
      </c>
      <c r="J10" s="699">
        <v>241.73706767315119</v>
      </c>
      <c r="K10" s="699">
        <v>243.05984232526146</v>
      </c>
      <c r="L10" s="699">
        <v>245.70539162948197</v>
      </c>
      <c r="M10" s="699"/>
      <c r="N10" s="699"/>
      <c r="O10" s="699"/>
      <c r="P10" s="699"/>
    </row>
    <row r="11" spans="8:17">
      <c r="H11" s="970">
        <v>43563</v>
      </c>
      <c r="I11" s="957" t="s">
        <v>558</v>
      </c>
      <c r="J11" s="699">
        <v>236.88689394874689</v>
      </c>
      <c r="K11" s="699">
        <v>237.98920615883875</v>
      </c>
      <c r="L11" s="699">
        <v>240.85521790507769</v>
      </c>
      <c r="M11" s="699"/>
      <c r="N11" s="699"/>
      <c r="O11" s="699"/>
      <c r="P11" s="699"/>
    </row>
    <row r="12" spans="8:17">
      <c r="H12" s="970">
        <v>43570</v>
      </c>
      <c r="I12" s="957" t="s">
        <v>562</v>
      </c>
      <c r="J12" s="699">
        <v>239.31198081094905</v>
      </c>
      <c r="K12" s="699">
        <v>239.863136915995</v>
      </c>
      <c r="L12" s="699">
        <v>242.72914866223388</v>
      </c>
      <c r="M12" s="699"/>
      <c r="N12" s="699"/>
      <c r="O12" s="699"/>
      <c r="P12" s="699"/>
    </row>
    <row r="13" spans="8:17">
      <c r="H13" s="970">
        <v>43577</v>
      </c>
      <c r="I13" s="957" t="s">
        <v>563</v>
      </c>
      <c r="J13" s="699">
        <v>237.98920615883875</v>
      </c>
      <c r="K13" s="699">
        <v>238.65059348489393</v>
      </c>
      <c r="L13" s="699">
        <v>241.51660523113281</v>
      </c>
      <c r="M13" s="699"/>
      <c r="N13" s="699"/>
      <c r="O13" s="699"/>
      <c r="P13" s="699"/>
    </row>
    <row r="14" spans="8:17">
      <c r="H14" s="970">
        <v>43584</v>
      </c>
      <c r="I14" s="957" t="s">
        <v>564</v>
      </c>
      <c r="J14" s="699">
        <v>236.99712516975606</v>
      </c>
      <c r="K14" s="699">
        <v>238.31989982186636</v>
      </c>
      <c r="L14" s="699">
        <v>241.40637401012364</v>
      </c>
      <c r="M14" s="699"/>
      <c r="N14" s="699"/>
      <c r="O14" s="699"/>
      <c r="P14" s="699"/>
    </row>
    <row r="15" spans="8:17">
      <c r="H15" s="970">
        <v>43591</v>
      </c>
      <c r="I15" s="957" t="s">
        <v>565</v>
      </c>
      <c r="J15" s="699">
        <v>239.31198081094905</v>
      </c>
      <c r="K15" s="699">
        <v>242.50868622021551</v>
      </c>
      <c r="L15" s="699">
        <v>245.48492918746359</v>
      </c>
      <c r="M15" s="699"/>
      <c r="N15" s="699"/>
      <c r="O15" s="699"/>
      <c r="P15" s="699"/>
    </row>
    <row r="16" spans="8:17">
      <c r="H16" s="970">
        <v>43598</v>
      </c>
      <c r="I16" s="957" t="s">
        <v>581</v>
      </c>
      <c r="J16" s="699">
        <v>245.59516040847282</v>
      </c>
      <c r="K16" s="699">
        <v>246.58724139755552</v>
      </c>
      <c r="L16" s="699">
        <v>248.4611721547117</v>
      </c>
      <c r="M16" s="699"/>
      <c r="N16" s="699"/>
      <c r="O16" s="699"/>
      <c r="P16" s="699"/>
    </row>
    <row r="17" spans="8:19">
      <c r="H17" s="970">
        <v>43605</v>
      </c>
      <c r="I17" s="957" t="s">
        <v>582</v>
      </c>
      <c r="J17" s="699">
        <v>249.78394680682197</v>
      </c>
      <c r="K17" s="699">
        <v>251.54764634296899</v>
      </c>
      <c r="L17" s="699">
        <v>254.30342686819873</v>
      </c>
      <c r="M17" s="699"/>
      <c r="N17" s="699"/>
      <c r="O17" s="699"/>
      <c r="P17" s="699"/>
    </row>
    <row r="18" spans="8:19">
      <c r="H18" s="970">
        <v>43613</v>
      </c>
      <c r="I18" s="957" t="s">
        <v>583</v>
      </c>
      <c r="J18" s="699">
        <v>259.37406303462143</v>
      </c>
      <c r="K18" s="699">
        <v>260.03545036067652</v>
      </c>
      <c r="L18" s="699">
        <v>262.90146210691546</v>
      </c>
      <c r="M18" s="699"/>
      <c r="N18" s="699"/>
      <c r="O18" s="699"/>
      <c r="P18" s="699"/>
    </row>
    <row r="19" spans="8:19">
      <c r="H19" s="970">
        <v>43619</v>
      </c>
      <c r="I19" s="957" t="s">
        <v>584</v>
      </c>
      <c r="J19" s="699">
        <v>262.12984355985117</v>
      </c>
      <c r="K19" s="699">
        <v>261.35822501278682</v>
      </c>
      <c r="L19" s="699">
        <v>264.2242367590257</v>
      </c>
      <c r="M19" s="699"/>
      <c r="N19" s="699"/>
      <c r="O19" s="699"/>
      <c r="P19" s="699"/>
    </row>
    <row r="20" spans="8:19">
      <c r="H20" s="970">
        <v>43626</v>
      </c>
      <c r="I20" s="957" t="s">
        <v>585</v>
      </c>
      <c r="J20" s="699">
        <v>264.2242367590257</v>
      </c>
      <c r="K20" s="699">
        <v>263.67308065397981</v>
      </c>
      <c r="L20" s="699">
        <v>266.64932362122789</v>
      </c>
      <c r="M20" s="699"/>
      <c r="N20" s="699"/>
      <c r="O20" s="699"/>
      <c r="P20" s="699"/>
    </row>
    <row r="21" spans="8:19">
      <c r="H21" s="970">
        <v>43633</v>
      </c>
      <c r="I21" s="957" t="s">
        <v>592</v>
      </c>
      <c r="J21" s="699">
        <v>263.23215576994301</v>
      </c>
      <c r="K21" s="699">
        <v>263.89354309599815</v>
      </c>
      <c r="L21" s="699">
        <v>266.86978606324624</v>
      </c>
      <c r="M21" s="699"/>
      <c r="N21" s="699"/>
      <c r="O21" s="699"/>
      <c r="P21" s="699"/>
      <c r="Q21" s="699"/>
      <c r="R21" s="699"/>
      <c r="S21" s="877"/>
    </row>
    <row r="22" spans="8:19">
      <c r="H22" s="970">
        <v>43640</v>
      </c>
      <c r="I22" s="957" t="s">
        <v>593</v>
      </c>
      <c r="J22" s="699">
        <v>253.97273320517115</v>
      </c>
      <c r="K22" s="699">
        <v>258.05128838251113</v>
      </c>
      <c r="L22" s="699">
        <v>261.79914989682356</v>
      </c>
      <c r="M22" s="699"/>
      <c r="N22" s="699"/>
      <c r="O22" s="699"/>
      <c r="P22" s="699"/>
      <c r="Q22" s="699"/>
      <c r="R22" s="699"/>
      <c r="S22" s="877"/>
    </row>
    <row r="23" spans="8:19">
      <c r="H23" s="970">
        <v>43647</v>
      </c>
      <c r="I23" s="957" t="s">
        <v>594</v>
      </c>
      <c r="J23" s="699">
        <v>248.35094093370253</v>
      </c>
      <c r="K23" s="699">
        <v>252.76018977407008</v>
      </c>
      <c r="L23" s="699">
        <v>256.39782006737335</v>
      </c>
      <c r="M23" s="699"/>
      <c r="N23" s="699"/>
      <c r="O23" s="699"/>
      <c r="P23" s="699"/>
      <c r="Q23" s="699"/>
      <c r="R23" s="699"/>
      <c r="S23" s="877"/>
    </row>
    <row r="24" spans="8:19">
      <c r="H24" s="970">
        <v>43654</v>
      </c>
      <c r="I24" s="957" t="s">
        <v>595</v>
      </c>
      <c r="J24" s="699">
        <v>258.60244448755708</v>
      </c>
      <c r="K24" s="699">
        <v>262.79123088590626</v>
      </c>
      <c r="L24" s="699">
        <v>266.42886117920949</v>
      </c>
      <c r="M24" s="699"/>
      <c r="N24" s="699"/>
      <c r="O24" s="699"/>
      <c r="P24" s="699"/>
      <c r="Q24" s="699"/>
      <c r="R24" s="699"/>
      <c r="S24" s="877"/>
    </row>
    <row r="25" spans="8:19">
      <c r="H25" s="970">
        <v>43661</v>
      </c>
      <c r="I25" s="957" t="s">
        <v>602</v>
      </c>
      <c r="J25" s="699">
        <v>262.46053722287866</v>
      </c>
      <c r="K25" s="699">
        <v>265.87770507416354</v>
      </c>
      <c r="L25" s="699">
        <v>269.51533536746678</v>
      </c>
      <c r="M25" s="699"/>
      <c r="N25" s="699"/>
      <c r="O25" s="699"/>
      <c r="P25" s="699"/>
      <c r="Q25" s="699"/>
      <c r="R25" s="699"/>
      <c r="S25" s="877"/>
    </row>
    <row r="26" spans="8:19">
      <c r="H26" s="970">
        <v>43668</v>
      </c>
      <c r="I26" s="957" t="s">
        <v>603</v>
      </c>
      <c r="J26" s="699">
        <v>262.79123088590626</v>
      </c>
      <c r="K26" s="699">
        <v>266.75955484223709</v>
      </c>
      <c r="L26" s="699">
        <v>270.28695391453113</v>
      </c>
      <c r="M26" s="699">
        <v>270.39718513554033</v>
      </c>
      <c r="N26" s="699">
        <v>270.39718513554033</v>
      </c>
      <c r="O26" s="699">
        <v>270.39718513554033</v>
      </c>
      <c r="P26" s="699"/>
      <c r="Q26" s="699"/>
      <c r="R26" s="699"/>
      <c r="S26" s="877"/>
    </row>
    <row r="27" spans="8:19">
      <c r="H27" s="970">
        <v>43675</v>
      </c>
      <c r="I27" s="957" t="s">
        <v>604</v>
      </c>
      <c r="J27" s="699">
        <v>271.38926612462302</v>
      </c>
      <c r="K27" s="699">
        <v>275.467821301963</v>
      </c>
      <c r="L27" s="699">
        <v>278.66452671122948</v>
      </c>
      <c r="M27" s="699">
        <v>278.77475793223863</v>
      </c>
      <c r="N27" s="699">
        <v>278.77475793223863</v>
      </c>
      <c r="O27" s="699">
        <v>278.77475793223863</v>
      </c>
      <c r="P27" s="699"/>
      <c r="Q27" s="699"/>
      <c r="R27" s="699"/>
      <c r="S27" s="877"/>
    </row>
    <row r="28" spans="8:19">
      <c r="H28" s="970">
        <v>43682</v>
      </c>
      <c r="I28" s="957" t="s">
        <v>605</v>
      </c>
      <c r="J28" s="699">
        <v>251.98857122700574</v>
      </c>
      <c r="K28" s="699">
        <v>257.72059471948359</v>
      </c>
      <c r="L28" s="699">
        <v>261.02753134975922</v>
      </c>
      <c r="M28" s="699">
        <v>263.12192454893386</v>
      </c>
      <c r="N28" s="699">
        <v>263.12192454893386</v>
      </c>
      <c r="O28" s="699">
        <v>263.12192454893386</v>
      </c>
      <c r="P28" s="699"/>
      <c r="Q28" s="699"/>
      <c r="R28" s="699"/>
      <c r="S28" s="877"/>
    </row>
    <row r="29" spans="8:19">
      <c r="H29" s="970">
        <v>43689</v>
      </c>
      <c r="I29" s="957" t="s">
        <v>606</v>
      </c>
      <c r="J29" s="699">
        <v>255.07504541526305</v>
      </c>
      <c r="K29" s="699">
        <v>261.57868745480516</v>
      </c>
      <c r="L29" s="699">
        <v>265.10608652709925</v>
      </c>
      <c r="M29" s="699">
        <v>267.86186705232893</v>
      </c>
      <c r="N29" s="699">
        <v>267.86186705232893</v>
      </c>
      <c r="O29" s="699">
        <v>267.86186705232893</v>
      </c>
      <c r="P29" s="699"/>
      <c r="Q29" s="699"/>
      <c r="R29" s="699"/>
      <c r="S29" s="877"/>
    </row>
    <row r="30" spans="8:19">
      <c r="H30" s="970">
        <v>43696</v>
      </c>
      <c r="I30" s="957" t="s">
        <v>642</v>
      </c>
      <c r="J30" s="699">
        <v>243.17007354627063</v>
      </c>
      <c r="K30" s="699">
        <v>249.78394680682197</v>
      </c>
      <c r="L30" s="699">
        <v>254.30342686819873</v>
      </c>
      <c r="M30" s="699">
        <v>258.05128838251113</v>
      </c>
      <c r="N30" s="699">
        <v>260.25591280269492</v>
      </c>
      <c r="O30" s="699">
        <v>260.25591280269492</v>
      </c>
      <c r="P30" s="699"/>
      <c r="Q30" s="699"/>
      <c r="R30" s="699"/>
      <c r="S30" s="877"/>
    </row>
    <row r="31" spans="8:19">
      <c r="H31" s="970">
        <v>43703</v>
      </c>
      <c r="I31" s="957" t="s">
        <v>643</v>
      </c>
      <c r="J31" s="699">
        <v>247.35885994461984</v>
      </c>
      <c r="K31" s="699">
        <v>254.08296442618035</v>
      </c>
      <c r="L31" s="699">
        <v>258.82290692957548</v>
      </c>
      <c r="M31" s="699">
        <v>262.57076844388791</v>
      </c>
      <c r="N31" s="699">
        <v>264.88562408508085</v>
      </c>
      <c r="O31" s="699">
        <v>264.88562408508085</v>
      </c>
      <c r="P31" s="699"/>
    </row>
    <row r="32" spans="8:19">
      <c r="H32" s="970">
        <v>43711</v>
      </c>
      <c r="I32" s="957" t="s">
        <v>644</v>
      </c>
      <c r="J32" s="699">
        <v>257.61036349847438</v>
      </c>
      <c r="K32" s="699">
        <v>264.00377431700736</v>
      </c>
      <c r="L32" s="699">
        <v>267.86186705232893</v>
      </c>
      <c r="M32" s="699">
        <v>270.06649147251272</v>
      </c>
      <c r="N32" s="699">
        <v>272.38134711370571</v>
      </c>
      <c r="O32" s="699">
        <v>274.3655090918711</v>
      </c>
      <c r="P32" s="699"/>
    </row>
    <row r="33" spans="8:14">
      <c r="H33" s="970">
        <v>43717</v>
      </c>
      <c r="I33" s="957" t="s">
        <v>652</v>
      </c>
      <c r="J33" s="699"/>
      <c r="K33" s="699">
        <v>263.45261821196141</v>
      </c>
      <c r="L33" s="699">
        <v>267.20047972627384</v>
      </c>
      <c r="M33" s="699">
        <v>269.73579780948518</v>
      </c>
      <c r="N33" s="699">
        <v>272.27111589269651</v>
      </c>
    </row>
    <row r="34" spans="8:14">
      <c r="H34" s="970">
        <v>43724</v>
      </c>
      <c r="I34" s="957" t="s">
        <v>653</v>
      </c>
      <c r="J34" s="699"/>
      <c r="K34" s="699">
        <v>269.29487292544843</v>
      </c>
      <c r="L34" s="699">
        <v>272.60180955572406</v>
      </c>
      <c r="M34" s="699">
        <v>275.3575900809538</v>
      </c>
      <c r="N34" s="699">
        <v>276.6803647330641</v>
      </c>
    </row>
    <row r="35" spans="8:14">
      <c r="H35" s="970">
        <v>43731</v>
      </c>
      <c r="I35" s="957" t="s">
        <v>654</v>
      </c>
      <c r="J35" s="699"/>
      <c r="K35" s="699">
        <v>265.87770507416354</v>
      </c>
      <c r="L35" s="699">
        <v>270.28695391453113</v>
      </c>
      <c r="M35" s="699">
        <v>273.59389054480675</v>
      </c>
      <c r="N35" s="699">
        <v>275.13712763893545</v>
      </c>
    </row>
    <row r="36" spans="8:14">
      <c r="H36" s="970">
        <v>43738</v>
      </c>
      <c r="I36" s="957" t="s">
        <v>655</v>
      </c>
      <c r="J36" s="699"/>
      <c r="K36" s="699">
        <v>264.88562408508085</v>
      </c>
      <c r="L36" s="699">
        <v>269.95626025150358</v>
      </c>
      <c r="M36" s="699">
        <v>272.82227199774246</v>
      </c>
      <c r="N36" s="699">
        <v>275.0268964179262</v>
      </c>
    </row>
    <row r="37" spans="8:14">
      <c r="H37" s="970">
        <v>43745</v>
      </c>
      <c r="I37" s="957" t="s">
        <v>656</v>
      </c>
      <c r="J37" s="699"/>
      <c r="K37" s="699">
        <v>256.72851373040089</v>
      </c>
      <c r="L37" s="699">
        <v>263.01169332792466</v>
      </c>
      <c r="M37" s="699">
        <v>267.42094216829219</v>
      </c>
      <c r="N37" s="699">
        <v>270.06649147251272</v>
      </c>
    </row>
    <row r="38" spans="8:14">
      <c r="H38" s="970"/>
      <c r="J38" s="699"/>
      <c r="K38" s="812"/>
      <c r="L38" s="812"/>
    </row>
    <row r="39" spans="8:14">
      <c r="H39" s="701"/>
      <c r="I39" s="701"/>
    </row>
    <row r="40" spans="8:14">
      <c r="H40" s="701"/>
      <c r="I40" s="701"/>
    </row>
    <row r="41" spans="8:14">
      <c r="H41" s="701"/>
      <c r="I41" s="701"/>
    </row>
    <row r="42" spans="8:14">
      <c r="H42" s="701"/>
      <c r="I42" s="701"/>
    </row>
    <row r="43" spans="8:14">
      <c r="H43" s="701"/>
      <c r="I43" s="701"/>
    </row>
    <row r="44" spans="8:14">
      <c r="H44" s="701"/>
      <c r="I44" s="701"/>
    </row>
    <row r="45" spans="8:14" ht="13.5" customHeight="1">
      <c r="H45" s="701"/>
      <c r="I45" s="701"/>
    </row>
    <row r="46" spans="8:14" ht="13.5" customHeight="1">
      <c r="H46" s="701"/>
      <c r="I46" s="701"/>
    </row>
    <row r="47" spans="8:14" ht="13.5" customHeight="1">
      <c r="H47" s="701"/>
      <c r="I47" s="701"/>
    </row>
    <row r="48" spans="8:14" ht="13.5" customHeight="1">
      <c r="H48" s="701"/>
      <c r="I48" s="701"/>
    </row>
    <row r="49" spans="8:9">
      <c r="H49" s="701"/>
      <c r="I49" s="701"/>
    </row>
    <row r="50" spans="8:9">
      <c r="H50" s="701"/>
      <c r="I50" s="701"/>
    </row>
    <row r="51" spans="8:9">
      <c r="H51" s="701"/>
      <c r="I51" s="701"/>
    </row>
    <row r="52" spans="8:9">
      <c r="H52" s="701"/>
      <c r="I52" s="701"/>
    </row>
    <row r="53" spans="8:9">
      <c r="H53" s="701"/>
      <c r="I53" s="701"/>
    </row>
    <row r="54" spans="8:9">
      <c r="H54" s="701"/>
      <c r="I54" s="701"/>
    </row>
    <row r="55" spans="8:9">
      <c r="H55" s="701"/>
      <c r="I55" s="701"/>
    </row>
    <row r="56" spans="8:9">
      <c r="H56" s="701"/>
      <c r="I56" s="701"/>
    </row>
    <row r="57" spans="8:9">
      <c r="H57" s="701"/>
      <c r="I57" s="701"/>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sheetPr>
  <dimension ref="B1:J28"/>
  <sheetViews>
    <sheetView zoomScaleNormal="100" workbookViewId="0">
      <selection activeCell="F14" sqref="F14"/>
    </sheetView>
  </sheetViews>
  <sheetFormatPr baseColWidth="10" defaultRowHeight="18"/>
  <cols>
    <col min="1" max="1" width="1.54296875" customWidth="1"/>
    <col min="2" max="8" width="8.7265625" customWidth="1"/>
  </cols>
  <sheetData>
    <row r="1" spans="2:10">
      <c r="B1" s="1254" t="s">
        <v>363</v>
      </c>
      <c r="C1" s="1254"/>
      <c r="D1" s="1254"/>
      <c r="E1" s="1254"/>
      <c r="F1" s="1254"/>
      <c r="G1" s="1254"/>
      <c r="H1" s="1254"/>
    </row>
    <row r="2" spans="2:10">
      <c r="B2" s="484"/>
      <c r="C2" s="484"/>
      <c r="D2" s="484"/>
      <c r="E2" s="484"/>
      <c r="F2" s="484"/>
      <c r="G2" s="484"/>
      <c r="H2" s="484"/>
    </row>
    <row r="3" spans="2:10" ht="35.25" customHeight="1">
      <c r="B3" s="1092" t="s">
        <v>272</v>
      </c>
      <c r="C3" s="1092"/>
      <c r="D3" s="1092"/>
      <c r="E3" s="1092"/>
      <c r="F3" s="1092"/>
      <c r="G3" s="1092"/>
      <c r="H3" s="1092"/>
    </row>
    <row r="4" spans="2:10" ht="18" customHeight="1">
      <c r="B4" s="1255" t="s">
        <v>533</v>
      </c>
      <c r="C4" s="1256"/>
      <c r="D4" s="1256"/>
      <c r="E4" s="1256"/>
      <c r="F4" s="1256"/>
      <c r="G4" s="1256"/>
      <c r="H4" s="1256"/>
    </row>
    <row r="5" spans="2:10" ht="18" customHeight="1">
      <c r="B5" s="1257" t="s">
        <v>447</v>
      </c>
      <c r="C5" s="1257"/>
      <c r="D5" s="1257"/>
      <c r="E5" s="1257"/>
      <c r="F5" s="1257"/>
      <c r="G5" s="1257"/>
      <c r="H5" s="1257"/>
    </row>
    <row r="6" spans="2:10" ht="60.75" customHeight="1">
      <c r="B6" s="485" t="s">
        <v>356</v>
      </c>
      <c r="C6" s="486" t="s">
        <v>357</v>
      </c>
      <c r="D6" s="486" t="s">
        <v>358</v>
      </c>
      <c r="E6" s="486" t="s">
        <v>359</v>
      </c>
      <c r="F6" s="486" t="s">
        <v>360</v>
      </c>
      <c r="G6" s="486" t="s">
        <v>361</v>
      </c>
      <c r="H6" s="486" t="s">
        <v>362</v>
      </c>
    </row>
    <row r="7" spans="2:10" ht="15.75" customHeight="1">
      <c r="B7" s="597">
        <v>43101</v>
      </c>
      <c r="C7" s="596">
        <v>749</v>
      </c>
      <c r="D7" s="596">
        <v>589</v>
      </c>
      <c r="E7" s="596">
        <v>1290</v>
      </c>
      <c r="F7" s="596">
        <v>1290</v>
      </c>
      <c r="G7" s="596">
        <v>1075</v>
      </c>
      <c r="H7" s="596">
        <v>848</v>
      </c>
      <c r="I7" s="656"/>
      <c r="J7" s="656"/>
    </row>
    <row r="8" spans="2:10" ht="15.75" customHeight="1">
      <c r="B8" s="597">
        <v>43132</v>
      </c>
      <c r="C8" s="596">
        <v>589</v>
      </c>
      <c r="D8" s="596">
        <v>559</v>
      </c>
      <c r="E8" s="596">
        <v>1299</v>
      </c>
      <c r="F8" s="596">
        <v>1199</v>
      </c>
      <c r="G8" s="596">
        <v>1058</v>
      </c>
      <c r="H8" s="596">
        <v>841</v>
      </c>
      <c r="I8" s="656"/>
      <c r="J8" s="656"/>
    </row>
    <row r="9" spans="2:10" ht="15.75" customHeight="1">
      <c r="B9" s="597">
        <v>43160</v>
      </c>
      <c r="C9" s="596">
        <v>749</v>
      </c>
      <c r="D9" s="596">
        <v>550</v>
      </c>
      <c r="E9" s="596">
        <v>1829</v>
      </c>
      <c r="F9" s="596">
        <v>1319</v>
      </c>
      <c r="G9" s="596">
        <v>1055</v>
      </c>
      <c r="H9" s="596">
        <v>869</v>
      </c>
      <c r="I9" s="656"/>
      <c r="J9" s="656"/>
    </row>
    <row r="10" spans="2:10" ht="15.75" customHeight="1">
      <c r="B10" s="597">
        <v>43191</v>
      </c>
      <c r="C10" s="596">
        <v>840</v>
      </c>
      <c r="D10" s="596">
        <v>549</v>
      </c>
      <c r="E10" s="596">
        <v>1299</v>
      </c>
      <c r="F10" s="596">
        <v>1349</v>
      </c>
      <c r="G10" s="596">
        <v>1039</v>
      </c>
      <c r="H10" s="596">
        <v>857</v>
      </c>
      <c r="I10" s="656"/>
      <c r="J10" s="656"/>
    </row>
    <row r="11" spans="2:10" ht="15.75" customHeight="1">
      <c r="B11" s="597">
        <v>43221</v>
      </c>
      <c r="C11" s="596">
        <v>750</v>
      </c>
      <c r="D11" s="596">
        <v>549</v>
      </c>
      <c r="E11" s="596">
        <v>1299</v>
      </c>
      <c r="F11" s="596">
        <v>1219</v>
      </c>
      <c r="G11" s="596">
        <v>1043</v>
      </c>
      <c r="H11" s="596">
        <v>855</v>
      </c>
      <c r="I11" s="656"/>
      <c r="J11" s="656"/>
    </row>
    <row r="12" spans="2:10" ht="15.75" customHeight="1">
      <c r="B12" s="597">
        <v>43252</v>
      </c>
      <c r="C12" s="596">
        <v>860</v>
      </c>
      <c r="D12" s="596">
        <v>500</v>
      </c>
      <c r="E12" s="596">
        <v>1829</v>
      </c>
      <c r="F12" s="596">
        <v>1199</v>
      </c>
      <c r="G12" s="596">
        <v>1031</v>
      </c>
      <c r="H12" s="596">
        <v>858</v>
      </c>
      <c r="I12" s="656"/>
      <c r="J12" s="656"/>
    </row>
    <row r="13" spans="2:10" ht="15.75" customHeight="1">
      <c r="B13" s="597">
        <v>43282</v>
      </c>
      <c r="C13" s="596">
        <v>650</v>
      </c>
      <c r="D13" s="596">
        <v>500</v>
      </c>
      <c r="E13" s="596">
        <v>1219</v>
      </c>
      <c r="F13" s="596">
        <v>1199</v>
      </c>
      <c r="G13" s="596">
        <v>1056</v>
      </c>
      <c r="H13" s="596">
        <v>849</v>
      </c>
      <c r="I13" s="656"/>
      <c r="J13" s="656"/>
    </row>
    <row r="14" spans="2:10" ht="15.75" customHeight="1">
      <c r="B14" s="597">
        <v>43313</v>
      </c>
      <c r="C14" s="596">
        <v>820</v>
      </c>
      <c r="D14" s="596">
        <v>535</v>
      </c>
      <c r="E14" s="596">
        <v>1219</v>
      </c>
      <c r="F14" s="596">
        <v>1199</v>
      </c>
      <c r="G14" s="596">
        <v>1059</v>
      </c>
      <c r="H14" s="596">
        <v>849</v>
      </c>
      <c r="I14" s="656"/>
      <c r="J14" s="656"/>
    </row>
    <row r="15" spans="2:10" ht="15.75" customHeight="1">
      <c r="B15" s="597">
        <v>43344</v>
      </c>
      <c r="C15" s="596">
        <v>630</v>
      </c>
      <c r="D15" s="596">
        <v>550</v>
      </c>
      <c r="E15" s="596">
        <v>1199</v>
      </c>
      <c r="F15" s="596">
        <v>1299</v>
      </c>
      <c r="G15" s="596">
        <v>1022</v>
      </c>
      <c r="H15" s="596">
        <v>855</v>
      </c>
      <c r="I15" s="656"/>
      <c r="J15" s="656"/>
    </row>
    <row r="16" spans="2:10" ht="15.75" customHeight="1">
      <c r="B16" s="597">
        <v>43374</v>
      </c>
      <c r="C16" s="596">
        <v>499</v>
      </c>
      <c r="D16" s="596">
        <v>500</v>
      </c>
      <c r="E16" s="596">
        <v>1290</v>
      </c>
      <c r="F16" s="596">
        <v>1099</v>
      </c>
      <c r="G16" s="596">
        <v>1034</v>
      </c>
      <c r="H16" s="596">
        <v>838</v>
      </c>
      <c r="I16" s="656"/>
      <c r="J16" s="656"/>
    </row>
    <row r="17" spans="2:10" ht="15.75" customHeight="1">
      <c r="B17" s="597">
        <v>43405</v>
      </c>
      <c r="C17" s="596">
        <v>780</v>
      </c>
      <c r="D17" s="596">
        <v>500</v>
      </c>
      <c r="E17" s="596">
        <v>1299</v>
      </c>
      <c r="F17" s="596">
        <v>1029</v>
      </c>
      <c r="G17" s="596">
        <v>1048</v>
      </c>
      <c r="H17" s="596">
        <v>848</v>
      </c>
      <c r="I17" s="656"/>
      <c r="J17" s="656"/>
    </row>
    <row r="18" spans="2:10" ht="15.75" customHeight="1">
      <c r="B18" s="597">
        <v>43435</v>
      </c>
      <c r="C18" s="596">
        <v>772</v>
      </c>
      <c r="D18" s="596">
        <v>649</v>
      </c>
      <c r="E18" s="596">
        <v>1299</v>
      </c>
      <c r="F18" s="596">
        <v>1099</v>
      </c>
      <c r="G18" s="596">
        <v>1024</v>
      </c>
      <c r="H18" s="596">
        <v>860</v>
      </c>
      <c r="I18" s="656"/>
      <c r="J18" s="656"/>
    </row>
    <row r="19" spans="2:10" ht="15.75" customHeight="1">
      <c r="B19" s="597">
        <v>43466</v>
      </c>
      <c r="C19" s="596">
        <v>772</v>
      </c>
      <c r="D19" s="596">
        <v>500</v>
      </c>
      <c r="E19" s="596">
        <v>1290</v>
      </c>
      <c r="F19" s="596">
        <v>1100</v>
      </c>
      <c r="G19" s="596">
        <v>1030</v>
      </c>
      <c r="H19" s="596">
        <v>870</v>
      </c>
      <c r="I19" s="656"/>
      <c r="J19" s="656"/>
    </row>
    <row r="20" spans="2:10" ht="15.75" customHeight="1">
      <c r="B20" s="597">
        <v>43497</v>
      </c>
      <c r="C20" s="596">
        <v>779</v>
      </c>
      <c r="D20" s="596">
        <v>500</v>
      </c>
      <c r="E20" s="596">
        <v>1290</v>
      </c>
      <c r="F20" s="596">
        <v>1099</v>
      </c>
      <c r="G20" s="596">
        <v>1039</v>
      </c>
      <c r="H20" s="596">
        <v>852</v>
      </c>
      <c r="I20" s="656"/>
      <c r="J20" s="656"/>
    </row>
    <row r="21" spans="2:10" ht="15.75" customHeight="1">
      <c r="B21" s="597">
        <v>43525</v>
      </c>
      <c r="C21" s="596">
        <v>820</v>
      </c>
      <c r="D21" s="596">
        <v>699</v>
      </c>
      <c r="E21" s="596">
        <v>1290</v>
      </c>
      <c r="F21" s="596">
        <v>1089</v>
      </c>
      <c r="G21" s="596">
        <v>1029</v>
      </c>
      <c r="H21" s="596">
        <v>860</v>
      </c>
      <c r="I21" s="656"/>
      <c r="J21" s="656"/>
    </row>
    <row r="22" spans="2:10" ht="15.75" customHeight="1">
      <c r="B22" s="597">
        <v>43556</v>
      </c>
      <c r="C22" s="596">
        <v>820</v>
      </c>
      <c r="D22" s="596">
        <v>500</v>
      </c>
      <c r="E22" s="596">
        <v>1290</v>
      </c>
      <c r="F22" s="596">
        <v>1000</v>
      </c>
      <c r="G22" s="596">
        <v>1000</v>
      </c>
      <c r="H22" s="596">
        <v>852</v>
      </c>
      <c r="I22" s="656"/>
      <c r="J22" s="656"/>
    </row>
    <row r="23" spans="2:10" ht="15.75" customHeight="1">
      <c r="B23" s="597">
        <v>43586</v>
      </c>
      <c r="C23" s="596">
        <v>769</v>
      </c>
      <c r="D23" s="596">
        <v>500</v>
      </c>
      <c r="E23" s="596">
        <v>1410</v>
      </c>
      <c r="F23" s="596">
        <v>1089</v>
      </c>
      <c r="G23" s="596">
        <v>1003</v>
      </c>
      <c r="H23" s="596">
        <v>852</v>
      </c>
      <c r="I23" s="656"/>
      <c r="J23" s="656"/>
    </row>
    <row r="24" spans="2:10" ht="15.75" customHeight="1">
      <c r="B24" s="597">
        <v>43617</v>
      </c>
      <c r="C24" s="596">
        <v>790</v>
      </c>
      <c r="D24" s="596">
        <v>529</v>
      </c>
      <c r="E24" s="596">
        <v>1290</v>
      </c>
      <c r="F24" s="596">
        <v>999</v>
      </c>
      <c r="G24" s="596">
        <v>997</v>
      </c>
      <c r="H24" s="596">
        <v>854</v>
      </c>
      <c r="I24" s="656"/>
      <c r="J24" s="656"/>
    </row>
    <row r="25" spans="2:10" ht="15.75" customHeight="1">
      <c r="B25" s="597">
        <v>43647</v>
      </c>
      <c r="C25" s="596">
        <v>750</v>
      </c>
      <c r="D25" s="596">
        <v>545</v>
      </c>
      <c r="E25" s="596">
        <v>1299</v>
      </c>
      <c r="F25" s="596">
        <v>999</v>
      </c>
      <c r="G25" s="596">
        <v>1020</v>
      </c>
      <c r="H25" s="596">
        <v>858</v>
      </c>
      <c r="I25" s="656"/>
      <c r="J25" s="656"/>
    </row>
    <row r="26" spans="2:10" ht="15.75" customHeight="1">
      <c r="B26" s="597">
        <v>43678</v>
      </c>
      <c r="C26" s="596">
        <v>845</v>
      </c>
      <c r="D26" s="596">
        <v>699</v>
      </c>
      <c r="E26" s="596">
        <v>1290</v>
      </c>
      <c r="F26" s="596">
        <v>1190</v>
      </c>
      <c r="G26" s="596">
        <v>1019</v>
      </c>
      <c r="H26" s="596">
        <v>850</v>
      </c>
      <c r="I26" s="656"/>
      <c r="J26" s="656"/>
    </row>
    <row r="27" spans="2:10" ht="15.75" customHeight="1">
      <c r="B27" s="597">
        <v>43709</v>
      </c>
      <c r="C27" s="596">
        <v>699</v>
      </c>
      <c r="D27" s="596">
        <v>540</v>
      </c>
      <c r="E27" s="596">
        <v>1350</v>
      </c>
      <c r="F27" s="596">
        <v>1090</v>
      </c>
      <c r="G27" s="596">
        <v>1036</v>
      </c>
      <c r="H27" s="596">
        <v>860</v>
      </c>
      <c r="I27" s="656"/>
      <c r="J27" s="656"/>
    </row>
    <row r="28" spans="2:10" ht="15.75" customHeight="1">
      <c r="B28" s="1253" t="s">
        <v>373</v>
      </c>
      <c r="C28" s="1253"/>
      <c r="D28" s="1253"/>
      <c r="E28" s="1253"/>
      <c r="F28" s="1253"/>
      <c r="G28" s="1253"/>
      <c r="H28" s="1253"/>
    </row>
  </sheetData>
  <mergeCells count="5">
    <mergeCell ref="B28:H28"/>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sheetPr>
  <dimension ref="K2:N22"/>
  <sheetViews>
    <sheetView zoomScaleNormal="100" workbookViewId="0">
      <selection activeCell="H21" sqref="H21"/>
    </sheetView>
  </sheetViews>
  <sheetFormatPr baseColWidth="10" defaultRowHeight="18"/>
  <cols>
    <col min="1" max="1" width="5.81640625" style="598" customWidth="1"/>
    <col min="2" max="2" width="12.453125" style="598" customWidth="1"/>
    <col min="3" max="16384" width="10.90625" style="598"/>
  </cols>
  <sheetData>
    <row r="2" spans="11:14">
      <c r="K2" s="624"/>
      <c r="L2" s="624"/>
      <c r="M2" s="624"/>
      <c r="N2" s="624"/>
    </row>
    <row r="3" spans="11:14">
      <c r="K3" s="624"/>
      <c r="L3" s="624"/>
      <c r="M3" s="624"/>
      <c r="N3" s="624"/>
    </row>
    <row r="4" spans="11:14">
      <c r="K4" s="624"/>
      <c r="L4" s="624"/>
      <c r="M4" s="624"/>
      <c r="N4" s="624"/>
    </row>
    <row r="5" spans="11:14">
      <c r="K5" s="624"/>
      <c r="L5" s="624"/>
      <c r="M5" s="624"/>
      <c r="N5" s="624"/>
    </row>
    <row r="6" spans="11:14">
      <c r="K6" s="624"/>
      <c r="L6" s="624"/>
      <c r="M6" s="624"/>
      <c r="N6" s="624"/>
    </row>
    <row r="7" spans="11:14">
      <c r="K7" s="624"/>
      <c r="L7" s="624"/>
      <c r="M7" s="624"/>
      <c r="N7" s="624"/>
    </row>
    <row r="8" spans="11:14">
      <c r="K8" s="624"/>
      <c r="L8" s="624"/>
      <c r="M8" s="624"/>
      <c r="N8" s="624"/>
    </row>
    <row r="9" spans="11:14">
      <c r="K9" s="624"/>
      <c r="L9" s="624"/>
      <c r="M9" s="624"/>
      <c r="N9" s="624"/>
    </row>
    <row r="10" spans="11:14">
      <c r="K10" s="624"/>
      <c r="L10" s="624"/>
      <c r="M10" s="624"/>
      <c r="N10" s="624"/>
    </row>
    <row r="11" spans="11:14">
      <c r="K11" s="624"/>
      <c r="L11" s="624"/>
      <c r="M11" s="624"/>
      <c r="N11" s="624"/>
    </row>
    <row r="12" spans="11:14">
      <c r="K12" s="624"/>
      <c r="L12" s="624"/>
      <c r="M12" s="624"/>
      <c r="N12" s="624"/>
    </row>
    <row r="13" spans="11:14">
      <c r="K13" s="624"/>
      <c r="L13" s="624"/>
      <c r="M13" s="624"/>
      <c r="N13" s="624"/>
    </row>
    <row r="14" spans="11:14">
      <c r="K14" s="624"/>
      <c r="L14" s="624"/>
      <c r="M14" s="624"/>
      <c r="N14" s="624"/>
    </row>
    <row r="15" spans="11:14">
      <c r="K15" s="624"/>
      <c r="L15" s="624"/>
      <c r="M15" s="624"/>
      <c r="N15" s="624"/>
    </row>
    <row r="16" spans="11:14">
      <c r="K16" s="624"/>
      <c r="L16" s="624"/>
      <c r="M16" s="624"/>
      <c r="N16" s="624"/>
    </row>
    <row r="17" spans="11:14">
      <c r="K17" s="624"/>
      <c r="L17" s="624"/>
      <c r="M17" s="624"/>
      <c r="N17" s="624"/>
    </row>
    <row r="18" spans="11:14">
      <c r="K18" s="624"/>
      <c r="L18" s="624"/>
      <c r="M18" s="624"/>
      <c r="N18" s="624"/>
    </row>
    <row r="19" spans="11:14">
      <c r="K19" s="624"/>
      <c r="L19" s="624"/>
      <c r="M19" s="624"/>
      <c r="N19" s="624"/>
    </row>
    <row r="20" spans="11:14">
      <c r="K20" s="624"/>
      <c r="L20" s="624"/>
      <c r="M20" s="624"/>
      <c r="N20" s="624"/>
    </row>
    <row r="21" spans="11:14">
      <c r="K21" s="624"/>
      <c r="L21" s="624"/>
      <c r="M21" s="624"/>
      <c r="N21" s="624"/>
    </row>
    <row r="22" spans="11:14">
      <c r="K22" s="624"/>
      <c r="L22" s="624"/>
      <c r="M22" s="624"/>
      <c r="N22" s="624"/>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L55"/>
  <sheetViews>
    <sheetView topLeftCell="A4" zoomScaleNormal="100" workbookViewId="0">
      <selection activeCell="G21" sqref="G21"/>
    </sheetView>
  </sheetViews>
  <sheetFormatPr baseColWidth="10"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1013" t="s">
        <v>45</v>
      </c>
      <c r="C1" s="1013"/>
      <c r="D1" s="1013"/>
      <c r="E1" s="1013"/>
    </row>
    <row r="2" spans="2:12" s="30" customFormat="1" ht="15" customHeight="1">
      <c r="B2" s="67"/>
      <c r="C2" s="67"/>
      <c r="D2" s="67"/>
      <c r="E2" s="67"/>
    </row>
    <row r="3" spans="2:12" s="30" customFormat="1" ht="18.600000000000001" customHeight="1">
      <c r="B3" s="1014" t="s">
        <v>487</v>
      </c>
      <c r="C3" s="1014"/>
      <c r="D3" s="1014"/>
      <c r="E3" s="1014"/>
    </row>
    <row r="4" spans="2:12" s="30" customFormat="1" ht="18" customHeight="1">
      <c r="B4" s="1013" t="s">
        <v>629</v>
      </c>
      <c r="C4" s="1013"/>
      <c r="D4" s="1013"/>
      <c r="E4" s="1013"/>
    </row>
    <row r="5" spans="2:12" s="30" customFormat="1" ht="27" customHeight="1">
      <c r="B5" s="1017" t="s">
        <v>11</v>
      </c>
      <c r="C5" s="1017" t="s">
        <v>489</v>
      </c>
      <c r="D5" s="1017"/>
      <c r="E5" s="1017"/>
    </row>
    <row r="6" spans="2:12" s="30" customFormat="1" ht="27" customHeight="1">
      <c r="B6" s="1017"/>
      <c r="C6" s="649" t="s">
        <v>109</v>
      </c>
      <c r="D6" s="315" t="s">
        <v>112</v>
      </c>
      <c r="E6" s="315" t="s">
        <v>110</v>
      </c>
      <c r="F6" s="213"/>
    </row>
    <row r="7" spans="2:12" s="30" customFormat="1" ht="15.75" customHeight="1">
      <c r="B7" s="101" t="s">
        <v>67</v>
      </c>
      <c r="C7" s="173">
        <v>280.64400000000001</v>
      </c>
      <c r="D7" s="173">
        <v>1145.2897</v>
      </c>
      <c r="E7" s="173">
        <v>40.809342084633911</v>
      </c>
    </row>
    <row r="8" spans="2:12" s="30" customFormat="1" ht="15.75" customHeight="1">
      <c r="B8" s="101" t="s">
        <v>68</v>
      </c>
      <c r="C8" s="173">
        <v>264.30399999999997</v>
      </c>
      <c r="D8" s="173">
        <v>1523.9213</v>
      </c>
      <c r="E8" s="173">
        <v>57.657897723833159</v>
      </c>
    </row>
    <row r="9" spans="2:12" s="30" customFormat="1" ht="15.75" customHeight="1">
      <c r="B9" s="101" t="s">
        <v>69</v>
      </c>
      <c r="C9" s="173">
        <v>271.41500000000002</v>
      </c>
      <c r="D9" s="173">
        <v>1575.8219999999999</v>
      </c>
      <c r="E9" s="173">
        <v>58.059502975148753</v>
      </c>
    </row>
    <row r="10" spans="2:12" s="30" customFormat="1" ht="15.75" customHeight="1">
      <c r="B10" s="101" t="s">
        <v>63</v>
      </c>
      <c r="C10" s="173">
        <v>245.27699999999999</v>
      </c>
      <c r="D10" s="173">
        <v>1213.1010000000001</v>
      </c>
      <c r="E10" s="173">
        <v>49.458408248633184</v>
      </c>
    </row>
    <row r="11" spans="2:12" s="30" customFormat="1" ht="15.75" customHeight="1">
      <c r="B11" s="101" t="s">
        <v>65</v>
      </c>
      <c r="C11" s="173">
        <v>253.62700000000001</v>
      </c>
      <c r="D11" s="173">
        <v>1474.6624999999999</v>
      </c>
      <c r="E11" s="173">
        <v>58.142961908629601</v>
      </c>
    </row>
    <row r="12" spans="2:12" s="30" customFormat="1" ht="15.75" customHeight="1">
      <c r="B12" s="101" t="s">
        <v>70</v>
      </c>
      <c r="C12" s="173">
        <v>254.857</v>
      </c>
      <c r="D12" s="173">
        <v>1358.12861</v>
      </c>
      <c r="E12" s="173">
        <v>53.289829590711655</v>
      </c>
    </row>
    <row r="13" spans="2:12" s="30" customFormat="1" ht="15.75" customHeight="1">
      <c r="B13" s="101" t="s">
        <v>111</v>
      </c>
      <c r="C13" s="173">
        <v>263.16399999999999</v>
      </c>
      <c r="D13" s="173">
        <v>1482.3100999999999</v>
      </c>
      <c r="E13" s="173">
        <v>56.326477025733006</v>
      </c>
      <c r="G13" s="672"/>
    </row>
    <row r="14" spans="2:12" s="30" customFormat="1" ht="15.75" customHeight="1">
      <c r="B14" s="108" t="s">
        <v>163</v>
      </c>
      <c r="C14" s="173">
        <v>285.29700000000003</v>
      </c>
      <c r="D14" s="173">
        <v>1731.9349999999999</v>
      </c>
      <c r="E14" s="173">
        <v>60.706386677742834</v>
      </c>
    </row>
    <row r="15" spans="2:12" ht="15.75" customHeight="1">
      <c r="B15" s="108" t="s">
        <v>381</v>
      </c>
      <c r="C15" s="637">
        <v>225.042</v>
      </c>
      <c r="D15" s="637">
        <v>1349.4919</v>
      </c>
      <c r="E15" s="637">
        <f>D15/C15*10</f>
        <v>59.966224082615689</v>
      </c>
      <c r="F15" s="528"/>
      <c r="G15" s="56"/>
      <c r="H15" s="53"/>
      <c r="I15" s="54"/>
      <c r="J15" s="54"/>
      <c r="K15" s="59"/>
      <c r="L15" s="53"/>
    </row>
    <row r="16" spans="2:12" ht="15.75" customHeight="1">
      <c r="B16" s="108" t="s">
        <v>475</v>
      </c>
      <c r="C16" s="637">
        <v>236.41499999999999</v>
      </c>
      <c r="D16" s="637">
        <v>1469.0340000000001</v>
      </c>
      <c r="E16" s="637">
        <f>+D16*10/C16</f>
        <v>62.137935410189712</v>
      </c>
      <c r="F16" s="528"/>
      <c r="G16" s="56"/>
      <c r="H16" s="53"/>
      <c r="I16" s="54"/>
      <c r="J16" s="54"/>
      <c r="K16" s="59"/>
      <c r="L16" s="53"/>
    </row>
    <row r="17" spans="2:12" ht="15.75" customHeight="1">
      <c r="B17" s="108" t="s">
        <v>535</v>
      </c>
      <c r="C17" s="637">
        <v>222.70500000000001</v>
      </c>
      <c r="D17" s="637">
        <v>1399.19</v>
      </c>
      <c r="E17" s="637">
        <f>+D17*10/C17</f>
        <v>62.827058216025691</v>
      </c>
      <c r="F17" s="528"/>
      <c r="G17" s="56"/>
      <c r="H17" s="53"/>
      <c r="I17" s="54"/>
      <c r="J17" s="54"/>
      <c r="K17" s="59"/>
      <c r="L17" s="53"/>
    </row>
    <row r="18" spans="2:12" ht="15.75" customHeight="1">
      <c r="B18" s="108" t="s">
        <v>599</v>
      </c>
      <c r="C18" s="637">
        <v>232.76499999999999</v>
      </c>
      <c r="D18" s="637"/>
      <c r="E18" s="637"/>
      <c r="G18" s="878"/>
      <c r="H18" s="670"/>
      <c r="I18" s="54"/>
      <c r="J18" s="54"/>
      <c r="K18" s="59"/>
      <c r="L18" s="53"/>
    </row>
    <row r="19" spans="2:12" ht="15.75" customHeight="1">
      <c r="B19" s="1016" t="s">
        <v>631</v>
      </c>
      <c r="C19" s="1016"/>
      <c r="D19" s="1016"/>
      <c r="E19" s="1016"/>
      <c r="F19" s="61"/>
      <c r="G19" s="61"/>
      <c r="H19" s="61"/>
      <c r="I19" s="61"/>
      <c r="J19" s="61"/>
      <c r="K19" s="61"/>
    </row>
    <row r="20" spans="2:12" ht="15.75" customHeight="1">
      <c r="B20" s="1016" t="s">
        <v>632</v>
      </c>
      <c r="C20" s="1016"/>
      <c r="D20" s="1016"/>
      <c r="E20" s="1016"/>
      <c r="F20" s="61"/>
      <c r="G20" s="61"/>
      <c r="H20" s="61"/>
      <c r="I20" s="61"/>
      <c r="J20" s="61"/>
      <c r="K20" s="61"/>
    </row>
    <row r="21" spans="2:12">
      <c r="C21" s="75"/>
      <c r="D21" s="75"/>
      <c r="E21" s="76"/>
    </row>
    <row r="23" spans="2:12">
      <c r="F23" s="205"/>
    </row>
    <row r="39" spans="1:1" ht="38.25" customHeight="1"/>
    <row r="41" spans="1:1">
      <c r="A41" s="81"/>
    </row>
    <row r="55" spans="1:8" ht="30" customHeight="1">
      <c r="A55" s="259"/>
      <c r="H55" s="259"/>
    </row>
  </sheetData>
  <mergeCells count="7">
    <mergeCell ref="B20:E20"/>
    <mergeCell ref="B19:E19"/>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U53"/>
  <sheetViews>
    <sheetView zoomScaleNormal="100" zoomScaleSheetLayoutView="50" workbookViewId="0">
      <selection activeCell="C31" sqref="C31"/>
    </sheetView>
  </sheetViews>
  <sheetFormatPr baseColWidth="10"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177" customWidth="1"/>
    <col min="10" max="10" width="9.453125" style="177" customWidth="1"/>
    <col min="11" max="16384" width="10.90625" style="177"/>
  </cols>
  <sheetData>
    <row r="1" spans="2:16" s="30" customFormat="1" ht="15" customHeight="1">
      <c r="B1" s="1013" t="s">
        <v>3</v>
      </c>
      <c r="C1" s="1013"/>
      <c r="D1" s="1013"/>
      <c r="E1" s="1013"/>
      <c r="F1" s="1013"/>
    </row>
    <row r="2" spans="2:16" s="30" customFormat="1" ht="15" customHeight="1">
      <c r="B2" s="31"/>
      <c r="C2" s="31"/>
      <c r="D2" s="31"/>
      <c r="E2" s="31"/>
      <c r="F2" s="31"/>
    </row>
    <row r="3" spans="2:16" s="30" customFormat="1" ht="21" customHeight="1">
      <c r="B3" s="1021" t="s">
        <v>107</v>
      </c>
      <c r="C3" s="1022"/>
      <c r="D3" s="1022"/>
      <c r="E3" s="1022"/>
      <c r="F3" s="1022"/>
    </row>
    <row r="4" spans="2:16" s="30" customFormat="1" ht="15.75" customHeight="1">
      <c r="B4" s="1022" t="s">
        <v>544</v>
      </c>
      <c r="C4" s="1022"/>
      <c r="D4" s="1022"/>
      <c r="E4" s="1022"/>
      <c r="F4" s="1022"/>
    </row>
    <row r="5" spans="2:16" s="30" customFormat="1" ht="30" customHeight="1">
      <c r="B5" s="650" t="s">
        <v>11</v>
      </c>
      <c r="C5" s="650" t="s">
        <v>12</v>
      </c>
      <c r="D5" s="651" t="s">
        <v>32</v>
      </c>
      <c r="E5" s="651" t="s">
        <v>30</v>
      </c>
      <c r="F5" s="651" t="s">
        <v>31</v>
      </c>
    </row>
    <row r="6" spans="2:16" s="13" customFormat="1" ht="15.75" customHeight="1">
      <c r="B6" s="1023" t="s">
        <v>467</v>
      </c>
      <c r="C6" s="69" t="s">
        <v>216</v>
      </c>
      <c r="D6" s="794">
        <v>409</v>
      </c>
      <c r="E6" s="794">
        <v>131</v>
      </c>
      <c r="F6" s="795">
        <v>3.2029339853300733</v>
      </c>
      <c r="G6" s="51"/>
      <c r="H6" s="64"/>
      <c r="I6" s="269"/>
      <c r="J6" s="53"/>
      <c r="K6" s="54"/>
      <c r="L6" s="54"/>
      <c r="M6" s="59"/>
      <c r="N6" s="53"/>
    </row>
    <row r="7" spans="2:16" s="13" customFormat="1" ht="15.75" customHeight="1">
      <c r="B7" s="1024"/>
      <c r="C7" s="69" t="s">
        <v>182</v>
      </c>
      <c r="D7" s="794">
        <v>2043</v>
      </c>
      <c r="E7" s="794">
        <v>10119.5</v>
      </c>
      <c r="F7" s="795">
        <v>49.532550171316693</v>
      </c>
      <c r="G7" s="51"/>
      <c r="H7" s="64"/>
      <c r="I7" s="56"/>
      <c r="J7" s="60"/>
      <c r="K7" s="54"/>
      <c r="L7" s="54"/>
      <c r="M7" s="59"/>
      <c r="N7" s="60"/>
    </row>
    <row r="8" spans="2:16" s="13" customFormat="1" ht="15.75" customHeight="1">
      <c r="B8" s="1024"/>
      <c r="C8" s="69" t="s">
        <v>217</v>
      </c>
      <c r="D8" s="794">
        <v>1061</v>
      </c>
      <c r="E8" s="794">
        <v>5449.4</v>
      </c>
      <c r="F8" s="795">
        <v>51.360980207351552</v>
      </c>
      <c r="G8" s="51"/>
      <c r="H8" s="64"/>
      <c r="I8" s="56"/>
      <c r="J8" s="60"/>
      <c r="K8" s="54"/>
      <c r="L8" s="54"/>
      <c r="M8" s="59"/>
      <c r="N8" s="60"/>
    </row>
    <row r="9" spans="2:16" s="13" customFormat="1" ht="15.75" customHeight="1">
      <c r="B9" s="1024"/>
      <c r="C9" s="69" t="s">
        <v>218</v>
      </c>
      <c r="D9" s="794">
        <v>3639</v>
      </c>
      <c r="E9" s="794">
        <v>15084.5</v>
      </c>
      <c r="F9" s="795">
        <v>41.452322066501786</v>
      </c>
      <c r="G9" s="51"/>
      <c r="H9" s="64"/>
      <c r="I9" s="56"/>
      <c r="J9" s="60"/>
      <c r="K9" s="54"/>
      <c r="L9" s="54"/>
      <c r="M9" s="59"/>
      <c r="N9" s="60"/>
    </row>
    <row r="10" spans="2:16" s="13" customFormat="1" ht="15.75" customHeight="1">
      <c r="B10" s="1024"/>
      <c r="C10" s="69" t="s">
        <v>185</v>
      </c>
      <c r="D10" s="794">
        <v>18640</v>
      </c>
      <c r="E10" s="794">
        <v>102080.3</v>
      </c>
      <c r="F10" s="795">
        <v>54.764109442060089</v>
      </c>
      <c r="G10" s="51"/>
      <c r="H10" s="64"/>
      <c r="I10" s="56"/>
      <c r="J10" s="60"/>
      <c r="K10" s="54"/>
      <c r="L10" s="54"/>
      <c r="M10" s="59"/>
      <c r="N10" s="60"/>
    </row>
    <row r="11" spans="2:16" s="13" customFormat="1" ht="15.75" customHeight="1">
      <c r="B11" s="1024"/>
      <c r="C11" s="69" t="s">
        <v>186</v>
      </c>
      <c r="D11" s="794">
        <v>52619</v>
      </c>
      <c r="E11" s="794">
        <v>307563.5</v>
      </c>
      <c r="F11" s="795">
        <v>58.451034797316559</v>
      </c>
      <c r="G11" s="51"/>
      <c r="H11" s="64"/>
      <c r="I11" s="56"/>
      <c r="J11" s="60"/>
      <c r="K11" s="54"/>
      <c r="L11" s="54"/>
      <c r="M11" s="59"/>
      <c r="N11" s="60"/>
    </row>
    <row r="12" spans="2:16" s="13" customFormat="1" ht="15.75" customHeight="1">
      <c r="B12" s="1024"/>
      <c r="C12" s="69" t="s">
        <v>187</v>
      </c>
      <c r="D12" s="794">
        <v>106121</v>
      </c>
      <c r="E12" s="794">
        <v>657763.1</v>
      </c>
      <c r="F12" s="795">
        <v>61.982369182348449</v>
      </c>
      <c r="G12" s="51"/>
      <c r="H12" s="64"/>
      <c r="I12" s="56"/>
      <c r="J12" s="53"/>
      <c r="K12" s="54"/>
      <c r="L12" s="54"/>
      <c r="M12" s="191"/>
      <c r="N12" s="53"/>
      <c r="O12" s="192"/>
      <c r="P12" s="192"/>
    </row>
    <row r="13" spans="2:16" s="13" customFormat="1" ht="15.75" customHeight="1">
      <c r="B13" s="1024"/>
      <c r="C13" s="69" t="s">
        <v>383</v>
      </c>
      <c r="D13" s="794">
        <v>11833</v>
      </c>
      <c r="E13" s="794">
        <v>92802.5</v>
      </c>
      <c r="F13" s="795">
        <v>78.426857094566046</v>
      </c>
      <c r="G13" s="51"/>
      <c r="H13" s="64"/>
      <c r="I13" s="56"/>
      <c r="J13" s="53"/>
      <c r="K13" s="54"/>
      <c r="L13" s="54"/>
      <c r="M13" s="191"/>
      <c r="N13" s="53"/>
      <c r="O13" s="192"/>
      <c r="P13" s="192"/>
    </row>
    <row r="14" spans="2:16" s="13" customFormat="1" ht="15.75" customHeight="1">
      <c r="B14" s="1024"/>
      <c r="C14" s="69" t="s">
        <v>384</v>
      </c>
      <c r="D14" s="794">
        <v>11826</v>
      </c>
      <c r="E14" s="794">
        <v>90228.1</v>
      </c>
      <c r="F14" s="795">
        <v>76.296380855741589</v>
      </c>
      <c r="G14" s="51"/>
      <c r="H14" s="64"/>
      <c r="I14" s="56"/>
      <c r="J14" s="53"/>
      <c r="K14" s="54"/>
      <c r="L14" s="54"/>
      <c r="M14" s="191"/>
      <c r="N14" s="53"/>
      <c r="O14" s="192"/>
      <c r="P14" s="192"/>
    </row>
    <row r="15" spans="2:16" s="13" customFormat="1" ht="15.75" customHeight="1">
      <c r="B15" s="1024"/>
      <c r="C15" s="69" t="s">
        <v>44</v>
      </c>
      <c r="D15" s="794">
        <v>46</v>
      </c>
      <c r="E15" s="794">
        <v>117.8</v>
      </c>
      <c r="F15" s="795">
        <v>25.608695652173914</v>
      </c>
      <c r="G15" s="51"/>
      <c r="H15" s="64"/>
      <c r="I15" s="56"/>
      <c r="J15" s="60"/>
      <c r="K15" s="54"/>
      <c r="L15" s="54"/>
      <c r="M15" s="191"/>
      <c r="N15" s="60"/>
      <c r="O15" s="192"/>
      <c r="P15" s="192"/>
    </row>
    <row r="16" spans="2:16" ht="15.75" customHeight="1">
      <c r="B16" s="1025"/>
      <c r="C16" s="69" t="s">
        <v>7</v>
      </c>
      <c r="D16" s="794">
        <v>208237</v>
      </c>
      <c r="E16" s="796">
        <v>1281339.7000000002</v>
      </c>
      <c r="F16" s="797">
        <v>61.532758347459875</v>
      </c>
      <c r="G16" s="51"/>
      <c r="H16" s="64"/>
      <c r="I16" s="179"/>
      <c r="J16" s="60"/>
      <c r="K16" s="54"/>
      <c r="L16" s="54"/>
      <c r="M16" s="191"/>
      <c r="N16" s="60"/>
      <c r="O16" s="193"/>
      <c r="P16" s="193"/>
    </row>
    <row r="17" spans="2:21" ht="15.75" customHeight="1">
      <c r="B17" s="1023" t="s">
        <v>543</v>
      </c>
      <c r="C17" s="69" t="s">
        <v>216</v>
      </c>
      <c r="D17" s="794">
        <v>67</v>
      </c>
      <c r="E17" s="794">
        <v>56.5</v>
      </c>
      <c r="F17" s="797">
        <f>E17/D17*10</f>
        <v>8.432835820895523</v>
      </c>
      <c r="G17" s="51"/>
      <c r="H17" s="117"/>
      <c r="I17" s="181"/>
      <c r="J17" s="189"/>
      <c r="K17" s="194"/>
      <c r="L17" s="195"/>
      <c r="M17" s="195"/>
      <c r="N17" s="195"/>
      <c r="O17" s="195"/>
      <c r="P17" s="195"/>
      <c r="Q17" s="180"/>
      <c r="R17" s="180"/>
      <c r="S17" s="180"/>
      <c r="T17" s="180"/>
      <c r="U17" s="180"/>
    </row>
    <row r="18" spans="2:21" ht="15.75" customHeight="1">
      <c r="B18" s="1024"/>
      <c r="C18" s="69" t="s">
        <v>182</v>
      </c>
      <c r="D18" s="794">
        <v>472</v>
      </c>
      <c r="E18" s="794">
        <v>3043.4</v>
      </c>
      <c r="F18" s="797">
        <f t="shared" ref="F18:F28" si="0">E18/D18*10</f>
        <v>64.478813559322035</v>
      </c>
      <c r="G18" s="51"/>
      <c r="H18" s="117"/>
      <c r="I18" s="181"/>
      <c r="J18" s="189"/>
      <c r="K18" s="194"/>
      <c r="L18" s="54"/>
      <c r="M18" s="191"/>
      <c r="N18" s="60"/>
      <c r="O18" s="193"/>
      <c r="P18" s="193"/>
    </row>
    <row r="19" spans="2:21" ht="15.75" customHeight="1">
      <c r="B19" s="1024"/>
      <c r="C19" s="69" t="s">
        <v>217</v>
      </c>
      <c r="D19" s="798">
        <v>804</v>
      </c>
      <c r="E19" s="794">
        <v>3539.2</v>
      </c>
      <c r="F19" s="797">
        <f t="shared" si="0"/>
        <v>44.019900497512438</v>
      </c>
      <c r="G19" s="51"/>
      <c r="H19" s="117"/>
      <c r="I19" s="181"/>
      <c r="J19" s="189"/>
      <c r="K19" s="194"/>
      <c r="L19" s="54"/>
      <c r="M19" s="191"/>
      <c r="N19" s="60"/>
      <c r="O19" s="193"/>
      <c r="P19" s="193"/>
    </row>
    <row r="20" spans="2:21" ht="15.75" customHeight="1">
      <c r="B20" s="1024"/>
      <c r="C20" s="69" t="s">
        <v>218</v>
      </c>
      <c r="D20" s="798">
        <v>3922</v>
      </c>
      <c r="E20" s="794">
        <v>18115.400000000001</v>
      </c>
      <c r="F20" s="797">
        <f t="shared" si="0"/>
        <v>46.189189189189193</v>
      </c>
      <c r="G20" s="51"/>
      <c r="H20" s="117"/>
      <c r="I20" s="181"/>
      <c r="J20" s="189"/>
      <c r="K20" s="194"/>
      <c r="L20" s="54"/>
      <c r="M20" s="191"/>
      <c r="N20" s="60"/>
      <c r="O20" s="193"/>
      <c r="P20" s="193"/>
    </row>
    <row r="21" spans="2:21" ht="15.75" customHeight="1">
      <c r="B21" s="1024"/>
      <c r="C21" s="69" t="s">
        <v>185</v>
      </c>
      <c r="D21" s="798">
        <v>14777</v>
      </c>
      <c r="E21" s="794">
        <v>91524.5</v>
      </c>
      <c r="F21" s="797">
        <f t="shared" si="0"/>
        <v>61.937132029505307</v>
      </c>
      <c r="G21" s="51"/>
      <c r="H21" s="117"/>
      <c r="I21" s="181"/>
      <c r="J21" s="189"/>
      <c r="K21" s="194"/>
      <c r="L21" s="54"/>
      <c r="M21" s="191"/>
      <c r="N21" s="53"/>
      <c r="O21" s="193"/>
      <c r="P21" s="193"/>
    </row>
    <row r="22" spans="2:21" ht="15.75" customHeight="1">
      <c r="B22" s="1024"/>
      <c r="C22" s="69" t="s">
        <v>503</v>
      </c>
      <c r="D22" s="798">
        <v>31524</v>
      </c>
      <c r="E22" s="794">
        <v>184954.8</v>
      </c>
      <c r="F22" s="797">
        <f t="shared" si="0"/>
        <v>58.671107727445751</v>
      </c>
      <c r="G22" s="51"/>
      <c r="H22" s="117"/>
      <c r="I22" s="181"/>
      <c r="J22" s="189"/>
      <c r="K22" s="194"/>
      <c r="L22" s="54"/>
      <c r="M22" s="191"/>
      <c r="N22" s="53"/>
      <c r="O22" s="193"/>
      <c r="P22" s="193"/>
    </row>
    <row r="23" spans="2:21" ht="15.75" customHeight="1">
      <c r="B23" s="1024"/>
      <c r="C23" s="69" t="s">
        <v>186</v>
      </c>
      <c r="D23" s="798">
        <v>19781</v>
      </c>
      <c r="E23" s="794">
        <v>11959.1</v>
      </c>
      <c r="F23" s="797">
        <f t="shared" si="0"/>
        <v>6.0457509731560588</v>
      </c>
      <c r="G23" s="51"/>
      <c r="H23" s="117"/>
      <c r="I23" s="181"/>
      <c r="J23" s="669"/>
      <c r="K23" s="194"/>
      <c r="L23" s="54"/>
      <c r="M23" s="191"/>
      <c r="N23" s="53"/>
      <c r="O23" s="193"/>
      <c r="P23" s="193"/>
    </row>
    <row r="24" spans="2:21" ht="15.75" customHeight="1">
      <c r="B24" s="1024"/>
      <c r="C24" s="69" t="s">
        <v>187</v>
      </c>
      <c r="D24" s="798">
        <v>101690</v>
      </c>
      <c r="E24" s="794">
        <v>594002.1</v>
      </c>
      <c r="F24" s="797">
        <f t="shared" si="0"/>
        <v>58.413029796440156</v>
      </c>
      <c r="G24" s="51"/>
      <c r="H24" s="117"/>
      <c r="I24" s="181"/>
      <c r="J24" s="189"/>
      <c r="K24" s="194"/>
      <c r="L24" s="54"/>
      <c r="M24" s="191"/>
      <c r="N24" s="53"/>
      <c r="O24" s="193"/>
      <c r="P24" s="193"/>
    </row>
    <row r="25" spans="2:21" ht="15.75" customHeight="1">
      <c r="B25" s="1024"/>
      <c r="C25" s="69" t="s">
        <v>383</v>
      </c>
      <c r="D25" s="798">
        <v>9935</v>
      </c>
      <c r="E25" s="794">
        <v>80104</v>
      </c>
      <c r="F25" s="797">
        <f t="shared" si="0"/>
        <v>80.62808253648717</v>
      </c>
      <c r="G25" s="51"/>
      <c r="H25" s="117"/>
      <c r="I25" s="181"/>
      <c r="J25" s="189"/>
      <c r="K25" s="181"/>
      <c r="L25" s="54"/>
      <c r="M25" s="59"/>
      <c r="N25" s="60"/>
    </row>
    <row r="26" spans="2:21" ht="15.75" customHeight="1">
      <c r="B26" s="1024"/>
      <c r="C26" s="69" t="s">
        <v>384</v>
      </c>
      <c r="D26" s="798">
        <v>12385</v>
      </c>
      <c r="E26" s="794">
        <v>109807.5</v>
      </c>
      <c r="F26" s="797">
        <f t="shared" si="0"/>
        <v>88.661687525232139</v>
      </c>
      <c r="G26" s="51"/>
      <c r="H26" s="117"/>
      <c r="I26" s="181"/>
      <c r="J26" s="668"/>
      <c r="K26" s="181"/>
      <c r="L26" s="54"/>
      <c r="M26" s="59"/>
      <c r="N26" s="60"/>
    </row>
    <row r="27" spans="2:21" ht="15.75" customHeight="1">
      <c r="B27" s="1024"/>
      <c r="C27" s="69" t="s">
        <v>44</v>
      </c>
      <c r="D27" s="798">
        <v>46</v>
      </c>
      <c r="E27" s="794">
        <v>117.8</v>
      </c>
      <c r="F27" s="797">
        <f t="shared" si="0"/>
        <v>25.608695652173914</v>
      </c>
      <c r="G27" s="51"/>
      <c r="H27" s="117"/>
      <c r="I27" s="181"/>
      <c r="J27" s="189"/>
      <c r="K27" s="181"/>
      <c r="L27" s="54"/>
      <c r="M27" s="59"/>
      <c r="N27" s="60"/>
    </row>
    <row r="28" spans="2:21" ht="15.75" customHeight="1">
      <c r="B28" s="1025"/>
      <c r="C28" s="69" t="s">
        <v>7</v>
      </c>
      <c r="D28" s="799">
        <f>SUM(D17:D27)</f>
        <v>195403</v>
      </c>
      <c r="E28" s="796">
        <v>1204856.2</v>
      </c>
      <c r="F28" s="797">
        <f t="shared" si="0"/>
        <v>61.660066631525616</v>
      </c>
      <c r="G28" s="51"/>
      <c r="H28" s="117"/>
      <c r="I28" s="181"/>
      <c r="J28" s="189"/>
      <c r="K28" s="671"/>
      <c r="L28" s="54"/>
      <c r="M28" s="59"/>
      <c r="N28" s="60"/>
    </row>
    <row r="29" spans="2:21" ht="15.75" customHeight="1">
      <c r="B29" s="1018" t="s">
        <v>577</v>
      </c>
      <c r="C29" s="1019"/>
      <c r="D29" s="1019"/>
      <c r="E29" s="1019"/>
      <c r="F29" s="1020"/>
      <c r="G29" s="51"/>
      <c r="H29" s="64"/>
      <c r="I29" s="181"/>
      <c r="J29" s="189"/>
      <c r="K29" s="54"/>
      <c r="L29" s="54"/>
      <c r="M29" s="59"/>
      <c r="N29" s="60"/>
    </row>
    <row r="30" spans="2:21" ht="15" customHeight="1">
      <c r="K30" s="176"/>
    </row>
    <row r="33" spans="4:4" ht="18">
      <c r="D33" s="672"/>
    </row>
    <row r="34" spans="4:4">
      <c r="D34" s="779"/>
    </row>
    <row r="52" spans="1:13">
      <c r="I52" s="13"/>
      <c r="J52" s="13"/>
      <c r="K52" s="13"/>
      <c r="L52" s="13"/>
      <c r="M52" s="13"/>
    </row>
    <row r="53" spans="1:13" ht="30" customHeight="1">
      <c r="A53" s="259"/>
      <c r="H53" s="259"/>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V46"/>
  <sheetViews>
    <sheetView zoomScaleNormal="100" zoomScaleSheetLayoutView="50" workbookViewId="0">
      <selection activeCell="D28" sqref="D28"/>
    </sheetView>
  </sheetViews>
  <sheetFormatPr baseColWidth="10" defaultRowHeight="12.75"/>
  <cols>
    <col min="1" max="1" width="1.90625" style="13" customWidth="1"/>
    <col min="2" max="2" width="11.08984375" style="13" customWidth="1"/>
    <col min="3" max="6" width="12.90625" style="13" customWidth="1"/>
    <col min="7" max="7" width="2.54296875" style="13" customWidth="1"/>
    <col min="8" max="10" width="4.08984375" style="177" customWidth="1"/>
    <col min="11" max="16384" width="10.90625" style="177"/>
  </cols>
  <sheetData>
    <row r="1" spans="2:22" s="30" customFormat="1" ht="15" customHeight="1">
      <c r="B1" s="1013" t="s">
        <v>37</v>
      </c>
      <c r="C1" s="1013"/>
      <c r="D1" s="1013"/>
      <c r="E1" s="1013"/>
      <c r="F1" s="1013"/>
    </row>
    <row r="2" spans="2:22" s="30" customFormat="1" ht="15" customHeight="1">
      <c r="B2" s="31"/>
      <c r="C2" s="31"/>
      <c r="D2" s="31"/>
      <c r="E2" s="31"/>
      <c r="F2" s="31"/>
    </row>
    <row r="3" spans="2:22" s="30" customFormat="1" ht="17.25" customHeight="1">
      <c r="B3" s="1021" t="s">
        <v>450</v>
      </c>
      <c r="C3" s="1022"/>
      <c r="D3" s="1022"/>
      <c r="E3" s="1022"/>
      <c r="F3" s="1022"/>
    </row>
    <row r="4" spans="2:22" s="30" customFormat="1" ht="15.75" customHeight="1">
      <c r="B4" s="1022" t="s">
        <v>544</v>
      </c>
      <c r="C4" s="1022"/>
      <c r="D4" s="1022"/>
      <c r="E4" s="1022"/>
      <c r="F4" s="1022"/>
    </row>
    <row r="5" spans="2:22" s="30" customFormat="1" ht="27.75" customHeight="1">
      <c r="B5" s="650" t="s">
        <v>11</v>
      </c>
      <c r="C5" s="650" t="s">
        <v>12</v>
      </c>
      <c r="D5" s="651" t="s">
        <v>32</v>
      </c>
      <c r="E5" s="651" t="s">
        <v>30</v>
      </c>
      <c r="F5" s="651" t="s">
        <v>31</v>
      </c>
    </row>
    <row r="6" spans="2:22" s="13" customFormat="1" ht="15.75" customHeight="1">
      <c r="B6" s="1026" t="s">
        <v>467</v>
      </c>
      <c r="C6" s="13" t="s">
        <v>216</v>
      </c>
      <c r="D6" s="794">
        <v>85</v>
      </c>
      <c r="E6" s="794">
        <v>61.6</v>
      </c>
      <c r="F6" s="794">
        <v>7.2470588235294118</v>
      </c>
      <c r="H6" s="196"/>
      <c r="I6" s="197"/>
      <c r="J6" s="192"/>
      <c r="K6" s="192"/>
      <c r="L6" s="192"/>
      <c r="M6" s="192"/>
      <c r="N6" s="192"/>
      <c r="O6" s="192"/>
      <c r="P6" s="192"/>
      <c r="Q6" s="192"/>
      <c r="R6" s="192"/>
    </row>
    <row r="7" spans="2:22" s="13" customFormat="1" ht="15.75" customHeight="1">
      <c r="B7" s="1026"/>
      <c r="C7" s="69" t="s">
        <v>182</v>
      </c>
      <c r="D7" s="794" t="s">
        <v>469</v>
      </c>
      <c r="E7" s="794" t="s">
        <v>469</v>
      </c>
      <c r="F7" s="794" t="s">
        <v>469</v>
      </c>
      <c r="H7" s="196"/>
      <c r="I7" s="197"/>
      <c r="J7" s="192"/>
      <c r="K7" s="192"/>
      <c r="L7" s="192"/>
      <c r="M7" s="192"/>
      <c r="N7" s="192"/>
      <c r="O7" s="192"/>
      <c r="P7" s="192"/>
      <c r="Q7" s="192"/>
      <c r="R7" s="192"/>
    </row>
    <row r="8" spans="2:22" s="13" customFormat="1" ht="15.75" customHeight="1">
      <c r="B8" s="1026"/>
      <c r="C8" s="69" t="s">
        <v>217</v>
      </c>
      <c r="D8" s="794">
        <v>2374</v>
      </c>
      <c r="E8" s="794">
        <v>17006</v>
      </c>
      <c r="F8" s="794">
        <v>71.634372367312551</v>
      </c>
      <c r="H8" s="196"/>
      <c r="I8" s="197"/>
      <c r="J8" s="192"/>
      <c r="K8" s="192"/>
      <c r="L8" s="192"/>
      <c r="M8" s="192"/>
      <c r="N8" s="192"/>
      <c r="O8" s="192"/>
      <c r="P8" s="192"/>
      <c r="Q8" s="192"/>
      <c r="R8" s="192"/>
    </row>
    <row r="9" spans="2:22" ht="15.75" customHeight="1">
      <c r="B9" s="1026"/>
      <c r="C9" s="69" t="s">
        <v>218</v>
      </c>
      <c r="D9" s="794">
        <v>1224</v>
      </c>
      <c r="E9" s="794">
        <v>7416.5</v>
      </c>
      <c r="F9" s="794">
        <v>60.592320261437905</v>
      </c>
      <c r="H9" s="191"/>
      <c r="I9" s="186"/>
      <c r="J9" s="193"/>
      <c r="K9" s="193"/>
      <c r="L9" s="193"/>
      <c r="M9" s="193"/>
      <c r="N9" s="193"/>
      <c r="O9" s="193"/>
      <c r="P9" s="193"/>
      <c r="Q9" s="193"/>
      <c r="R9" s="193"/>
    </row>
    <row r="10" spans="2:22" ht="15.75" customHeight="1">
      <c r="B10" s="1026"/>
      <c r="C10" s="69" t="s">
        <v>185</v>
      </c>
      <c r="D10" s="794">
        <v>5640</v>
      </c>
      <c r="E10" s="794">
        <v>37237.9</v>
      </c>
      <c r="F10" s="794">
        <v>66.024645390070916</v>
      </c>
      <c r="H10" s="191"/>
      <c r="I10" s="186"/>
      <c r="J10" s="193"/>
      <c r="K10" s="193"/>
      <c r="L10" s="194"/>
      <c r="M10" s="194"/>
      <c r="N10" s="194"/>
      <c r="O10" s="194"/>
      <c r="P10" s="194"/>
      <c r="Q10" s="194"/>
      <c r="R10" s="194"/>
      <c r="S10" s="181"/>
      <c r="T10" s="181"/>
      <c r="U10" s="181"/>
      <c r="V10" s="181"/>
    </row>
    <row r="11" spans="2:22" ht="15.75" customHeight="1">
      <c r="B11" s="1026"/>
      <c r="C11" s="69" t="s">
        <v>186</v>
      </c>
      <c r="D11" s="794">
        <v>17447</v>
      </c>
      <c r="E11" s="794">
        <v>120188.1</v>
      </c>
      <c r="F11" s="794">
        <v>68.887545136699714</v>
      </c>
      <c r="H11" s="191"/>
      <c r="I11" s="186"/>
      <c r="J11" s="193"/>
      <c r="K11" s="198"/>
      <c r="L11" s="190"/>
      <c r="M11" s="189"/>
      <c r="N11" s="189"/>
      <c r="O11" s="189"/>
      <c r="P11" s="189"/>
      <c r="Q11" s="189"/>
      <c r="R11" s="189"/>
      <c r="S11" s="184"/>
      <c r="T11" s="184"/>
      <c r="U11" s="184"/>
      <c r="V11" s="184"/>
    </row>
    <row r="12" spans="2:22" ht="15.75" customHeight="1">
      <c r="B12" s="1026"/>
      <c r="C12" s="69" t="s">
        <v>187</v>
      </c>
      <c r="D12" s="794">
        <v>1408</v>
      </c>
      <c r="E12" s="794">
        <v>5753.6</v>
      </c>
      <c r="F12" s="794">
        <v>40.863636363636367</v>
      </c>
      <c r="H12" s="191"/>
      <c r="I12" s="186"/>
      <c r="J12" s="193"/>
      <c r="K12" s="198"/>
      <c r="L12" s="190"/>
      <c r="M12" s="189"/>
      <c r="N12" s="189"/>
      <c r="O12" s="189"/>
      <c r="P12" s="189"/>
      <c r="Q12" s="189"/>
      <c r="R12" s="189"/>
      <c r="S12" s="184"/>
      <c r="T12" s="184"/>
      <c r="U12" s="184"/>
      <c r="V12" s="184"/>
    </row>
    <row r="13" spans="2:22" ht="15.75" customHeight="1">
      <c r="B13" s="1027"/>
      <c r="C13" s="69" t="s">
        <v>7</v>
      </c>
      <c r="D13" s="794">
        <v>28178</v>
      </c>
      <c r="E13" s="794">
        <v>187663.7</v>
      </c>
      <c r="F13" s="794">
        <v>66.599368301511831</v>
      </c>
      <c r="G13" s="51"/>
      <c r="H13" s="191"/>
      <c r="I13" s="186"/>
      <c r="J13" s="193"/>
      <c r="K13" s="193"/>
      <c r="L13" s="193"/>
      <c r="M13" s="193"/>
      <c r="N13" s="193"/>
      <c r="O13" s="193"/>
      <c r="P13" s="193"/>
      <c r="Q13" s="193"/>
      <c r="R13" s="193"/>
    </row>
    <row r="14" spans="2:22" ht="15.75" customHeight="1">
      <c r="B14" s="1026" t="s">
        <v>543</v>
      </c>
      <c r="C14" s="69" t="s">
        <v>182</v>
      </c>
      <c r="D14" s="794">
        <v>163</v>
      </c>
      <c r="E14" s="794">
        <v>290.89999999999998</v>
      </c>
      <c r="F14" s="794">
        <f>E14/D14*10</f>
        <v>17.846625766871163</v>
      </c>
      <c r="G14" s="111"/>
      <c r="H14" s="204"/>
      <c r="I14" s="189"/>
      <c r="J14" s="189"/>
      <c r="K14" s="193"/>
      <c r="L14" s="193"/>
      <c r="M14" s="193"/>
      <c r="N14" s="193"/>
      <c r="O14" s="193"/>
      <c r="P14" s="193"/>
      <c r="Q14" s="193"/>
      <c r="R14" s="193"/>
    </row>
    <row r="15" spans="2:22" ht="15.75" customHeight="1">
      <c r="B15" s="1026"/>
      <c r="C15" s="69" t="s">
        <v>217</v>
      </c>
      <c r="D15" s="794">
        <v>2861</v>
      </c>
      <c r="E15" s="794">
        <v>17902.5</v>
      </c>
      <c r="F15" s="794">
        <f t="shared" ref="F15:F21" si="0">E15/D15*10</f>
        <v>62.574274729115693</v>
      </c>
      <c r="G15" s="111"/>
      <c r="H15" s="204"/>
      <c r="I15" s="189"/>
      <c r="J15" s="189"/>
      <c r="K15" s="193"/>
      <c r="L15" s="193"/>
      <c r="M15" s="193"/>
      <c r="N15" s="193"/>
      <c r="O15" s="193"/>
      <c r="P15" s="193"/>
      <c r="Q15" s="193"/>
      <c r="R15" s="193"/>
    </row>
    <row r="16" spans="2:22" ht="15.75" customHeight="1">
      <c r="B16" s="1026"/>
      <c r="C16" s="69" t="s">
        <v>218</v>
      </c>
      <c r="D16" s="794">
        <v>3640</v>
      </c>
      <c r="E16" s="794">
        <v>22339</v>
      </c>
      <c r="F16" s="794">
        <f t="shared" si="0"/>
        <v>61.370879120879124</v>
      </c>
      <c r="G16" s="111"/>
      <c r="H16" s="204"/>
      <c r="I16" s="189"/>
      <c r="J16" s="189"/>
      <c r="K16" s="193"/>
      <c r="L16" s="193"/>
      <c r="M16" s="193"/>
      <c r="N16" s="193"/>
      <c r="O16" s="193"/>
      <c r="P16" s="193"/>
      <c r="Q16" s="193"/>
      <c r="R16" s="193"/>
    </row>
    <row r="17" spans="2:18" ht="15.75" customHeight="1">
      <c r="B17" s="1026"/>
      <c r="C17" s="69" t="s">
        <v>185</v>
      </c>
      <c r="D17" s="794">
        <v>7133</v>
      </c>
      <c r="E17" s="794">
        <v>51349.3</v>
      </c>
      <c r="F17" s="794">
        <f t="shared" si="0"/>
        <v>71.988363942240298</v>
      </c>
      <c r="G17" s="111"/>
      <c r="H17" s="204"/>
      <c r="I17" s="189"/>
      <c r="J17" s="189"/>
      <c r="K17" s="193"/>
      <c r="L17" s="193"/>
      <c r="M17" s="193"/>
      <c r="N17" s="193"/>
      <c r="O17" s="193"/>
      <c r="P17" s="193"/>
      <c r="Q17" s="193"/>
      <c r="R17" s="193"/>
    </row>
    <row r="18" spans="2:18" ht="15.75" customHeight="1">
      <c r="B18" s="1026"/>
      <c r="C18" s="69" t="s">
        <v>503</v>
      </c>
      <c r="D18" s="794">
        <v>5613</v>
      </c>
      <c r="E18" s="794">
        <v>41549.1</v>
      </c>
      <c r="F18" s="794">
        <f t="shared" si="0"/>
        <v>74.022982362373057</v>
      </c>
      <c r="G18" s="111"/>
      <c r="H18" s="204"/>
      <c r="I18" s="189"/>
      <c r="J18" s="189"/>
      <c r="K18" s="193"/>
      <c r="L18" s="193"/>
      <c r="M18" s="193"/>
      <c r="N18" s="193"/>
      <c r="O18" s="193"/>
      <c r="P18" s="193"/>
      <c r="Q18" s="193"/>
      <c r="R18" s="193"/>
    </row>
    <row r="19" spans="2:18" ht="15.75" customHeight="1">
      <c r="B19" s="1026"/>
      <c r="C19" s="69" t="s">
        <v>186</v>
      </c>
      <c r="D19" s="794">
        <v>6321</v>
      </c>
      <c r="E19" s="794">
        <v>49167.1</v>
      </c>
      <c r="F19" s="794">
        <f t="shared" si="0"/>
        <v>77.783736750514151</v>
      </c>
      <c r="G19" s="111"/>
      <c r="H19" s="204"/>
      <c r="I19" s="189"/>
      <c r="J19" s="189"/>
      <c r="K19" s="193"/>
      <c r="L19" s="193"/>
      <c r="M19" s="193"/>
      <c r="N19" s="193"/>
      <c r="O19" s="193"/>
      <c r="P19" s="193"/>
      <c r="Q19" s="193"/>
      <c r="R19" s="193"/>
    </row>
    <row r="20" spans="2:18" ht="15.75" customHeight="1">
      <c r="B20" s="1026"/>
      <c r="C20" s="69" t="s">
        <v>187</v>
      </c>
      <c r="D20" s="794">
        <v>1571</v>
      </c>
      <c r="E20" s="794">
        <v>12464.9</v>
      </c>
      <c r="F20" s="794">
        <f t="shared" si="0"/>
        <v>79.343730108211332</v>
      </c>
      <c r="G20" s="111"/>
      <c r="H20" s="204"/>
      <c r="I20" s="189"/>
      <c r="J20" s="189"/>
      <c r="K20" s="193"/>
      <c r="L20" s="193"/>
      <c r="M20" s="193"/>
      <c r="N20" s="193"/>
      <c r="O20" s="193"/>
      <c r="P20" s="193"/>
      <c r="Q20" s="193"/>
      <c r="R20" s="193"/>
    </row>
    <row r="21" spans="2:18" ht="15.75" customHeight="1">
      <c r="B21" s="1027"/>
      <c r="C21" s="69" t="s">
        <v>7</v>
      </c>
      <c r="D21" s="794">
        <f>SUM(D14:D20)</f>
        <v>27302</v>
      </c>
      <c r="E21" s="794">
        <v>195062.8</v>
      </c>
      <c r="F21" s="794">
        <f t="shared" si="0"/>
        <v>71.446340927404577</v>
      </c>
      <c r="G21" s="111"/>
      <c r="H21" s="204"/>
      <c r="I21" s="204"/>
      <c r="J21" s="204"/>
      <c r="K21" s="85"/>
      <c r="L21" s="54"/>
      <c r="M21" s="191"/>
      <c r="N21" s="60"/>
      <c r="O21" s="193"/>
      <c r="P21" s="193"/>
      <c r="Q21" s="193"/>
      <c r="R21" s="193"/>
    </row>
    <row r="22" spans="2:18" ht="15.75" customHeight="1">
      <c r="B22" s="1018" t="s">
        <v>633</v>
      </c>
      <c r="C22" s="1028"/>
      <c r="D22" s="1028"/>
      <c r="E22" s="1028"/>
      <c r="F22" s="1029"/>
      <c r="G22" s="111"/>
      <c r="H22" s="185"/>
      <c r="I22" s="186"/>
      <c r="J22" s="114"/>
      <c r="K22" s="54"/>
      <c r="L22" s="54"/>
      <c r="M22" s="191"/>
      <c r="N22" s="60"/>
      <c r="O22" s="193"/>
      <c r="P22" s="193"/>
      <c r="Q22" s="193"/>
      <c r="R22" s="193"/>
    </row>
    <row r="23" spans="2:18" ht="24" customHeight="1"/>
    <row r="45" spans="1:13">
      <c r="H45" s="13"/>
      <c r="I45" s="13"/>
      <c r="J45" s="13"/>
      <c r="K45" s="13"/>
      <c r="L45" s="13"/>
      <c r="M45" s="13"/>
    </row>
    <row r="46" spans="1:13" ht="30" customHeight="1">
      <c r="A46" s="259"/>
      <c r="H46" s="259"/>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095b0fff-259e-4803-89dd-5265f121ae21"/>
    <ds:schemaRef ds:uri="http://schemas.microsoft.com/office/infopath/2007/PartnerControls"/>
    <ds:schemaRef ds:uri="http://schemas.openxmlformats.org/package/2006/metadata/core-properties"/>
    <ds:schemaRef ds:uri="6a60f5a6-b39c-425c-984f-bf63bb01288b"/>
    <ds:schemaRef ds:uri="http://purl.org/dc/elements/1.1/"/>
  </ds:schemaRefs>
</ds:datastoreItem>
</file>

<file path=customXml/itemProps2.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85</vt:i4>
      </vt:variant>
    </vt:vector>
  </HeadingPairs>
  <TitlesOfParts>
    <vt:vector size="147"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'13'!Área_de_impresión</vt:lpstr>
      <vt:lpstr>'14'!Área_de_impresión</vt:lpstr>
      <vt:lpstr>'16'!Área_de_impresión</vt:lpstr>
      <vt:lpstr>'19'!Área_de_impresión</vt:lpstr>
      <vt:lpstr>'20'!Área_de_impresión</vt:lpstr>
      <vt:lpstr>'22'!Área_de_impresión</vt:lpstr>
      <vt:lpstr>'23'!Área_de_impresión</vt:lpstr>
      <vt:lpstr>'24'!Área_de_impresión</vt:lpstr>
      <vt:lpstr>'25'!Área_de_impresión</vt:lpstr>
      <vt:lpstr>'26'!Área_de_impresión</vt:lpstr>
      <vt:lpstr>'28'!Área_de_impresión</vt:lpstr>
      <vt:lpstr>'29'!Área_de_impresión</vt:lpstr>
      <vt:lpstr>'30'!Área_de_impresión</vt:lpstr>
      <vt:lpstr>'36'!Área_de_impresión</vt:lpstr>
      <vt:lpstr>'39'!Área_de_impresión</vt:lpstr>
      <vt:lpstr>'4'!Área_de_impresión</vt:lpstr>
      <vt:lpstr>'41'!Área_de_impresión</vt:lpstr>
      <vt:lpstr>'42'!Área_de_impresión</vt:lpstr>
      <vt:lpstr>'44'!Área_de_impresión</vt:lpstr>
      <vt:lpstr>'45'!Área_de_impresión</vt:lpstr>
      <vt:lpstr>'46'!Área_de_impresión</vt:lpstr>
      <vt:lpstr>'5'!Área_de_impresión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Andrea Garcia Lizama</cp:lastModifiedBy>
  <cp:lastPrinted>2019-10-21T14:07:58Z</cp:lastPrinted>
  <dcterms:created xsi:type="dcterms:W3CDTF">2008-12-10T19:16:04Z</dcterms:created>
  <dcterms:modified xsi:type="dcterms:W3CDTF">2019-10-21T14:14:07Z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