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charts/chart1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2.xml" ContentType="application/vnd.openxmlformats-officedocument.drawingml.chart+xml"/>
  <Override PartName="/xl/drawings/drawing18.xml" ContentType="application/vnd.openxmlformats-officedocument.drawingml.chartshapes+xml"/>
  <Override PartName="/xl/charts/chart13.xml" ContentType="application/vnd.openxmlformats-officedocument.drawingml.chart+xml"/>
  <Override PartName="/xl/drawings/drawing19.xml" ContentType="application/vnd.openxmlformats-officedocument.drawingml.chartshapes+xml"/>
  <Override PartName="/xl/charts/chart14.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drawings/drawing22.xml" ContentType="application/vnd.openxmlformats-officedocument.drawingml.chartshapes+xml"/>
  <Override PartName="/xl/charts/chart16.xml" ContentType="application/vnd.openxmlformats-officedocument.drawingml.chart+xml"/>
  <Override PartName="/xl/drawings/drawing23.xml" ContentType="application/vnd.openxmlformats-officedocument.drawingml.chartshapes+xml"/>
  <Override PartName="/xl/charts/chart17.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8.xml" ContentType="application/vnd.openxmlformats-officedocument.drawingml.chart+xml"/>
  <Override PartName="/xl/drawings/drawing26.xml" ContentType="application/vnd.openxmlformats-officedocument.drawingml.chartshapes+xml"/>
  <Override PartName="/xl/charts/chart19.xml" ContentType="application/vnd.openxmlformats-officedocument.drawingml.chart+xml"/>
  <Override PartName="/xl/drawings/drawing27.xml" ContentType="application/vnd.openxmlformats-officedocument.drawingml.chartshapes+xml"/>
  <Override PartName="/xl/charts/chart20.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21.xml" ContentType="application/vnd.openxmlformats-officedocument.drawingml.chart+xml"/>
  <Override PartName="/xl/drawings/drawing30.xml" ContentType="application/vnd.openxmlformats-officedocument.drawingml.chartshapes+xml"/>
  <Override PartName="/xl/charts/chart22.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3.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4.xml" ContentType="application/vnd.openxmlformats-officedocument.drawingml.chart+xml"/>
  <Override PartName="/xl/drawings/drawing35.xml" ContentType="application/vnd.openxmlformats-officedocument.drawingml.chartshapes+xml"/>
  <Override PartName="/xl/charts/chart25.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6.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7.xml" ContentType="application/vnd.openxmlformats-officedocument.drawingml.chart+xml"/>
  <Override PartName="/xl/drawings/drawing4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s://odepa-my.sharepoint.com/personal/gpino_odepa_gob_cl/Documents/Borrar/"/>
    </mc:Choice>
  </mc:AlternateContent>
  <xr:revisionPtr revIDLastSave="1" documentId="8_{BF165AF2-57EB-4128-B3C0-34DCC751164F}" xr6:coauthVersionLast="44" xr6:coauthVersionMax="44" xr10:uidLastSave="{349E6022-506A-4D29-A9A7-2C8754994B24}"/>
  <bookViews>
    <workbookView xWindow="-60" yWindow="-16320" windowWidth="29040" windowHeight="15840" tabRatio="813" xr2:uid="{00000000-000D-0000-FFFF-FFFF00000000}"/>
  </bookViews>
  <sheets>
    <sheet name="Portada " sheetId="11" r:id="rId1"/>
    <sheet name="Colofón" sheetId="33" r:id="rId2"/>
    <sheet name="Tabla de contenidos" sheetId="21" r:id="rId3"/>
    <sheet name="Comentarios" sheetId="10" r:id="rId4"/>
    <sheet name="Exportaciones" sheetId="7" r:id="rId5"/>
    <sheet name="Evol. export." sheetId="30" r:id="rId6"/>
    <sheet name="Expo_rango_precio" sheetId="32" r:id="rId7"/>
    <sheet name="Expo_variedad_DO" sheetId="18" r:id="rId8"/>
    <sheet name="Expo vinos x merc. " sheetId="1" r:id="rId9"/>
    <sheet name="Expo vinos x merc. (2)" sheetId="36" r:id="rId10"/>
    <sheet name="Gráficos_Vino_ DO" sheetId="2" r:id="rId11"/>
    <sheet name="Gráficos_Vino_Granel" sheetId="12" r:id="rId12"/>
    <sheet name="Gráficos_vino_entre_ 2 y 10_lts" sheetId="37" r:id="rId13"/>
    <sheet name="Gráficos_Vino_espumoso" sheetId="13" r:id="rId14"/>
    <sheet name="Estadísticas" sheetId="6" r:id="rId15"/>
    <sheet name="Precios vinos nac." sheetId="4" r:id="rId16"/>
    <sheet name="Graficos_Mer_Nacional" sheetId="14" r:id="rId17"/>
    <sheet name="Precios uva VII Reg" sheetId="5" r:id="rId18"/>
    <sheet name="Precios vino VII Reg" sheetId="35" r:id="rId19"/>
    <sheet name="Precios nominales VIII Reg." sheetId="25" r:id="rId20"/>
    <sheet name="Existencias" sheetId="20" r:id="rId21"/>
    <sheet name="Pisco x mercado" sheetId="3" r:id="rId22"/>
    <sheet name="Prod. vino cuadro 17" sheetId="23" r:id="rId23"/>
    <sheet name="Prod. vino graf" sheetId="26" r:id="rId24"/>
    <sheet name="Sup.plantada de vides (1)" sheetId="24" r:id="rId25"/>
    <sheet name="Sup. plantada de vides (2)" sheetId="28" r:id="rId26"/>
    <sheet name="precios comparativos" sheetId="27" r:id="rId27"/>
  </sheets>
  <definedNames>
    <definedName name="area" localSheetId="20">Existencias!$A$1:$K$37</definedName>
    <definedName name="area1" localSheetId="8">'Expo vinos x merc. '!$A$1:$J$1</definedName>
    <definedName name="area2" localSheetId="16">Graficos_Mer_Nacional!$A$1:$G$38</definedName>
    <definedName name="area3" localSheetId="10">'Gráficos_Vino_ DO'!$A$1:$G$67</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3">Comentarios!$A$1:$A$5</definedName>
    <definedName name="Print_Area" localSheetId="14">Estadísticas!$A$1:$M$22</definedName>
    <definedName name="Print_Area" localSheetId="5">'Evol. export.'!$A$1:$F$117</definedName>
    <definedName name="Print_Area" localSheetId="20">Existencias!$A$1:$P$66</definedName>
    <definedName name="Print_Area" localSheetId="8">'Expo vinos x merc. '!$A$1:$J$43</definedName>
    <definedName name="Print_Area" localSheetId="9">'Expo vinos x merc. (2)'!$A$1:$J$43</definedName>
    <definedName name="Print_Area" localSheetId="6">Expo_rango_precio!$A$1:$O$65</definedName>
    <definedName name="Print_Area" localSheetId="7">Expo_variedad_DO!$A$1:$I$42</definedName>
    <definedName name="Print_Area" localSheetId="4">Exportaciones!#REF!</definedName>
    <definedName name="Print_Area" localSheetId="16">Graficos_Mer_Nacional!$A$1:$K$38</definedName>
    <definedName name="Print_Area" localSheetId="10">'Gráficos_Vino_ DO'!$A$1:$G$53</definedName>
    <definedName name="Print_Area" localSheetId="12">'Gráficos_vino_entre_ 2 y 10_lts'!$A$1:$H$51</definedName>
    <definedName name="Print_Area" localSheetId="13">Gráficos_Vino_espumoso!$A$1:$H$52</definedName>
    <definedName name="Print_Area" localSheetId="11">Gráficos_Vino_Granel!$A$1:$H$52</definedName>
    <definedName name="Print_Area" localSheetId="21">'Pisco x mercado'!$A$1:$K$20</definedName>
    <definedName name="Print_Area" localSheetId="0">'Portada '!$A$1:$H$86</definedName>
    <definedName name="Print_Area" localSheetId="26">'precios comparativos'!$A$1:$L$38</definedName>
    <definedName name="Print_Area" localSheetId="19">'Precios nominales VIII Reg.'!$A$1:$E$19</definedName>
    <definedName name="Print_Area" localSheetId="17">'Precios uva VII Reg'!$A$1:$AM$32</definedName>
    <definedName name="Print_Area" localSheetId="15">'Precios vinos nac.'!$A$1:$O$49</definedName>
    <definedName name="Print_Area" localSheetId="22">'Prod. vino cuadro 17'!$A$1:$M$18</definedName>
    <definedName name="Print_Area" localSheetId="23">'Prod. vino graf'!$A$1:$G$37</definedName>
    <definedName name="Print_Area" localSheetId="25">'Sup. plantada de vides (2)'!$A$1:$X$42</definedName>
    <definedName name="Print_Area" localSheetId="24">'Sup.plantada de vides (1)'!$A$1:$Q$34</definedName>
    <definedName name="Print_Area" localSheetId="2">'Tabla de contenidos'!$A$1:$G$61</definedName>
    <definedName name="ss" localSheetId="17">'Precios uva VII Reg'!$A$1:$K$32</definedName>
    <definedName name="sss" localSheetId="15">'Precios vinos nac.'!$A$1:$O$42</definedName>
    <definedName name="sss" localSheetId="24">'Sup.plantada de vides (1)'!$A$1:$J$8</definedName>
    <definedName name="xx" localSheetId="13">Gráficos_Vino_espumoso!$A$1:$G$68</definedName>
    <definedName name="xxx" localSheetId="11">Gráficos_Vino_Granel!$A$1:$G$68</definedName>
    <definedName name="xxxx" localSheetId="0">'Portada '!$A$1:$G$86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1" i="27" l="1"/>
  <c r="P121" i="27"/>
  <c r="N64" i="35"/>
  <c r="N65" i="35"/>
  <c r="N66" i="35"/>
  <c r="N67" i="35"/>
  <c r="N68" i="35"/>
  <c r="N69" i="35"/>
  <c r="N70" i="35"/>
  <c r="N71" i="35"/>
  <c r="N72" i="35"/>
  <c r="N73" i="35"/>
  <c r="N74" i="35"/>
  <c r="N76" i="35"/>
  <c r="N77" i="35"/>
  <c r="N78" i="35"/>
  <c r="N79" i="35"/>
  <c r="N80" i="35"/>
  <c r="N81" i="35"/>
  <c r="N82" i="35"/>
  <c r="N83" i="35"/>
  <c r="N63" i="35"/>
  <c r="X71" i="14"/>
  <c r="AA71" i="14"/>
  <c r="Z71" i="14"/>
  <c r="Y71" i="14"/>
  <c r="H64" i="35" l="1"/>
  <c r="H65" i="35"/>
  <c r="H66" i="35"/>
  <c r="H67" i="35"/>
  <c r="H68" i="35"/>
  <c r="H69" i="35"/>
  <c r="H70" i="35"/>
  <c r="H71" i="35"/>
  <c r="H72" i="35"/>
  <c r="H73" i="35"/>
  <c r="H74" i="35"/>
  <c r="H76" i="35"/>
  <c r="H77" i="35"/>
  <c r="H78" i="35"/>
  <c r="H79" i="35"/>
  <c r="H80" i="35"/>
  <c r="H81" i="35"/>
  <c r="H82" i="35"/>
  <c r="H83" i="35"/>
  <c r="H63" i="35"/>
  <c r="S70" i="14"/>
  <c r="X70" i="14"/>
  <c r="P120" i="27"/>
  <c r="R120" i="27"/>
  <c r="Y70" i="14"/>
  <c r="Z70" i="14"/>
  <c r="AA70" i="14"/>
  <c r="E5" i="36"/>
  <c r="E6" i="36"/>
  <c r="E7" i="36"/>
  <c r="E8" i="36"/>
  <c r="E9" i="36"/>
  <c r="E10" i="36"/>
  <c r="E11" i="36"/>
  <c r="E12" i="36"/>
  <c r="E13" i="36"/>
  <c r="E14" i="36"/>
  <c r="E15" i="36"/>
  <c r="E16" i="36"/>
  <c r="E17" i="36"/>
  <c r="Z35" i="35"/>
  <c r="Z36" i="35"/>
  <c r="Z37" i="35"/>
  <c r="Z38" i="35"/>
  <c r="Z39" i="35"/>
  <c r="Z40" i="35"/>
  <c r="Z41" i="35"/>
  <c r="Z42" i="35"/>
  <c r="Z43" i="35"/>
  <c r="Z44" i="35"/>
  <c r="Z45" i="35"/>
  <c r="Z47" i="35"/>
  <c r="Z48" i="35"/>
  <c r="Z49" i="35"/>
  <c r="Z50" i="35"/>
  <c r="Z51" i="35"/>
  <c r="Z52" i="35"/>
  <c r="Z53" i="35"/>
  <c r="Z54" i="35"/>
  <c r="Z34" i="35"/>
  <c r="X69" i="14"/>
  <c r="Y69" i="14"/>
  <c r="Z69" i="14"/>
  <c r="AA69" i="14"/>
  <c r="R119" i="27"/>
  <c r="P119" i="27"/>
  <c r="O38" i="32"/>
  <c r="O39" i="32"/>
  <c r="O40" i="32"/>
  <c r="O41" i="32"/>
  <c r="O42" i="32"/>
  <c r="O37" i="32"/>
  <c r="N38" i="32"/>
  <c r="N39" i="32"/>
  <c r="N40" i="32"/>
  <c r="N41" i="32"/>
  <c r="N42" i="32"/>
  <c r="N37" i="32"/>
  <c r="K38" i="32"/>
  <c r="K39" i="32"/>
  <c r="K40" i="32"/>
  <c r="K41" i="32"/>
  <c r="K42" i="32"/>
  <c r="K37" i="32"/>
  <c r="J38" i="32"/>
  <c r="J39" i="32"/>
  <c r="J40" i="32"/>
  <c r="J41" i="32"/>
  <c r="J42" i="32"/>
  <c r="J37" i="32"/>
  <c r="G38" i="32"/>
  <c r="G39" i="32"/>
  <c r="G40" i="32"/>
  <c r="G41" i="32"/>
  <c r="G42" i="32"/>
  <c r="G37" i="32"/>
  <c r="F38" i="32"/>
  <c r="F39" i="32"/>
  <c r="F40" i="32"/>
  <c r="F41" i="32"/>
  <c r="F42" i="32"/>
  <c r="F37" i="32"/>
  <c r="O5" i="32"/>
  <c r="O6" i="32"/>
  <c r="O7" i="32"/>
  <c r="O8" i="32"/>
  <c r="O9" i="32"/>
  <c r="O4" i="32"/>
  <c r="N5" i="32"/>
  <c r="N6" i="32"/>
  <c r="N7" i="32"/>
  <c r="N8" i="32"/>
  <c r="N9" i="32"/>
  <c r="N4" i="32"/>
  <c r="K5" i="32"/>
  <c r="K6" i="32"/>
  <c r="K7" i="32"/>
  <c r="K8" i="32"/>
  <c r="K9" i="32"/>
  <c r="K4" i="32"/>
  <c r="J5" i="32"/>
  <c r="J6" i="32"/>
  <c r="J7" i="32"/>
  <c r="J8" i="32"/>
  <c r="J9" i="32"/>
  <c r="J4" i="32"/>
  <c r="G5" i="32"/>
  <c r="G6" i="32"/>
  <c r="G7" i="32"/>
  <c r="G8" i="32"/>
  <c r="G9" i="32"/>
  <c r="G4" i="32"/>
  <c r="F5" i="32"/>
  <c r="F6" i="32"/>
  <c r="F7" i="32"/>
  <c r="F8" i="32"/>
  <c r="F9" i="32"/>
  <c r="F4" i="32"/>
  <c r="T35" i="35"/>
  <c r="T36" i="35"/>
  <c r="T37" i="35"/>
  <c r="T38" i="35"/>
  <c r="T39" i="35"/>
  <c r="T40" i="35"/>
  <c r="T41" i="35"/>
  <c r="T42" i="35"/>
  <c r="T43" i="35"/>
  <c r="T44" i="35"/>
  <c r="T45" i="35"/>
  <c r="T47" i="35"/>
  <c r="T48" i="35"/>
  <c r="T49" i="35"/>
  <c r="T50" i="35"/>
  <c r="T51" i="35"/>
  <c r="T52" i="35"/>
  <c r="T53" i="35"/>
  <c r="T54" i="35"/>
  <c r="T34" i="35"/>
  <c r="T25" i="35"/>
  <c r="Y68" i="14"/>
  <c r="Z68" i="14"/>
  <c r="AA68" i="14"/>
  <c r="X68" i="14"/>
  <c r="P118" i="27"/>
  <c r="R118" i="27"/>
  <c r="X14" i="26"/>
  <c r="X13" i="26"/>
  <c r="G4" i="23"/>
  <c r="AB44" i="26"/>
  <c r="L16" i="23"/>
  <c r="M15" i="23"/>
  <c r="M5" i="23"/>
  <c r="L12" i="23"/>
  <c r="G15" i="23"/>
  <c r="K15" i="23"/>
  <c r="K14" i="23"/>
  <c r="K13" i="23"/>
  <c r="K11" i="23"/>
  <c r="K10" i="23"/>
  <c r="K9" i="23"/>
  <c r="K8" i="23"/>
  <c r="K7" i="23"/>
  <c r="K6" i="23"/>
  <c r="K16" i="23"/>
  <c r="K5" i="23"/>
  <c r="K4" i="23"/>
  <c r="H16" i="23"/>
  <c r="E16" i="23"/>
  <c r="B16" i="23"/>
  <c r="M12" i="6"/>
  <c r="R117" i="27"/>
  <c r="P117" i="27"/>
  <c r="T18" i="35"/>
  <c r="T19" i="35"/>
  <c r="T20" i="35"/>
  <c r="T21" i="35"/>
  <c r="T22" i="35"/>
  <c r="T23" i="35"/>
  <c r="T24" i="35"/>
  <c r="T6" i="35"/>
  <c r="T7" i="35"/>
  <c r="T8" i="35"/>
  <c r="T9" i="35"/>
  <c r="T10" i="35"/>
  <c r="T11" i="35"/>
  <c r="T12" i="35"/>
  <c r="T13" i="35"/>
  <c r="T14" i="35"/>
  <c r="T15" i="35"/>
  <c r="T16" i="35"/>
  <c r="T5" i="35"/>
  <c r="N47" i="35"/>
  <c r="N48" i="35"/>
  <c r="N49" i="35"/>
  <c r="N50" i="35"/>
  <c r="N51" i="35"/>
  <c r="N52" i="35"/>
  <c r="N53" i="35"/>
  <c r="N54" i="35"/>
  <c r="N35" i="35"/>
  <c r="N36" i="35"/>
  <c r="N37" i="35"/>
  <c r="N38" i="35"/>
  <c r="N39" i="35"/>
  <c r="N40" i="35"/>
  <c r="N41" i="35"/>
  <c r="N42" i="35"/>
  <c r="N43" i="35"/>
  <c r="N44" i="35"/>
  <c r="N45" i="35"/>
  <c r="N34" i="35"/>
  <c r="X67" i="14"/>
  <c r="Y67" i="14"/>
  <c r="Z67" i="14"/>
  <c r="AA67" i="14"/>
  <c r="I12" i="36"/>
  <c r="T4" i="27"/>
  <c r="U4" i="27"/>
  <c r="T5" i="27"/>
  <c r="U5" i="27"/>
  <c r="T6" i="27"/>
  <c r="U6" i="27"/>
  <c r="T7" i="27"/>
  <c r="U7" i="27"/>
  <c r="T8" i="27"/>
  <c r="U8" i="27"/>
  <c r="T9" i="27"/>
  <c r="U9" i="27"/>
  <c r="T10" i="27"/>
  <c r="U10" i="27"/>
  <c r="T11" i="27"/>
  <c r="U11" i="27"/>
  <c r="T12" i="27"/>
  <c r="U12" i="27"/>
  <c r="T13" i="27"/>
  <c r="U13" i="27"/>
  <c r="T14" i="27"/>
  <c r="U14" i="27"/>
  <c r="T15" i="27"/>
  <c r="U15" i="27"/>
  <c r="T16" i="27"/>
  <c r="U16" i="27"/>
  <c r="T17" i="27"/>
  <c r="U17" i="27"/>
  <c r="T18" i="27"/>
  <c r="U18" i="27"/>
  <c r="T19" i="27"/>
  <c r="U19" i="27"/>
  <c r="T20" i="27"/>
  <c r="U20" i="27"/>
  <c r="T21" i="27"/>
  <c r="U21" i="27"/>
  <c r="T22" i="27"/>
  <c r="U22" i="27"/>
  <c r="T23" i="27"/>
  <c r="U23" i="27"/>
  <c r="T24" i="27"/>
  <c r="U24" i="27"/>
  <c r="T25" i="27"/>
  <c r="U25" i="27"/>
  <c r="T26" i="27"/>
  <c r="U26" i="27"/>
  <c r="T27" i="27"/>
  <c r="U27" i="27"/>
  <c r="T28" i="27"/>
  <c r="U28" i="27"/>
  <c r="T29" i="27"/>
  <c r="U29" i="27"/>
  <c r="T30" i="27"/>
  <c r="U30" i="27"/>
  <c r="T31" i="27"/>
  <c r="U31" i="27"/>
  <c r="T32" i="27"/>
  <c r="U32" i="27"/>
  <c r="T33" i="27"/>
  <c r="U33" i="27"/>
  <c r="T34" i="27"/>
  <c r="U34" i="27"/>
  <c r="T35" i="27"/>
  <c r="U35" i="27"/>
  <c r="T36" i="27"/>
  <c r="U36" i="27"/>
  <c r="T37" i="27"/>
  <c r="U37" i="27"/>
  <c r="T38" i="27"/>
  <c r="U38" i="27"/>
  <c r="T39" i="27"/>
  <c r="U39" i="27"/>
  <c r="T40" i="27"/>
  <c r="U40" i="27"/>
  <c r="T41" i="27"/>
  <c r="U41" i="27"/>
  <c r="P103" i="27"/>
  <c r="P104" i="27"/>
  <c r="R104" i="27"/>
  <c r="P105" i="27"/>
  <c r="R105" i="27"/>
  <c r="P106" i="27"/>
  <c r="R106" i="27"/>
  <c r="P107" i="27"/>
  <c r="R107" i="27"/>
  <c r="P108" i="27"/>
  <c r="R108" i="27"/>
  <c r="P109" i="27"/>
  <c r="R109" i="27"/>
  <c r="P110" i="27"/>
  <c r="R110" i="27"/>
  <c r="P111" i="27"/>
  <c r="R111" i="27"/>
  <c r="P112" i="27"/>
  <c r="R112" i="27"/>
  <c r="P113" i="27"/>
  <c r="R113" i="27"/>
  <c r="P114" i="27"/>
  <c r="R114" i="27"/>
  <c r="W16" i="28"/>
  <c r="X16" i="28"/>
  <c r="E17" i="28"/>
  <c r="F17" i="28"/>
  <c r="G17" i="28"/>
  <c r="H17" i="28"/>
  <c r="I17" i="28"/>
  <c r="J17" i="28"/>
  <c r="K17" i="28"/>
  <c r="L17" i="28"/>
  <c r="M17" i="28"/>
  <c r="N17" i="28"/>
  <c r="O17" i="28"/>
  <c r="P17" i="28"/>
  <c r="Q17" i="28"/>
  <c r="R17" i="28"/>
  <c r="S17" i="28"/>
  <c r="Q7" i="24"/>
  <c r="K18" i="24"/>
  <c r="K19" i="24"/>
  <c r="K20" i="24"/>
  <c r="K21" i="24"/>
  <c r="K22" i="24"/>
  <c r="K23" i="24"/>
  <c r="K24" i="24"/>
  <c r="K25" i="24"/>
  <c r="K26" i="24"/>
  <c r="K27" i="24"/>
  <c r="K29" i="24"/>
  <c r="C30" i="24"/>
  <c r="D30" i="24"/>
  <c r="E30" i="24"/>
  <c r="F30" i="24"/>
  <c r="G30" i="24"/>
  <c r="H30" i="24"/>
  <c r="I30" i="24"/>
  <c r="J30" i="24"/>
  <c r="K30" i="24"/>
  <c r="L30" i="24"/>
  <c r="M30" i="24"/>
  <c r="N30" i="24"/>
  <c r="Y13" i="26"/>
  <c r="Y2" i="26"/>
  <c r="AB22" i="26"/>
  <c r="AB23" i="26"/>
  <c r="AB24" i="26"/>
  <c r="AB25" i="26"/>
  <c r="AB26" i="26"/>
  <c r="AB27" i="26"/>
  <c r="AB28" i="26"/>
  <c r="AB29" i="26"/>
  <c r="AB30" i="26"/>
  <c r="AB31" i="26"/>
  <c r="AB32" i="26"/>
  <c r="AB33" i="26"/>
  <c r="AB34" i="26"/>
  <c r="AB35" i="26"/>
  <c r="AB36" i="26"/>
  <c r="AB37" i="26"/>
  <c r="AB38" i="26"/>
  <c r="AB39" i="26"/>
  <c r="AB40" i="26"/>
  <c r="AB41" i="26"/>
  <c r="AB42" i="26"/>
  <c r="AB43" i="26"/>
  <c r="M4" i="23"/>
  <c r="L4" i="23"/>
  <c r="L5" i="23"/>
  <c r="G6" i="23"/>
  <c r="L6" i="23"/>
  <c r="M6" i="23"/>
  <c r="D7" i="23"/>
  <c r="G7" i="23"/>
  <c r="L7" i="23"/>
  <c r="M7" i="23"/>
  <c r="D8" i="23"/>
  <c r="G8" i="23"/>
  <c r="J8" i="23"/>
  <c r="L8" i="23"/>
  <c r="D9" i="23"/>
  <c r="G9" i="23"/>
  <c r="J9" i="23"/>
  <c r="L9" i="23"/>
  <c r="M9" i="23"/>
  <c r="D10" i="23"/>
  <c r="G10" i="23"/>
  <c r="J10" i="23"/>
  <c r="L10" i="23"/>
  <c r="M10" i="23"/>
  <c r="D11" i="23"/>
  <c r="G11" i="23"/>
  <c r="J11" i="23"/>
  <c r="L11" i="23"/>
  <c r="M11" i="23"/>
  <c r="D13" i="23"/>
  <c r="G13" i="23"/>
  <c r="J13" i="23"/>
  <c r="L13" i="23"/>
  <c r="M13" i="23"/>
  <c r="D14" i="23"/>
  <c r="L14" i="23"/>
  <c r="M14" i="23"/>
  <c r="L15" i="23"/>
  <c r="C16" i="23"/>
  <c r="D16" i="23"/>
  <c r="F16" i="23"/>
  <c r="G16" i="23"/>
  <c r="I16" i="23"/>
  <c r="J16" i="23"/>
  <c r="F3" i="3"/>
  <c r="G3" i="3"/>
  <c r="G4" i="3"/>
  <c r="H4" i="3"/>
  <c r="P5" i="20"/>
  <c r="N6" i="20"/>
  <c r="O6" i="20"/>
  <c r="P6" i="20"/>
  <c r="N7" i="20"/>
  <c r="O7" i="20"/>
  <c r="P7" i="20"/>
  <c r="N8" i="20"/>
  <c r="O8" i="20"/>
  <c r="P8" i="20"/>
  <c r="N9" i="20"/>
  <c r="O9" i="20"/>
  <c r="P9" i="20"/>
  <c r="N10" i="20"/>
  <c r="O10" i="20"/>
  <c r="P10" i="20"/>
  <c r="N11" i="20"/>
  <c r="O11" i="20"/>
  <c r="P11" i="20"/>
  <c r="N12" i="20"/>
  <c r="O12" i="20"/>
  <c r="P12" i="20"/>
  <c r="N13" i="20"/>
  <c r="O13" i="20"/>
  <c r="P13" i="20"/>
  <c r="P14" i="20"/>
  <c r="B15" i="20"/>
  <c r="C15" i="20"/>
  <c r="D15" i="20"/>
  <c r="E15" i="20"/>
  <c r="F15" i="20"/>
  <c r="G15" i="20"/>
  <c r="H15" i="20"/>
  <c r="I15" i="20"/>
  <c r="J15" i="20"/>
  <c r="K15" i="20"/>
  <c r="L15" i="20"/>
  <c r="M15" i="20"/>
  <c r="N15" i="20"/>
  <c r="O15" i="20"/>
  <c r="P15" i="20"/>
  <c r="S15" i="20"/>
  <c r="T15" i="20"/>
  <c r="U15" i="20"/>
  <c r="T17" i="20"/>
  <c r="O19" i="20"/>
  <c r="P19" i="20"/>
  <c r="D25" i="20"/>
  <c r="F25" i="20"/>
  <c r="G25" i="20"/>
  <c r="I25" i="20"/>
  <c r="J25" i="20"/>
  <c r="L25" i="20"/>
  <c r="M25" i="20"/>
  <c r="D26" i="20"/>
  <c r="F26" i="20"/>
  <c r="G26" i="20"/>
  <c r="I26" i="20"/>
  <c r="J26" i="20"/>
  <c r="L26" i="20"/>
  <c r="M26" i="20"/>
  <c r="D27" i="20"/>
  <c r="F27" i="20"/>
  <c r="G27" i="20"/>
  <c r="I27" i="20"/>
  <c r="J27" i="20"/>
  <c r="L27" i="20"/>
  <c r="M27" i="20"/>
  <c r="D28" i="20"/>
  <c r="F28" i="20"/>
  <c r="G28" i="20"/>
  <c r="I28" i="20"/>
  <c r="J28" i="20"/>
  <c r="L28" i="20"/>
  <c r="M28" i="20"/>
  <c r="D29" i="20"/>
  <c r="F29" i="20"/>
  <c r="G29" i="20"/>
  <c r="I29" i="20"/>
  <c r="J29" i="20"/>
  <c r="L29" i="20"/>
  <c r="M29" i="20"/>
  <c r="D30" i="20"/>
  <c r="F30" i="20"/>
  <c r="G30" i="20"/>
  <c r="I30" i="20"/>
  <c r="J30" i="20"/>
  <c r="L30" i="20"/>
  <c r="M30" i="20"/>
  <c r="D31" i="20"/>
  <c r="F31" i="20"/>
  <c r="G31" i="20"/>
  <c r="I31" i="20"/>
  <c r="J31" i="20"/>
  <c r="L31" i="20"/>
  <c r="M31" i="20"/>
  <c r="D32" i="20"/>
  <c r="F32" i="20"/>
  <c r="G32" i="20"/>
  <c r="I32" i="20"/>
  <c r="J32" i="20"/>
  <c r="L32" i="20"/>
  <c r="M32" i="20"/>
  <c r="D33" i="20"/>
  <c r="F33" i="20"/>
  <c r="G33" i="20"/>
  <c r="I33" i="20"/>
  <c r="J33" i="20"/>
  <c r="L33" i="20"/>
  <c r="M33" i="20"/>
  <c r="D34" i="20"/>
  <c r="F34" i="20"/>
  <c r="G34" i="20"/>
  <c r="I34" i="20"/>
  <c r="J34" i="20"/>
  <c r="L34" i="20"/>
  <c r="M34" i="20"/>
  <c r="D35" i="20"/>
  <c r="F35" i="20"/>
  <c r="G35" i="20"/>
  <c r="I35" i="20"/>
  <c r="J35" i="20"/>
  <c r="K35" i="20"/>
  <c r="L35" i="20"/>
  <c r="M35" i="20"/>
  <c r="AA46" i="20"/>
  <c r="AA47" i="20"/>
  <c r="AA48" i="20"/>
  <c r="AA49" i="20"/>
  <c r="AA50" i="20"/>
  <c r="AA51" i="20"/>
  <c r="AA52" i="20"/>
  <c r="AA53" i="20"/>
  <c r="AA54" i="20"/>
  <c r="AA55" i="20"/>
  <c r="AA56" i="20"/>
  <c r="AA57" i="20"/>
  <c r="AA58" i="20"/>
  <c r="AA59" i="20"/>
  <c r="AA60" i="20"/>
  <c r="AA61" i="20"/>
  <c r="AA62" i="20"/>
  <c r="AA63" i="20"/>
  <c r="AA64" i="20"/>
  <c r="AA65" i="20"/>
  <c r="AA66" i="20"/>
  <c r="AA67" i="20"/>
  <c r="X68" i="20"/>
  <c r="Y68" i="20"/>
  <c r="Z68" i="20"/>
  <c r="AA68" i="20"/>
  <c r="H5" i="35"/>
  <c r="H6" i="35"/>
  <c r="N6" i="35"/>
  <c r="H7" i="35"/>
  <c r="N7" i="35"/>
  <c r="H8" i="35"/>
  <c r="N8" i="35"/>
  <c r="H9" i="35"/>
  <c r="N9" i="35"/>
  <c r="H10" i="35"/>
  <c r="N10" i="35"/>
  <c r="H11" i="35"/>
  <c r="N11" i="35"/>
  <c r="H12" i="35"/>
  <c r="N12" i="35"/>
  <c r="H13" i="35"/>
  <c r="N13" i="35"/>
  <c r="H14" i="35"/>
  <c r="N14" i="35"/>
  <c r="N15" i="35"/>
  <c r="H16" i="35"/>
  <c r="N16" i="35"/>
  <c r="H18" i="35"/>
  <c r="N18" i="35"/>
  <c r="H19" i="35"/>
  <c r="N19" i="35"/>
  <c r="H20" i="35"/>
  <c r="N20" i="35"/>
  <c r="H21" i="35"/>
  <c r="N21" i="35"/>
  <c r="H22" i="35"/>
  <c r="N22" i="35"/>
  <c r="N23" i="35"/>
  <c r="H24" i="35"/>
  <c r="N24" i="35"/>
  <c r="H25" i="35"/>
  <c r="N25" i="35"/>
  <c r="T5" i="5"/>
  <c r="Z5" i="5"/>
  <c r="T6" i="5"/>
  <c r="Z6" i="5"/>
  <c r="T7" i="5"/>
  <c r="Z7" i="5"/>
  <c r="T8" i="5"/>
  <c r="Z8" i="5"/>
  <c r="T9" i="5"/>
  <c r="Z9" i="5"/>
  <c r="T10" i="5"/>
  <c r="Z10" i="5"/>
  <c r="T11" i="5"/>
  <c r="Z11" i="5"/>
  <c r="T12" i="5"/>
  <c r="Z12" i="5"/>
  <c r="T13" i="5"/>
  <c r="Z13" i="5"/>
  <c r="T14" i="5"/>
  <c r="Z14" i="5"/>
  <c r="T15" i="5"/>
  <c r="Z15" i="5"/>
  <c r="T16" i="5"/>
  <c r="T18" i="5"/>
  <c r="T19" i="5"/>
  <c r="T20" i="5"/>
  <c r="T21" i="5"/>
  <c r="T22" i="5"/>
  <c r="T23" i="5"/>
  <c r="T24" i="5"/>
  <c r="Z24" i="5"/>
  <c r="T25" i="5"/>
  <c r="Z25" i="5"/>
  <c r="T26" i="5"/>
  <c r="Z26" i="5"/>
  <c r="T27" i="5"/>
  <c r="X2" i="14"/>
  <c r="Y2" i="14"/>
  <c r="Z2" i="14"/>
  <c r="AA2" i="14"/>
  <c r="X3" i="14"/>
  <c r="Y3" i="14"/>
  <c r="Z3" i="14"/>
  <c r="AA3" i="14"/>
  <c r="X4" i="14"/>
  <c r="Y4" i="14"/>
  <c r="Z4" i="14"/>
  <c r="AA4" i="14"/>
  <c r="X5" i="14"/>
  <c r="Y5" i="14"/>
  <c r="Z5" i="14"/>
  <c r="AA5" i="14"/>
  <c r="X6" i="14"/>
  <c r="Y6" i="14"/>
  <c r="Z6" i="14"/>
  <c r="X7" i="14"/>
  <c r="Y7" i="14"/>
  <c r="Z7" i="14"/>
  <c r="X8" i="14"/>
  <c r="Y8" i="14"/>
  <c r="Z8" i="14"/>
  <c r="X9" i="14"/>
  <c r="Y9" i="14"/>
  <c r="Z9" i="14"/>
  <c r="X10" i="14"/>
  <c r="Y10" i="14"/>
  <c r="Z10" i="14"/>
  <c r="X11" i="14"/>
  <c r="Y11" i="14"/>
  <c r="Z11" i="14"/>
  <c r="X12" i="14"/>
  <c r="Y12" i="14"/>
  <c r="Z12" i="14"/>
  <c r="X13" i="14"/>
  <c r="Y13" i="14"/>
  <c r="Z13" i="14"/>
  <c r="X14" i="14"/>
  <c r="Y14" i="14"/>
  <c r="Z14" i="14"/>
  <c r="X15" i="14"/>
  <c r="Y15" i="14"/>
  <c r="Z15" i="14"/>
  <c r="X16" i="14"/>
  <c r="Y16" i="14"/>
  <c r="Z16" i="14"/>
  <c r="X17" i="14"/>
  <c r="Y17" i="14"/>
  <c r="Z17" i="14"/>
  <c r="AA17" i="14"/>
  <c r="X18" i="14"/>
  <c r="Y18" i="14"/>
  <c r="Z18" i="14"/>
  <c r="AA18" i="14"/>
  <c r="X19" i="14"/>
  <c r="Y19" i="14"/>
  <c r="Z19" i="14"/>
  <c r="AA19" i="14"/>
  <c r="X20" i="14"/>
  <c r="Y20" i="14"/>
  <c r="Z20" i="14"/>
  <c r="AA20" i="14"/>
  <c r="X21" i="14"/>
  <c r="Y21" i="14"/>
  <c r="Z21" i="14"/>
  <c r="AA21" i="14"/>
  <c r="X22" i="14"/>
  <c r="Y22" i="14"/>
  <c r="Z22" i="14"/>
  <c r="X23" i="14"/>
  <c r="Y23" i="14"/>
  <c r="Z23" i="14"/>
  <c r="X24" i="14"/>
  <c r="Y24" i="14"/>
  <c r="Z24" i="14"/>
  <c r="X25" i="14"/>
  <c r="Y25" i="14"/>
  <c r="Z25" i="14"/>
  <c r="X26" i="14"/>
  <c r="Y26" i="14"/>
  <c r="Z26" i="14"/>
  <c r="X27" i="14"/>
  <c r="Y27" i="14"/>
  <c r="Z27" i="14"/>
  <c r="AA27" i="14"/>
  <c r="X28" i="14"/>
  <c r="Y28" i="14"/>
  <c r="Z28" i="14"/>
  <c r="AA28" i="14"/>
  <c r="X29" i="14"/>
  <c r="Y29" i="14"/>
  <c r="Z29" i="14"/>
  <c r="AA29" i="14"/>
  <c r="X30" i="14"/>
  <c r="Y30" i="14"/>
  <c r="Z30" i="14"/>
  <c r="AA30" i="14"/>
  <c r="X31" i="14"/>
  <c r="Y31" i="14"/>
  <c r="Z31" i="14"/>
  <c r="AA31" i="14"/>
  <c r="X32" i="14"/>
  <c r="Y32" i="14"/>
  <c r="Z32" i="14"/>
  <c r="AA32" i="14"/>
  <c r="X33" i="14"/>
  <c r="Y33" i="14"/>
  <c r="Z33" i="14"/>
  <c r="AA33" i="14"/>
  <c r="X34" i="14"/>
  <c r="Y34" i="14"/>
  <c r="Z34" i="14"/>
  <c r="X35" i="14"/>
  <c r="Y35" i="14"/>
  <c r="Z35" i="14"/>
  <c r="X36" i="14"/>
  <c r="Y36" i="14"/>
  <c r="Z36" i="14"/>
  <c r="X37" i="14"/>
  <c r="Y37" i="14"/>
  <c r="Z37" i="14"/>
  <c r="X38" i="14"/>
  <c r="Y38" i="14"/>
  <c r="Z38" i="14"/>
  <c r="AA38" i="14"/>
  <c r="X39" i="14"/>
  <c r="Y39" i="14"/>
  <c r="Z39" i="14"/>
  <c r="X40" i="14"/>
  <c r="Y40" i="14"/>
  <c r="Z40" i="14"/>
  <c r="X41" i="14"/>
  <c r="Y41" i="14"/>
  <c r="Z41" i="14"/>
  <c r="AA41" i="14"/>
  <c r="X42" i="14"/>
  <c r="Y42" i="14"/>
  <c r="Z42" i="14"/>
  <c r="AA42" i="14"/>
  <c r="X43" i="14"/>
  <c r="Y43" i="14"/>
  <c r="Z43" i="14"/>
  <c r="AA43" i="14"/>
  <c r="X44" i="14"/>
  <c r="Y44" i="14"/>
  <c r="Z44" i="14"/>
  <c r="AA44" i="14"/>
  <c r="X45" i="14"/>
  <c r="Y45" i="14"/>
  <c r="Z45" i="14"/>
  <c r="AA45" i="14"/>
  <c r="X46" i="14"/>
  <c r="Y46" i="14"/>
  <c r="Z46" i="14"/>
  <c r="X47" i="14"/>
  <c r="Y47" i="14"/>
  <c r="Z47" i="14"/>
  <c r="AA47" i="14"/>
  <c r="X48" i="14"/>
  <c r="Y48" i="14"/>
  <c r="Z48" i="14"/>
  <c r="AA48" i="14"/>
  <c r="X49" i="14"/>
  <c r="Y49" i="14"/>
  <c r="Z49" i="14"/>
  <c r="AA49" i="14"/>
  <c r="X50" i="14"/>
  <c r="Y50" i="14"/>
  <c r="Z50" i="14"/>
  <c r="AA50" i="14"/>
  <c r="X51" i="14"/>
  <c r="Y51" i="14"/>
  <c r="Z51" i="14"/>
  <c r="AA51" i="14"/>
  <c r="X52" i="14"/>
  <c r="Y52" i="14"/>
  <c r="Z52" i="14"/>
  <c r="AA52" i="14"/>
  <c r="X53" i="14"/>
  <c r="Y53" i="14"/>
  <c r="Z53" i="14"/>
  <c r="AA53" i="14"/>
  <c r="X54" i="14"/>
  <c r="Y54" i="14"/>
  <c r="Z54" i="14"/>
  <c r="AA54" i="14"/>
  <c r="S55" i="14"/>
  <c r="T55" i="14"/>
  <c r="U55" i="14"/>
  <c r="V55" i="14"/>
  <c r="X55" i="14"/>
  <c r="Y55" i="14"/>
  <c r="Z55" i="14"/>
  <c r="AA55" i="14"/>
  <c r="X56" i="14"/>
  <c r="Y56" i="14"/>
  <c r="Z56" i="14"/>
  <c r="AA56" i="14"/>
  <c r="X57" i="14"/>
  <c r="Y57" i="14"/>
  <c r="Z57" i="14"/>
  <c r="AA57" i="14"/>
  <c r="X58" i="14"/>
  <c r="Y58" i="14"/>
  <c r="Z58" i="14"/>
  <c r="AA58" i="14"/>
  <c r="X59" i="14"/>
  <c r="Y59" i="14"/>
  <c r="Z59" i="14"/>
  <c r="AA59" i="14"/>
  <c r="X60" i="14"/>
  <c r="Y60" i="14"/>
  <c r="Z60" i="14"/>
  <c r="AA60" i="14"/>
  <c r="S61" i="14"/>
  <c r="T61" i="14"/>
  <c r="U61" i="14"/>
  <c r="V61" i="14"/>
  <c r="X61" i="14"/>
  <c r="Y61" i="14"/>
  <c r="Z61" i="14"/>
  <c r="AA61" i="14"/>
  <c r="S62" i="14"/>
  <c r="T62" i="14"/>
  <c r="U62" i="14"/>
  <c r="V62" i="14"/>
  <c r="X62" i="14"/>
  <c r="Y62" i="14"/>
  <c r="Z62" i="14"/>
  <c r="AA62" i="14"/>
  <c r="X63" i="14"/>
  <c r="Y63" i="14"/>
  <c r="Z63" i="14"/>
  <c r="AA63" i="14"/>
  <c r="X64" i="14"/>
  <c r="Y64" i="14"/>
  <c r="Z64" i="14"/>
  <c r="AA64" i="14"/>
  <c r="N5" i="4"/>
  <c r="N6" i="4"/>
  <c r="N7" i="4"/>
  <c r="N8" i="4"/>
  <c r="N9" i="4"/>
  <c r="BI9" i="4"/>
  <c r="N10" i="4"/>
  <c r="N17" i="4"/>
  <c r="N18" i="4"/>
  <c r="N19" i="4"/>
  <c r="N20" i="4"/>
  <c r="N21" i="4"/>
  <c r="N22" i="4"/>
  <c r="N29" i="4"/>
  <c r="N30" i="4"/>
  <c r="N31" i="4"/>
  <c r="N32" i="4"/>
  <c r="N33" i="4"/>
  <c r="N34" i="4"/>
  <c r="N41" i="4"/>
  <c r="N42" i="4"/>
  <c r="N43" i="4"/>
  <c r="N44" i="4"/>
  <c r="N45" i="4"/>
  <c r="N46" i="4"/>
  <c r="C5" i="6"/>
  <c r="D5" i="6"/>
  <c r="E5" i="6"/>
  <c r="F5" i="6"/>
  <c r="G5" i="6"/>
  <c r="H5" i="6"/>
  <c r="I5" i="6"/>
  <c r="J5" i="6"/>
  <c r="K5" i="6"/>
  <c r="L5" i="6"/>
  <c r="L6" i="6"/>
  <c r="C7" i="6"/>
  <c r="D7" i="6"/>
  <c r="E7" i="6"/>
  <c r="E6" i="6"/>
  <c r="F7" i="6"/>
  <c r="F6" i="6"/>
  <c r="G7" i="6"/>
  <c r="G6" i="6"/>
  <c r="H7" i="6"/>
  <c r="I7" i="6"/>
  <c r="J7" i="6"/>
  <c r="K7" i="6"/>
  <c r="B18" i="6"/>
  <c r="C18" i="6"/>
  <c r="D18" i="6"/>
  <c r="E18" i="6"/>
  <c r="F18" i="6"/>
  <c r="G18" i="6"/>
  <c r="H18" i="6"/>
  <c r="I18" i="6"/>
  <c r="J18" i="6"/>
  <c r="AI20" i="2"/>
  <c r="B2" i="36"/>
  <c r="B26" i="36"/>
  <c r="F2" i="36"/>
  <c r="B3" i="36"/>
  <c r="F3" i="36"/>
  <c r="F27" i="36"/>
  <c r="C3" i="36"/>
  <c r="C27" i="36" s="1"/>
  <c r="G27" i="36" s="1"/>
  <c r="D4" i="36"/>
  <c r="H4" i="36"/>
  <c r="H28" i="36"/>
  <c r="E4" i="36"/>
  <c r="I4" i="36"/>
  <c r="I28" i="36"/>
  <c r="J4" i="36"/>
  <c r="I5" i="36"/>
  <c r="J5" i="36"/>
  <c r="I6" i="36"/>
  <c r="J6" i="36"/>
  <c r="I7" i="36"/>
  <c r="J7" i="36"/>
  <c r="I8" i="36"/>
  <c r="J8" i="36"/>
  <c r="I9" i="36"/>
  <c r="J9" i="36"/>
  <c r="I10" i="36"/>
  <c r="J10" i="36"/>
  <c r="I11" i="36"/>
  <c r="J11" i="36"/>
  <c r="J12" i="36"/>
  <c r="I13" i="36"/>
  <c r="J13" i="36"/>
  <c r="I14" i="36"/>
  <c r="J14" i="36"/>
  <c r="I15" i="36"/>
  <c r="I17" i="36"/>
  <c r="J17" i="36"/>
  <c r="F26" i="36"/>
  <c r="E28" i="36"/>
  <c r="J28" i="36"/>
  <c r="E29" i="36"/>
  <c r="I29" i="36"/>
  <c r="J29" i="36"/>
  <c r="E30" i="36"/>
  <c r="I30" i="36"/>
  <c r="J30" i="36"/>
  <c r="E31" i="36"/>
  <c r="I31" i="36"/>
  <c r="J31" i="36"/>
  <c r="E32" i="36"/>
  <c r="I32" i="36"/>
  <c r="J32" i="36"/>
  <c r="E33" i="36"/>
  <c r="I33" i="36"/>
  <c r="J33" i="36"/>
  <c r="E34" i="36"/>
  <c r="I34" i="36"/>
  <c r="J34" i="36"/>
  <c r="E35" i="36"/>
  <c r="I35" i="36"/>
  <c r="J35" i="36"/>
  <c r="E36" i="36"/>
  <c r="I36" i="36"/>
  <c r="J36" i="36"/>
  <c r="E37" i="36"/>
  <c r="I37" i="36"/>
  <c r="J37" i="36"/>
  <c r="E38" i="36"/>
  <c r="I38" i="36"/>
  <c r="J38" i="36"/>
  <c r="E39" i="36"/>
  <c r="E41" i="36"/>
  <c r="I41" i="36"/>
  <c r="J41" i="36"/>
  <c r="F3" i="1"/>
  <c r="G3" i="1"/>
  <c r="G4" i="1"/>
  <c r="H4" i="1"/>
  <c r="I4" i="1"/>
  <c r="B27" i="1"/>
  <c r="C27" i="1"/>
  <c r="G27" i="1" s="1"/>
  <c r="F27" i="1"/>
  <c r="C28" i="1"/>
  <c r="D28" i="1"/>
  <c r="E28" i="1"/>
  <c r="G28" i="1"/>
  <c r="H28" i="1"/>
  <c r="I28" i="1"/>
  <c r="J28" i="1"/>
  <c r="G3" i="18"/>
  <c r="G4" i="18"/>
  <c r="H4" i="18"/>
  <c r="AB2" i="30"/>
  <c r="AC2" i="30"/>
  <c r="AD2" i="30"/>
  <c r="AE2" i="30"/>
  <c r="AF2" i="30"/>
  <c r="AG2" i="30"/>
  <c r="AH2" i="30"/>
  <c r="AI2" i="30"/>
  <c r="AJ2" i="30"/>
  <c r="AK2" i="30"/>
  <c r="AL2" i="30"/>
  <c r="AM2" i="30"/>
  <c r="AN2" i="30"/>
  <c r="AO2" i="30"/>
  <c r="AP2" i="30"/>
  <c r="AQ2" i="30"/>
  <c r="AR2" i="30"/>
  <c r="AQ5" i="30"/>
  <c r="AR5" i="30"/>
  <c r="AS5" i="30"/>
  <c r="AQ6" i="30"/>
  <c r="AR6" i="30"/>
  <c r="AS6" i="30"/>
  <c r="AA7" i="30"/>
  <c r="AB7" i="30"/>
  <c r="AC7" i="30"/>
  <c r="AD7" i="30"/>
  <c r="AE7" i="30"/>
  <c r="AF7" i="30"/>
  <c r="AG7" i="30"/>
  <c r="AH7" i="30"/>
  <c r="AI7" i="30"/>
  <c r="AJ7" i="30"/>
  <c r="AK7" i="30"/>
  <c r="AL7" i="30"/>
  <c r="AM7" i="30"/>
  <c r="AN7" i="30"/>
  <c r="AO7" i="30"/>
  <c r="AQ7" i="30"/>
  <c r="AR7" i="30"/>
  <c r="AS7" i="30"/>
  <c r="AA12" i="30"/>
  <c r="AB12" i="30"/>
  <c r="AC12" i="30"/>
  <c r="AD12" i="30"/>
  <c r="AE12" i="30"/>
  <c r="AF12" i="30"/>
  <c r="AG12" i="30"/>
  <c r="AH12" i="30"/>
  <c r="AI12" i="30"/>
  <c r="AJ12" i="30"/>
  <c r="AK12" i="30"/>
  <c r="AL12" i="30"/>
  <c r="AM12" i="30"/>
  <c r="AN12" i="30"/>
  <c r="AO12" i="30"/>
  <c r="AQ12" i="30"/>
  <c r="AR12" i="30"/>
  <c r="AS12" i="30"/>
  <c r="AA17" i="30"/>
  <c r="AB17" i="30"/>
  <c r="AC17" i="30"/>
  <c r="AD17" i="30"/>
  <c r="AE17" i="30"/>
  <c r="AF17" i="30"/>
  <c r="AG17" i="30"/>
  <c r="AH17" i="30"/>
  <c r="AI17" i="30"/>
  <c r="AJ17" i="30"/>
  <c r="AK17" i="30"/>
  <c r="AL17" i="30"/>
  <c r="AM17" i="30"/>
  <c r="AN17" i="30"/>
  <c r="AO17" i="30"/>
  <c r="AQ17" i="30"/>
  <c r="AR17" i="30"/>
  <c r="AS17" i="30"/>
  <c r="AA22" i="30"/>
  <c r="AB22" i="30"/>
  <c r="AC22" i="30"/>
  <c r="AD22" i="30"/>
  <c r="AE22" i="30"/>
  <c r="AF22" i="30"/>
  <c r="AG22" i="30"/>
  <c r="AH22" i="30"/>
  <c r="AI22" i="30"/>
  <c r="AJ22" i="30"/>
  <c r="AK22" i="30"/>
  <c r="AL22" i="30"/>
  <c r="AM22" i="30"/>
  <c r="AN22" i="30"/>
  <c r="AO22" i="30"/>
  <c r="AQ22" i="30"/>
  <c r="AR22" i="30"/>
  <c r="AS22" i="30"/>
  <c r="AS26" i="30"/>
  <c r="AA27" i="30"/>
  <c r="AB27" i="30"/>
  <c r="AC27" i="30"/>
  <c r="AD27" i="30"/>
  <c r="AE27" i="30"/>
  <c r="AF27" i="30"/>
  <c r="AG27" i="30"/>
  <c r="AH27" i="30"/>
  <c r="AI27" i="30"/>
  <c r="AJ27" i="30"/>
  <c r="AK27" i="30"/>
  <c r="AL27" i="30"/>
  <c r="AM27" i="30"/>
  <c r="AN27" i="30"/>
  <c r="AO27" i="30"/>
  <c r="AQ27" i="30"/>
  <c r="AR27" i="30"/>
  <c r="AS27" i="30"/>
  <c r="AR31" i="30"/>
  <c r="AS31" i="30"/>
  <c r="AA34" i="30"/>
  <c r="AB34" i="30"/>
  <c r="AC34" i="30"/>
  <c r="AD34" i="30"/>
  <c r="AE34" i="30"/>
  <c r="AF34" i="30"/>
  <c r="AG34" i="30"/>
  <c r="AH34" i="30"/>
  <c r="AI34" i="30"/>
  <c r="AJ34" i="30"/>
  <c r="AK34" i="30"/>
  <c r="AL34" i="30"/>
  <c r="AM34" i="30"/>
  <c r="AN34" i="30"/>
  <c r="AO34" i="30"/>
  <c r="AQ34" i="30"/>
  <c r="AR34" i="30"/>
  <c r="AS34" i="30"/>
  <c r="I40" i="36"/>
  <c r="J40" i="36"/>
  <c r="J39" i="36"/>
  <c r="I39" i="36"/>
  <c r="J15" i="36"/>
  <c r="J16" i="36"/>
  <c r="I16" i="36"/>
  <c r="D6" i="6"/>
  <c r="G10" i="6"/>
  <c r="E10" i="6"/>
  <c r="F10" i="6"/>
  <c r="D10" i="6"/>
  <c r="I6" i="6"/>
  <c r="J6" i="6"/>
  <c r="Y14" i="26"/>
  <c r="Y8" i="26"/>
  <c r="Y9" i="26"/>
  <c r="Y7" i="26"/>
  <c r="Y6" i="26"/>
  <c r="Y5" i="26"/>
  <c r="Y12" i="26"/>
  <c r="Y4" i="26"/>
  <c r="Y11" i="26"/>
  <c r="Y3" i="26"/>
  <c r="Y10" i="26"/>
  <c r="M16" i="23"/>
  <c r="M8" i="23"/>
  <c r="K6" i="6"/>
  <c r="H6" i="6"/>
  <c r="C6" i="6"/>
  <c r="E40" i="36"/>
  <c r="C10" i="6"/>
  <c r="J10" i="6"/>
  <c r="H10" i="6"/>
  <c r="I10" i="6"/>
  <c r="B27" i="36"/>
  <c r="C4" i="36"/>
  <c r="D28" i="36"/>
  <c r="C28" i="36"/>
  <c r="G4" i="36"/>
  <c r="G28" i="36"/>
  <c r="G3" i="36" l="1"/>
</calcChain>
</file>

<file path=xl/sharedStrings.xml><?xml version="1.0" encoding="utf-8"?>
<sst xmlns="http://schemas.openxmlformats.org/spreadsheetml/2006/main" count="1312" uniqueCount="502">
  <si>
    <t xml:space="preserve">     Boletín del vino</t>
  </si>
  <si>
    <t>Noviembre 2019</t>
  </si>
  <si>
    <t>Boletín del vino:  producción, precios y comercio exterior</t>
  </si>
  <si>
    <t>Avance a octubre de 2019</t>
  </si>
  <si>
    <t>Carolina Buzzetti Horta</t>
  </si>
  <si>
    <t>Publicación de la Oficina de Estudios y Políticas Agrarias (Odepa)</t>
  </si>
  <si>
    <t>del Ministerio de Agricultura, Gobierno de Chile</t>
  </si>
  <si>
    <t>Directora y Representante Legal</t>
  </si>
  <si>
    <t>María Emilia Undurraga Marimón</t>
  </si>
  <si>
    <t>Se puede reproducir total o parcialmente citando la fuente</t>
  </si>
  <si>
    <t>Teatinos 40, piso 8. Santiago, Chile</t>
  </si>
  <si>
    <t>Teléfono :(56- 2) 3973000</t>
  </si>
  <si>
    <t>Fax :(56- 2) 3973111</t>
  </si>
  <si>
    <t xml:space="preserve">www.odepa.gob.cl  </t>
  </si>
  <si>
    <t>TABLA DE CONTENIDO</t>
  </si>
  <si>
    <t>Cuadros</t>
  </si>
  <si>
    <t>Descripción</t>
  </si>
  <si>
    <t>Página</t>
  </si>
  <si>
    <t>Comentarios</t>
  </si>
  <si>
    <t xml:space="preserve">  Nº 1</t>
  </si>
  <si>
    <t>Exportaciones de vinos y mostos. 2018 - 2019</t>
  </si>
  <si>
    <t xml:space="preserve">  Nº 2</t>
  </si>
  <si>
    <t>Exportaciones de vino embotellado por rangos de precios. 2016 - 2018</t>
  </si>
  <si>
    <t xml:space="preserve">  Nº 3</t>
  </si>
  <si>
    <t>Exportaciones de vino a granel por rangos de precios. 2016 - 2018</t>
  </si>
  <si>
    <t xml:space="preserve">  Nº 4</t>
  </si>
  <si>
    <t>Exportaciones de vinos y alcoholes según variedad</t>
  </si>
  <si>
    <t xml:space="preserve">  Nº 5.a.</t>
  </si>
  <si>
    <t>Exportaciones de vinos con denominación de origen por país de destino</t>
  </si>
  <si>
    <t xml:space="preserve">  N° 5.b.</t>
  </si>
  <si>
    <t>Exportaciones de vinos a granel por país de destino</t>
  </si>
  <si>
    <t xml:space="preserve">  N° 5.c.</t>
  </si>
  <si>
    <t>Exportaciones  de los demás vinos en envases entre 2 y 10 lts por país de destino</t>
  </si>
  <si>
    <t xml:space="preserve">  N° 5.d.</t>
  </si>
  <si>
    <t>Exportaciones  de vino espumoso por país de destino</t>
  </si>
  <si>
    <t xml:space="preserve">  Nº 6</t>
  </si>
  <si>
    <t>Estadísticas del mercado del vino en Chile</t>
  </si>
  <si>
    <t xml:space="preserve">  Nº 7</t>
  </si>
  <si>
    <t>Precios a productor de vino genérico tinto</t>
  </si>
  <si>
    <t xml:space="preserve">  Nº 8</t>
  </si>
  <si>
    <t>Precios a productor de vino Cabernet</t>
  </si>
  <si>
    <t xml:space="preserve">  Nº 9</t>
  </si>
  <si>
    <t>Precios a productor de vino País</t>
  </si>
  <si>
    <t xml:space="preserve">  Nº 10</t>
  </si>
  <si>
    <t>Precios a productor de vino Semillón</t>
  </si>
  <si>
    <t xml:space="preserve">  Nº 11</t>
  </si>
  <si>
    <t>Precios de uvas viníferas en la Región del Maule. Años 2015 - 2019</t>
  </si>
  <si>
    <t xml:space="preserve">  Nº 12</t>
  </si>
  <si>
    <t>Precios de vinos en la Región del Maule. Años 2015 - 2019</t>
  </si>
  <si>
    <t xml:space="preserve">  N° 13</t>
  </si>
  <si>
    <t>Precios nominales por kg de uva a productor en la provincia de Ñuble. Temp 2002/03 - 2016/17</t>
  </si>
  <si>
    <t xml:space="preserve">  Nº 14</t>
  </si>
  <si>
    <t>Existencias por regiones al 31 de diciembre de cada año. Años 2015 - 2018</t>
  </si>
  <si>
    <t xml:space="preserve">  Nº 15</t>
  </si>
  <si>
    <t>Existencias de vinos con DO por variedades. Años 2015 - 2018</t>
  </si>
  <si>
    <t xml:space="preserve">  Nº 16</t>
  </si>
  <si>
    <t>Exportaciones de pisco y similares por país de destino</t>
  </si>
  <si>
    <t xml:space="preserve">  N° 17</t>
  </si>
  <si>
    <t xml:space="preserve">Producción de vinos años 2018 y 2019, por regiones y categorías </t>
  </si>
  <si>
    <t xml:space="preserve">  N° 18</t>
  </si>
  <si>
    <t>Evolución de la superficie plantada con vides. Período 2003 a 2017</t>
  </si>
  <si>
    <t xml:space="preserve">  N° 19</t>
  </si>
  <si>
    <t>Plantaciones de vides para vinificación por cepajes blancos y tintos por regiones</t>
  </si>
  <si>
    <t xml:space="preserve">  N° 20</t>
  </si>
  <si>
    <t>Evolución de la superficie plantada con los principales cepajes para exportación. 1995 - 2017</t>
  </si>
  <si>
    <t>Gráficos</t>
  </si>
  <si>
    <t>Evolución de las exportaciones de vino (total). Período 2000 a 2018</t>
  </si>
  <si>
    <t>Evolución de los precios medios de los vinos chilenos exportados según categoría</t>
  </si>
  <si>
    <t>Evolución de las exportaciones de vino con denominación de origen. Período 2000 a 2018</t>
  </si>
  <si>
    <t>Evolución de las exportaciones de vino a granel. Período 2000 a 2018</t>
  </si>
  <si>
    <t xml:space="preserve">  Nº 5</t>
  </si>
  <si>
    <t>Evolución de las exportaciones de los demás vinos envasados. Período 2000 a 2018</t>
  </si>
  <si>
    <t>Evolución de las exportaciones de vinos espumantes. Período 2000 a 2018</t>
  </si>
  <si>
    <t>Volumen de exportaciones de vino con denominación de origen</t>
  </si>
  <si>
    <t>Valor de exportaciones de vino con denominación de origen</t>
  </si>
  <si>
    <t>Precio medio de exportación de vino con denominación de origen (dólares por litro)</t>
  </si>
  <si>
    <t>Volumen de exportaciones de vino a granel</t>
  </si>
  <si>
    <t xml:space="preserve">  Nº 13</t>
  </si>
  <si>
    <t>Valor de exportaciones de vino a granel</t>
  </si>
  <si>
    <t>Precio medio de exportación de vino a granel (dólares por litro)</t>
  </si>
  <si>
    <t xml:space="preserve">  N° 15</t>
  </si>
  <si>
    <t>Volumen de exportaciones de los demás vinos en envases entre 2 y 10 lts</t>
  </si>
  <si>
    <t xml:space="preserve">  N° 16</t>
  </si>
  <si>
    <t>Valor de exportaciones de los demás vinos en envases entre 2 y 10 lts</t>
  </si>
  <si>
    <t>Precio medio de exportación de los demás vinos en envases entre 2 y 10 lts (dólares por litro)</t>
  </si>
  <si>
    <t>Volumen de exportacionesn de vino espumoso</t>
  </si>
  <si>
    <t>Valor de exportaciones de vino espumoso</t>
  </si>
  <si>
    <t>Precio medio de exportación de vino espumoso (dólares por litro)</t>
  </si>
  <si>
    <t xml:space="preserve">  N° 21</t>
  </si>
  <si>
    <t>Precios mensuales de vinos en el mercado nacional ($/arroba)</t>
  </si>
  <si>
    <t xml:space="preserve">  N° 22</t>
  </si>
  <si>
    <t>Precios mensuales de vinos en el mercado nacional ($/litro)</t>
  </si>
  <si>
    <t xml:space="preserve">  N° 23</t>
  </si>
  <si>
    <t>Evolución de las existencias de vinos años 1998 - 2018</t>
  </si>
  <si>
    <t xml:space="preserve">  N° 24</t>
  </si>
  <si>
    <t>Producción de vinos con DO año por variedades. 2019</t>
  </si>
  <si>
    <t xml:space="preserve">  N° 25</t>
  </si>
  <si>
    <t>Evolución de la producción de vinos por categorías</t>
  </si>
  <si>
    <t xml:space="preserve">  N° 26</t>
  </si>
  <si>
    <t>Evolución de la superficie de vides, según cepajes</t>
  </si>
  <si>
    <t xml:space="preserve">  N° 27</t>
  </si>
  <si>
    <t>Comparación de precios de vinos en Chile y Argentina</t>
  </si>
  <si>
    <t>Las exportaciones que no son realizadas en la modalidad "a firme" pueden ser ajustadas de acuerdo al Informe de Variación de Valor (IVV), el cual afecta directamente a cada declaración de exportación en el mes en que fue efectuada. Por esta razón, las cifras de exportaciones pueden experimentar modificaciones cuando se aplican los IVV, ocasionando que se alteren los valores de exportación agregados varios meses después de la fecha en que los embarques fueron declarados.</t>
  </si>
  <si>
    <t>Cuadro 1. Exportaciones de vinos y mostos  2018 vs 2019</t>
  </si>
  <si>
    <t>VOLUMEN - Millones de litros</t>
  </si>
  <si>
    <t>Año 2018</t>
  </si>
  <si>
    <t>Acumulado años 2018 y 2019</t>
  </si>
  <si>
    <t>Meses</t>
  </si>
  <si>
    <t>Acumulado 12 meses</t>
  </si>
  <si>
    <t>Ene - oct 18</t>
  </si>
  <si>
    <t>Ene - oct 19</t>
  </si>
  <si>
    <t>% Variación</t>
  </si>
  <si>
    <t>Sept 17 - oct 18</t>
  </si>
  <si>
    <t>Sept 18- oct 19</t>
  </si>
  <si>
    <t>Vino con denominación de origen</t>
  </si>
  <si>
    <t>Vino a granel</t>
  </si>
  <si>
    <t>Mosto a granel (a)</t>
  </si>
  <si>
    <t>Mosto a granel (b)</t>
  </si>
  <si>
    <t>Los demás vinos envasados</t>
  </si>
  <si>
    <t>Demás vinos en envases entre 2 y 10 lts.</t>
  </si>
  <si>
    <t>Vinos espumosos</t>
  </si>
  <si>
    <t>Vinos con pulpa de frutas</t>
  </si>
  <si>
    <t>SUBTOTAL sin incluir mosto</t>
  </si>
  <si>
    <t>TOTAL EXPORTACIONES VINOS (a)</t>
  </si>
  <si>
    <t>TOTAL EXPORTACIONES VINOS (b)</t>
  </si>
  <si>
    <t>VALOR - Millones US$</t>
  </si>
  <si>
    <t>Mosto a granel</t>
  </si>
  <si>
    <t>TOTAL EXPORTACIONES VINOS</t>
  </si>
  <si>
    <t>PRECIO MEDIO - US$ / litro</t>
  </si>
  <si>
    <r>
      <t xml:space="preserve">Fuente: </t>
    </r>
    <r>
      <rPr>
        <b/>
        <sz val="9"/>
        <rFont val="Calibri"/>
        <family val="2"/>
      </rPr>
      <t>elaborado por ODEPA sobre la  base de antecedentes del Servicio Nacional de Aduanas</t>
    </r>
  </si>
  <si>
    <t>Nota: A partir de diciembre de 2015, en las exportaciones de mostos se agregó la glosa del Jugo de uva (incluido el mosto), código 20096000, como una forma de considerar todos los productos que inciden en el mercado del vino y, a partir de enero de 2017, se incorporó el código 220422, correspondiente a la glosa de "vinos en recipientes con capacidad superior a 2 lts. pero inferior o igual a 10 lts.". Reconociendo la importancia que ha adquirido esta modalidad de envases (tipo Bag in Box) en el comercio internacional de vinos. Anteriormente las transacciones en estos envases quedaban clasificadas dentro del código 22042990, correspondiente a "los demás vinos con capacidad mayor a 2 lts.", que comprende a los vinos a granel.</t>
  </si>
  <si>
    <t>(a) Los volúmenes de las exportaciones de mostos están expresados o considerados en términos de producto concentrado.</t>
  </si>
  <si>
    <t>(b) Los volúmenes de las exportaciones de mostos están expresados o considerados en términos de su producto base equivalente, es decir, no concentrado. Para la transformación se consideraron factores de conversión promedio (1 litro de producto concentrado es igual a 4 litros de mosto no cocncentrado).</t>
  </si>
  <si>
    <t>Zona de bases de datos</t>
  </si>
  <si>
    <t>Vino total</t>
  </si>
  <si>
    <t>Volumen total</t>
  </si>
  <si>
    <t>Mill. Litros</t>
  </si>
  <si>
    <t>Valor total</t>
  </si>
  <si>
    <t>Mill. USD</t>
  </si>
  <si>
    <t>Precio  medio (todos)</t>
  </si>
  <si>
    <t>USD/litro</t>
  </si>
  <si>
    <t>Volumen de vino con denominación de origen</t>
  </si>
  <si>
    <t>Valor vino con denominación de origen</t>
  </si>
  <si>
    <t>Precio medio vino con denominaicón de origen</t>
  </si>
  <si>
    <t>Volumen a granel</t>
  </si>
  <si>
    <t>Valor a granel</t>
  </si>
  <si>
    <t>Precio medio a granel</t>
  </si>
  <si>
    <t>Los demás vinos capacidad inferior o igual a 2 lts</t>
  </si>
  <si>
    <t>Volumen los demás envasados</t>
  </si>
  <si>
    <t>Valor los demás envasados</t>
  </si>
  <si>
    <t>Precio medio otros envasados</t>
  </si>
  <si>
    <t>Vino espumante</t>
  </si>
  <si>
    <t>Volumen espumante</t>
  </si>
  <si>
    <t>Valor espumante</t>
  </si>
  <si>
    <t>Precio medio espumantes</t>
  </si>
  <si>
    <t>Los demás vinos entre 2 y 10 lts</t>
  </si>
  <si>
    <t>Volumen</t>
  </si>
  <si>
    <t>Valor</t>
  </si>
  <si>
    <t>Precio medio</t>
  </si>
  <si>
    <t>Cuadro 2. Exportaciones de vino con denominación de origen por rangos de precios 
2016 - 2018</t>
  </si>
  <si>
    <t xml:space="preserve">Millones USD </t>
  </si>
  <si>
    <t>Millones cajas</t>
  </si>
  <si>
    <t>Participación (%)</t>
  </si>
  <si>
    <t>Valor 2016</t>
  </si>
  <si>
    <t>Volumen 2016</t>
  </si>
  <si>
    <t>Valor 2017</t>
  </si>
  <si>
    <t>Volumen 2017</t>
  </si>
  <si>
    <t>Valor 2018</t>
  </si>
  <si>
    <t>Volumen 2018</t>
  </si>
  <si>
    <t>Menor a USD 20 por caja</t>
  </si>
  <si>
    <t>Entre USD 20 y USD 29,9 por caja</t>
  </si>
  <si>
    <t>Entre USD 30 y USD 39,9 por caja</t>
  </si>
  <si>
    <t>Entre USD 40 y USD 59,9 por caja</t>
  </si>
  <si>
    <t>Entre USD 60 y USD 99,9 por caja</t>
  </si>
  <si>
    <t>Mayor a USD 100 por caja</t>
  </si>
  <si>
    <t>Fuente: elaborado por Odepa con antecedentes del Servicio Nacional de Aduanas</t>
  </si>
  <si>
    <t>Nota: 1 caja = 9 litros (12 botellas de 0,75 litros c/u)</t>
  </si>
  <si>
    <r>
      <t xml:space="preserve">Cuadro 3. Exportaciones de vino granel por rangos de precios
</t>
    </r>
    <r>
      <rPr>
        <b/>
        <sz val="11"/>
        <rFont val="Calibri"/>
        <family val="2"/>
      </rPr>
      <t>2016 - 2018</t>
    </r>
  </si>
  <si>
    <t>Millones litros</t>
  </si>
  <si>
    <t>Menor que USD 0,8 por litro</t>
  </si>
  <si>
    <t>Entre USD 0,8 y USD 0,99 por litro</t>
  </si>
  <si>
    <t>Entre USD 1,0 y USD 1,49</t>
  </si>
  <si>
    <t>Entre USD 1,5 y USD 2,99 por litro</t>
  </si>
  <si>
    <t>Entre USD 3 y USD 9,99 por litro</t>
  </si>
  <si>
    <t>Mayor USD 10 por litro</t>
  </si>
  <si>
    <t xml:space="preserve">Cuadro 4. Exportaciones de vinos y alcoholes según variedad </t>
  </si>
  <si>
    <t>Volumen (miles de litros)</t>
  </si>
  <si>
    <t>Valor (miles de USD FOB)</t>
  </si>
  <si>
    <t>Productos</t>
  </si>
  <si>
    <t>Enero - Octubre</t>
  </si>
  <si>
    <t>Var % 19/18</t>
  </si>
  <si>
    <t>Total vinos y alcoholes</t>
  </si>
  <si>
    <t>Chardonnay</t>
  </si>
  <si>
    <t>Chenin Blanc</t>
  </si>
  <si>
    <t>Pedro Jiménez</t>
  </si>
  <si>
    <t>Pinot Blanc</t>
  </si>
  <si>
    <t>Riesling y Viognier</t>
  </si>
  <si>
    <t>Sauvignon Blanc</t>
  </si>
  <si>
    <t>Los demás vinos blancos</t>
  </si>
  <si>
    <t>Mezclas de vinos blancos</t>
  </si>
  <si>
    <t>Cabernet Franc</t>
  </si>
  <si>
    <t>Cabernet Sauvignon</t>
  </si>
  <si>
    <t>Carménère</t>
  </si>
  <si>
    <t>Cot (Malbec)</t>
  </si>
  <si>
    <t>Merlot</t>
  </si>
  <si>
    <t>Pinot Noir</t>
  </si>
  <si>
    <t>Syrah</t>
  </si>
  <si>
    <t>Los demás vinos tintos</t>
  </si>
  <si>
    <t>Mezclas de vino tinto</t>
  </si>
  <si>
    <t>Los demás vinos (con D.O.)</t>
  </si>
  <si>
    <t>Otros vinos envasados</t>
  </si>
  <si>
    <t>Vinos en envases entre 2 y 10 lts.</t>
  </si>
  <si>
    <t>Vinos capacidad inferior o igual a 2 lts.</t>
  </si>
  <si>
    <t>Vinos con pulpa de frutas capacidad &lt;= a 2 lts.</t>
  </si>
  <si>
    <t>Vino espumoso</t>
  </si>
  <si>
    <t>Otros mostos y alcoholes</t>
  </si>
  <si>
    <t>Mostos</t>
  </si>
  <si>
    <t>Pisco</t>
  </si>
  <si>
    <t>Otros</t>
  </si>
  <si>
    <t>* Incluye exportaciones de cervezas y licores no incluidas en el cuadro 1 de este boletín.</t>
  </si>
  <si>
    <t>Fuente: Elaborado por Odepa en base a antecedentes del Servicio Nacional de Aduanas</t>
  </si>
  <si>
    <t>Cuadro 5.a. Exportaciones  de vinos con denominación de origen por país de destino</t>
  </si>
  <si>
    <t>País</t>
  </si>
  <si>
    <t>Var. % 19/18</t>
  </si>
  <si>
    <t>% Part.2019</t>
  </si>
  <si>
    <t>China</t>
  </si>
  <si>
    <t>Brasil</t>
  </si>
  <si>
    <t>Reino Unido</t>
  </si>
  <si>
    <t>Japón</t>
  </si>
  <si>
    <t>Estados Unidos</t>
  </si>
  <si>
    <t>Holanda</t>
  </si>
  <si>
    <t>Canadá</t>
  </si>
  <si>
    <t>Corea del Sur</t>
  </si>
  <si>
    <t>México</t>
  </si>
  <si>
    <t>Irlanda</t>
  </si>
  <si>
    <t>SUB - TOTAL</t>
  </si>
  <si>
    <t>OTROS PAÍSES</t>
  </si>
  <si>
    <t>TOTAL</t>
  </si>
  <si>
    <r>
      <rPr>
        <i/>
        <sz val="9"/>
        <color indexed="8"/>
        <rFont val="Calibri"/>
        <family val="2"/>
      </rPr>
      <t>Fuente</t>
    </r>
    <r>
      <rPr>
        <sz val="9"/>
        <color indexed="8"/>
        <rFont val="Calibri"/>
        <family val="2"/>
      </rPr>
      <t>: Odepa con información del Servicio Nacional de Aduanas.</t>
    </r>
  </si>
  <si>
    <t>Cifras sujetas a revisión por informes de variación de valor (IVV).</t>
  </si>
  <si>
    <t>Cuadro 5.b. Exportaciones  de vinos a granel por país de destino</t>
  </si>
  <si>
    <t>PAIS</t>
  </si>
  <si>
    <t>Alemania</t>
  </si>
  <si>
    <t>Dinamarca</t>
  </si>
  <si>
    <t>Francia</t>
  </si>
  <si>
    <t>Fuente: Odepa con información del Servicio Nacional de Aduanas.</t>
  </si>
  <si>
    <t>Cuadro 5.c. Exportaciones  de los demás vinos en envases entre 2 y 10 lts por país de destino</t>
  </si>
  <si>
    <t>Suecia</t>
  </si>
  <si>
    <t>Finlandia</t>
  </si>
  <si>
    <t>Noruega</t>
  </si>
  <si>
    <t>Vietnam</t>
  </si>
  <si>
    <t>Estonia</t>
  </si>
  <si>
    <t>Islandia</t>
  </si>
  <si>
    <t>Total general</t>
  </si>
  <si>
    <t>Cuadro 5.d. Exportaciones de vino espumoso por país de destino</t>
  </si>
  <si>
    <t>Colombia</t>
  </si>
  <si>
    <t>Ecuador</t>
  </si>
  <si>
    <t>Perú</t>
  </si>
  <si>
    <t>Panamá</t>
  </si>
  <si>
    <t>Vino con DO</t>
  </si>
  <si>
    <t>ene</t>
  </si>
  <si>
    <t>feb</t>
  </si>
  <si>
    <t>mar</t>
  </si>
  <si>
    <t>abr</t>
  </si>
  <si>
    <t>may</t>
  </si>
  <si>
    <t>jun</t>
  </si>
  <si>
    <t>jul</t>
  </si>
  <si>
    <t>ago</t>
  </si>
  <si>
    <t>sep</t>
  </si>
  <si>
    <t>oct</t>
  </si>
  <si>
    <t>nov</t>
  </si>
  <si>
    <t>dic</t>
  </si>
  <si>
    <t xml:space="preserve">Volumen </t>
  </si>
  <si>
    <t>Precios medios de exportación</t>
  </si>
  <si>
    <t>Precios medios de exportación (En $ / litro, convertidos según tipo de cambio de cada período)</t>
  </si>
  <si>
    <t>Los demás vinos (a granel)</t>
  </si>
  <si>
    <t xml:space="preserve">Valor </t>
  </si>
  <si>
    <t xml:space="preserve">vinos en recipientes con capacidad superior a 2 lts pero inferior o igual a 10lts </t>
  </si>
  <si>
    <t>Cuadro 6. Estadísticas del mercado del vino en Chile</t>
  </si>
  <si>
    <t>Item</t>
  </si>
  <si>
    <t>Millones de litros</t>
  </si>
  <si>
    <t>Exportaciones</t>
  </si>
  <si>
    <t xml:space="preserve">   Vino embotellado y envasado</t>
  </si>
  <si>
    <t xml:space="preserve">   Vino y mosto a granel</t>
  </si>
  <si>
    <t>Total ventas</t>
  </si>
  <si>
    <t>Importación</t>
  </si>
  <si>
    <t>Producción</t>
  </si>
  <si>
    <t xml:space="preserve">   Vinos con D.O.</t>
  </si>
  <si>
    <t xml:space="preserve">   Vinos sin D.O.</t>
  </si>
  <si>
    <t xml:space="preserve">   Vinos de uva de mesa</t>
  </si>
  <si>
    <t>Vino para pisco traspasado a vino</t>
  </si>
  <si>
    <r>
      <t xml:space="preserve">% </t>
    </r>
    <r>
      <rPr>
        <i/>
        <sz val="11"/>
        <rFont val="Calibri"/>
        <family val="2"/>
      </rPr>
      <t>stock</t>
    </r>
    <r>
      <rPr>
        <sz val="11"/>
        <rFont val="Calibri"/>
        <family val="2"/>
      </rPr>
      <t xml:space="preserve"> sobre producción</t>
    </r>
  </si>
  <si>
    <t>-</t>
  </si>
  <si>
    <r>
      <t xml:space="preserve">* Las cifras de </t>
    </r>
    <r>
      <rPr>
        <i/>
        <sz val="9"/>
        <rFont val="Calibri"/>
        <family val="2"/>
      </rPr>
      <t xml:space="preserve">stock </t>
    </r>
    <r>
      <rPr>
        <sz val="9"/>
        <rFont val="Calibri"/>
        <family val="2"/>
      </rPr>
      <t xml:space="preserve">inicial y </t>
    </r>
    <r>
      <rPr>
        <i/>
        <sz val="9"/>
        <rFont val="Calibri"/>
        <family val="2"/>
      </rPr>
      <t>stock</t>
    </r>
    <r>
      <rPr>
        <sz val="9"/>
        <rFont val="Calibri"/>
        <family val="2"/>
      </rPr>
      <t xml:space="preserve"> final no incluyen las existencias de vino para producción de pisco.</t>
    </r>
  </si>
  <si>
    <t>** Las cifras de disponibilidad aparente corresponden a la diferencia entre stock inicial y final, producción, importación y exportación. No son una estimación del consumo a nivel nacional.</t>
  </si>
  <si>
    <r>
      <rPr>
        <i/>
        <sz val="9"/>
        <rFont val="Calibri"/>
        <family val="2"/>
      </rPr>
      <t>Fuente</t>
    </r>
    <r>
      <rPr>
        <sz val="9"/>
        <rFont val="Calibri"/>
        <family val="2"/>
      </rPr>
      <t>: elaborado por Odepa sobre la base de antecedentes del SAG y el Servicio Nacional de Aduanas.</t>
    </r>
  </si>
  <si>
    <t>Cifras provisorias sujetas a revisión.</t>
  </si>
  <si>
    <t>Cuadro 7. Precios a productor de vino genérico tinto</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</si>
  <si>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</si>
  <si>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</si>
  <si>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</si>
  <si>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</si>
  <si>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</si>
  <si>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</si>
  <si>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</si>
  <si>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</si>
  <si>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</si>
  <si>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</si>
  <si>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</si>
  <si>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</si>
  <si>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</si>
  <si>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</si>
  <si>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</si>
  <si>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xml:space="preserve">Promedio </t>
  </si>
  <si>
    <t>Máximo</t>
  </si>
  <si>
    <r>
      <rPr>
        <i/>
        <sz val="9"/>
        <color indexed="8"/>
        <rFont val="Calibri"/>
        <family val="2"/>
      </rPr>
      <t>Fuente</t>
    </r>
    <r>
      <rPr>
        <sz val="9"/>
        <color indexed="8"/>
        <rFont val="Calibri"/>
        <family val="2"/>
      </rPr>
      <t xml:space="preserve">: elaborado por Odepa con antecedentes de la Seremi de Agricultura de la Región del Maule. </t>
    </r>
  </si>
  <si>
    <t/>
  </si>
  <si>
    <t>Cuadro 8. Precios a productor de vino Cabernet</t>
  </si>
  <si>
    <r>
      <rPr>
        <i/>
        <sz val="9"/>
        <color indexed="8"/>
        <rFont val="Calibri"/>
        <family val="2"/>
      </rPr>
      <t>Fuente</t>
    </r>
    <r>
      <rPr>
        <sz val="9"/>
        <color indexed="8"/>
        <rFont val="Calibri"/>
        <family val="2"/>
      </rPr>
      <t xml:space="preserve">: elaborado por Odepa con antecedentes de la Seremi de Agricultura de la Región del Maule.  </t>
    </r>
  </si>
  <si>
    <t>Cuadro 9. Precios a productor de vino País</t>
  </si>
  <si>
    <t>Cuadro 10. Precios a productor de vino Semillón</t>
  </si>
  <si>
    <t>s/t</t>
  </si>
  <si>
    <r>
      <rPr>
        <i/>
        <sz val="9"/>
        <color indexed="8"/>
        <rFont val="Calibri"/>
        <family val="2"/>
      </rPr>
      <t>Fuente</t>
    </r>
    <r>
      <rPr>
        <sz val="9"/>
        <color indexed="8"/>
        <rFont val="Calibri"/>
        <family val="2"/>
      </rPr>
      <t>: elaborado por Odepa con antecedentes de la Seremi de Agricultura de la Región del Maule.  s/t = sin transacciones.</t>
    </r>
  </si>
  <si>
    <t>Nota: Al cierre de este boletín no se cuenta con información de abril de 2019.</t>
  </si>
  <si>
    <t>Tinto genérico</t>
  </si>
  <si>
    <t>Cabernet</t>
  </si>
  <si>
    <t>Semillón</t>
  </si>
  <si>
    <t>Cuadro 11. Precios de uvas en la Región del Maule, años 2015 a 2019 ($/kg)</t>
  </si>
  <si>
    <t>Variedad</t>
  </si>
  <si>
    <t>Cali-dad</t>
  </si>
  <si>
    <t>Enero</t>
  </si>
  <si>
    <t>Febrero</t>
  </si>
  <si>
    <t>Marzo</t>
  </si>
  <si>
    <t>Abril</t>
  </si>
  <si>
    <t>Noviembre</t>
  </si>
  <si>
    <t>Diciembre</t>
  </si>
  <si>
    <t>% var. 2019/18</t>
  </si>
  <si>
    <t>Tintas</t>
  </si>
  <si>
    <t>Cabernet S.</t>
  </si>
  <si>
    <t>Baja</t>
  </si>
  <si>
    <t>--</t>
  </si>
  <si>
    <t xml:space="preserve"> --</t>
  </si>
  <si>
    <t>Alta</t>
  </si>
  <si>
    <t>Carignan</t>
  </si>
  <si>
    <t>Blancas</t>
  </si>
  <si>
    <t>Sauvignon</t>
  </si>
  <si>
    <t>Torontel</t>
  </si>
  <si>
    <t>Moscatel</t>
  </si>
  <si>
    <r>
      <rPr>
        <i/>
        <sz val="9"/>
        <color indexed="8"/>
        <rFont val="Calibri"/>
        <family val="2"/>
      </rPr>
      <t>Fuente</t>
    </r>
    <r>
      <rPr>
        <sz val="9"/>
        <color indexed="8"/>
        <rFont val="Calibri"/>
        <family val="2"/>
      </rPr>
      <t>: elaborado por Odepa con antecedentes de la Seremi de Agricultura de la Región del Maule</t>
    </r>
  </si>
  <si>
    <t>Cuadro 12. Precios de vinos en la Región del Maule, años 2015 a 2019 ($/arroba de 40 litros)</t>
  </si>
  <si>
    <t>Calidad</t>
  </si>
  <si>
    <t>Tintos</t>
  </si>
  <si>
    <t>Genérico</t>
  </si>
  <si>
    <t>Nac.</t>
  </si>
  <si>
    <t>Exp.</t>
  </si>
  <si>
    <t>S/A</t>
  </si>
  <si>
    <t>Blancos</t>
  </si>
  <si>
    <r>
      <rPr>
        <i/>
        <sz val="9"/>
        <color indexed="8"/>
        <rFont val="Calibri"/>
        <family val="2"/>
      </rPr>
      <t>Fuente</t>
    </r>
    <r>
      <rPr>
        <sz val="9"/>
        <color indexed="8"/>
        <rFont val="Calibri"/>
        <family val="2"/>
      </rPr>
      <t>: elaborado por Odepa con antecedentes de la Seremi de Agricultura de la Región del Maule.</t>
    </r>
  </si>
  <si>
    <t>S/A: sin antecedentes.</t>
  </si>
  <si>
    <t>Cuadro 12 (continuación). Precios de vinos en la Región del Maule, años 2015 a 2019 ($/arroba de 40 litros)</t>
  </si>
  <si>
    <t>Mayo</t>
  </si>
  <si>
    <t>Junio</t>
  </si>
  <si>
    <t>Julio</t>
  </si>
  <si>
    <t>Agosto</t>
  </si>
  <si>
    <t>Septiembre</t>
  </si>
  <si>
    <t>Octubre</t>
  </si>
  <si>
    <t>Cuadro 13. Precios nominales por kilo de uva a productor en la provincia de Ñuble 
temporadas 2002-2003 a 2016-2017</t>
  </si>
  <si>
    <t xml:space="preserve">Temporadas </t>
  </si>
  <si>
    <t xml:space="preserve">Inicio cosecha </t>
  </si>
  <si>
    <t xml:space="preserve">Término cosecha </t>
  </si>
  <si>
    <t xml:space="preserve">País </t>
  </si>
  <si>
    <t xml:space="preserve">Moscatel de Alejandría </t>
  </si>
  <si>
    <t xml:space="preserve">2002-2003 </t>
  </si>
  <si>
    <t xml:space="preserve">45-50 </t>
  </si>
  <si>
    <t xml:space="preserve">50-70 </t>
  </si>
  <si>
    <t xml:space="preserve">55-60 </t>
  </si>
  <si>
    <t xml:space="preserve">60-70 </t>
  </si>
  <si>
    <t xml:space="preserve">2003-2004 </t>
  </si>
  <si>
    <t xml:space="preserve">2004-2005 </t>
  </si>
  <si>
    <t xml:space="preserve">2005-2006 </t>
  </si>
  <si>
    <t xml:space="preserve">2006-2007 </t>
  </si>
  <si>
    <t xml:space="preserve">25-35 </t>
  </si>
  <si>
    <t xml:space="preserve">40-60 </t>
  </si>
  <si>
    <t xml:space="preserve">25-30 </t>
  </si>
  <si>
    <t xml:space="preserve">2007-2008 </t>
  </si>
  <si>
    <t xml:space="preserve">70-80 </t>
  </si>
  <si>
    <t xml:space="preserve">70-75 </t>
  </si>
  <si>
    <t xml:space="preserve">2008-2009 </t>
  </si>
  <si>
    <t xml:space="preserve">2009-2010 </t>
  </si>
  <si>
    <t xml:space="preserve">120-130 </t>
  </si>
  <si>
    <t xml:space="preserve">2010-2011 </t>
  </si>
  <si>
    <t xml:space="preserve">2011-2012 </t>
  </si>
  <si>
    <t xml:space="preserve">130-150 </t>
  </si>
  <si>
    <t xml:space="preserve">100-130 </t>
  </si>
  <si>
    <t>2012-2013</t>
  </si>
  <si>
    <t>2013-2014</t>
  </si>
  <si>
    <t>2014-2015</t>
  </si>
  <si>
    <t>2015-2016</t>
  </si>
  <si>
    <t>2016-2017</t>
  </si>
  <si>
    <r>
      <rPr>
        <i/>
        <sz val="9"/>
        <color indexed="8"/>
        <rFont val="Calibri"/>
        <family val="2"/>
      </rPr>
      <t>Fuente</t>
    </r>
    <r>
      <rPr>
        <sz val="9"/>
        <color indexed="8"/>
        <rFont val="Calibri"/>
        <family val="2"/>
      </rPr>
      <t xml:space="preserve">: Seremi de Agricultura Región del Bío Bío.   </t>
    </r>
  </si>
  <si>
    <t>Cuadro 14. Existencias por regiones al 31 de diciembre de cada año (litros)</t>
  </si>
  <si>
    <t>Región</t>
  </si>
  <si>
    <t>Vinos con DO</t>
  </si>
  <si>
    <t>Vinos sin DO</t>
  </si>
  <si>
    <t>Total</t>
  </si>
  <si>
    <t>Vinos sin DO *</t>
  </si>
  <si>
    <t>Vinos de mesa</t>
  </si>
  <si>
    <t>Vinos para producción de pisco</t>
  </si>
  <si>
    <t>Arica y Parinacota</t>
  </si>
  <si>
    <t>Atacama</t>
  </si>
  <si>
    <t>Coquimbo</t>
  </si>
  <si>
    <t>Valparaíso</t>
  </si>
  <si>
    <t>Metropolitana</t>
  </si>
  <si>
    <t>O'Higgins</t>
  </si>
  <si>
    <t>Maule</t>
  </si>
  <si>
    <t>Bío Bío</t>
  </si>
  <si>
    <t>Araucanía</t>
  </si>
  <si>
    <t>Los Lagos</t>
  </si>
  <si>
    <r>
      <rPr>
        <i/>
        <sz val="9"/>
        <color indexed="8"/>
        <rFont val="Calibri"/>
        <family val="2"/>
      </rPr>
      <t>Fuente</t>
    </r>
    <r>
      <rPr>
        <sz val="9"/>
        <color indexed="8"/>
        <rFont val="Calibri"/>
        <family val="2"/>
      </rPr>
      <t>: elaborado por Odepa con información del SAG.</t>
    </r>
  </si>
  <si>
    <t>* Incluye los vinos declarados con variedad sin denominación de origen y vinos viníferos corrientes.</t>
  </si>
  <si>
    <t>Sin considerar vino de cepas para producción de pisco</t>
  </si>
  <si>
    <t xml:space="preserve">Cuadro 15. Existencias de vinos con DO por variedades </t>
  </si>
  <si>
    <t>Variedades</t>
  </si>
  <si>
    <t>Litros</t>
  </si>
  <si>
    <t>Participación</t>
  </si>
  <si>
    <t>Variación</t>
  </si>
  <si>
    <t>Otras</t>
  </si>
  <si>
    <t>Evolución de las Existencias de Vinos al 31 de diciembre entre los años 1996 y 2016 (litros)</t>
  </si>
  <si>
    <t>VINOS CON DO</t>
  </si>
  <si>
    <t>VINOS SIN DO</t>
  </si>
  <si>
    <t>VINOS DE MESA</t>
  </si>
  <si>
    <t>Cuadro 16. Exportaciones de pisco y similares por país de destino (código 22082010)</t>
  </si>
  <si>
    <t xml:space="preserve">Participación 2019 (%) </t>
  </si>
  <si>
    <t>Argentina</t>
  </si>
  <si>
    <t>España</t>
  </si>
  <si>
    <t>Polonia</t>
  </si>
  <si>
    <t>Fuente: Odepa con antecedentes del Servicio Nacional de Aduanas</t>
  </si>
  <si>
    <t xml:space="preserve">(*) De acuerdo con información proporcionada por la Asociación de Productores de Pisco, las exportaciones aparecidas en el código 22082010 no discriminan entre pisco y otros productos similares que no tienen denominación de origen, aunque sean elaborados a partir de uva pisquera. Esta situación, ocasionalmente, puede distorsionar los reales valores de las exportaciones de pisco, como sucedió en el año 2012 con una importante exportación de  "alcohol pisquero" (sin denominación de origen) a Francia. De todos modos se hace presente que serían exportaciones de un destilado exportado sin denominación de origen y que se elabora a partir de uvas pisqueras, lo que también contribuye al desarrollo del sector. </t>
  </si>
  <si>
    <t>Cuadro 17. Producción de vinos en los años 2018 y 2019, por regiones y categorías (miles de litros)</t>
  </si>
  <si>
    <t>Regiones</t>
  </si>
  <si>
    <t>Vinos con D.O.</t>
  </si>
  <si>
    <t>Vinos sin D.O. (*)</t>
  </si>
  <si>
    <t xml:space="preserve">Vinos de mesa </t>
  </si>
  <si>
    <t>Tarapacá</t>
  </si>
  <si>
    <t>Antofagasta</t>
  </si>
  <si>
    <t>Lib. Bernardo O’Higgins</t>
  </si>
  <si>
    <t>Ñuble</t>
  </si>
  <si>
    <r>
      <t xml:space="preserve">Fuente: </t>
    </r>
    <r>
      <rPr>
        <sz val="9"/>
        <color indexed="8"/>
        <rFont val="Calibri"/>
        <family val="2"/>
      </rPr>
      <t>Servicio Agrícola y Ganadero.</t>
    </r>
    <r>
      <rPr>
        <i/>
        <sz val="9"/>
        <color indexed="8"/>
        <rFont val="Calibri"/>
        <family val="2"/>
      </rPr>
      <t xml:space="preserve">    (*) Incluye los vinos viníferos corrientes.</t>
    </r>
  </si>
  <si>
    <r>
      <t>Carmén</t>
    </r>
    <r>
      <rPr>
        <sz val="10"/>
        <color indexed="8"/>
        <rFont val="Calibri"/>
        <family val="2"/>
      </rPr>
      <t>è</t>
    </r>
    <r>
      <rPr>
        <sz val="10"/>
        <color indexed="8"/>
        <rFont val="Arial"/>
        <family val="2"/>
      </rPr>
      <t>re</t>
    </r>
  </si>
  <si>
    <t>País - Mission</t>
  </si>
  <si>
    <t>Cot - Malbec</t>
  </si>
  <si>
    <t xml:space="preserve">Otras </t>
  </si>
  <si>
    <t>HL</t>
  </si>
  <si>
    <t>Cuadro 18. Evolución de la superficie plantada con vides, período 2003 a 2017 (ha)</t>
  </si>
  <si>
    <t>Superficie plantada con vides (en hectáreas a diciembre de cada año)</t>
  </si>
  <si>
    <t>Vides</t>
  </si>
  <si>
    <t xml:space="preserve">2011 (a) </t>
  </si>
  <si>
    <t>2011 (b)</t>
  </si>
  <si>
    <t>Viníferas</t>
  </si>
  <si>
    <t>De mesa ( c )</t>
  </si>
  <si>
    <t>Pisqueras</t>
  </si>
  <si>
    <r>
      <rPr>
        <i/>
        <sz val="8"/>
        <color indexed="8"/>
        <rFont val="Calibri"/>
        <family val="2"/>
      </rPr>
      <t>Fuente</t>
    </r>
    <r>
      <rPr>
        <sz val="8"/>
        <color indexed="8"/>
        <rFont val="Calibri"/>
        <family val="2"/>
      </rPr>
      <t>: elaborado por Odepa con información del SAG.</t>
    </r>
  </si>
  <si>
    <t>Nota: las cifras de vides viníferas de los años 2008, 2009 y 2010 están ajustadas y no corresponden exactamente a las publicadas por el SAG, debido a dificultades en la recopilación de la información de ese tipo de plantaciones que se produjeron en dichos años, especialmente en las regiones del Maule y del Bío Bío.</t>
  </si>
  <si>
    <t>(a) Cifras de vides pisqueras son estimaciones sobre la base de la información de los años anteriores, considerando que la información oficial del SAG presenta una subestimación (ver nota b). En 2012 la cifra oficial (que no se presenta en el cuadro) se mantiene cierta subestimación de la vid pisquera.</t>
  </si>
  <si>
    <t xml:space="preserve">(b) Cifras oficiales del Catastro Vitícola 2011, donde se advierte que en el caso de vides de mesa y pisqueras se presentaron dificultades en la recopilación de la información, debidas principalmente a que la declaración de plantación a través del sistema en línea implementado por el SAG no fue actualizada por parte de muchos de los productores de este tipo de uvas. </t>
  </si>
  <si>
    <t>(c ) Las cifras de plantaciones de uva de mesa corresponden a estimaciones efectuadas por Odepa</t>
  </si>
  <si>
    <t>Cuadro 19. Plantaciones de vides para vinificación por cepajes blancos y tintos por regiones (ha)</t>
  </si>
  <si>
    <t>Catastro 2013</t>
  </si>
  <si>
    <t>Catastro 2014</t>
  </si>
  <si>
    <t>Catastro 2015</t>
  </si>
  <si>
    <t>Catastro 2016</t>
  </si>
  <si>
    <t>Catastro 2017</t>
  </si>
  <si>
    <t>Arica</t>
  </si>
  <si>
    <t>Tarapaca</t>
  </si>
  <si>
    <t>Libertador Bernardo O'Higgins</t>
  </si>
  <si>
    <t>del Maule</t>
  </si>
  <si>
    <t>del Bío Bío</t>
  </si>
  <si>
    <t>La Araucanía</t>
  </si>
  <si>
    <t>Los Ríos</t>
  </si>
  <si>
    <t>Total nacional</t>
  </si>
  <si>
    <r>
      <rPr>
        <i/>
        <sz val="9"/>
        <rFont val="Calibri"/>
        <family val="2"/>
      </rPr>
      <t>Fuente</t>
    </r>
    <r>
      <rPr>
        <sz val="9"/>
        <rFont val="Calibri"/>
        <family val="2"/>
      </rPr>
      <t>: Catastros Vitícolas del SAG.</t>
    </r>
  </si>
  <si>
    <t>Cuadro 20. Evolución de la superficie plantada con los principales cepajes para exportación (ha)</t>
  </si>
  <si>
    <t>Cepaje</t>
  </si>
  <si>
    <t>Años</t>
  </si>
  <si>
    <t>Cabernet  Sauvignon</t>
  </si>
  <si>
    <t>Riesling</t>
  </si>
  <si>
    <t>Carmenère</t>
  </si>
  <si>
    <t>Totales</t>
  </si>
  <si>
    <r>
      <rPr>
        <i/>
        <sz val="9"/>
        <rFont val="Calibri"/>
        <family val="2"/>
      </rPr>
      <t>Fuente</t>
    </r>
    <r>
      <rPr>
        <sz val="9"/>
        <rFont val="Calibri"/>
        <family val="2"/>
      </rPr>
      <t>: Catastro Vitícola 2014, SAG.</t>
    </r>
  </si>
  <si>
    <r>
      <t xml:space="preserve">Nota del SAG a las cifras anteriores: </t>
    </r>
    <r>
      <rPr>
        <sz val="9"/>
        <color indexed="8"/>
        <rFont val="Calibri"/>
        <family val="2"/>
      </rPr>
      <t xml:space="preserve">La baja en la superficie plantada del cepaje País entre los años 2007 y 2008 se debe a que los productores no actualizaron la información de plantación a través del sistema en línea implementado por el Servicio, lo que ha sido actualizado en operativos de catastro realizados en los años 2010 y 2011 en las regiones de Bío Bío y Maule, respectivamente. </t>
    </r>
  </si>
  <si>
    <t>TINTOS</t>
  </si>
  <si>
    <t>BLANCOS</t>
  </si>
  <si>
    <t>% Diferencia tintos</t>
  </si>
  <si>
    <t>% Diferencia blancos</t>
  </si>
  <si>
    <t>Chile genérico tinto</t>
  </si>
  <si>
    <t>Argentino tinto</t>
  </si>
  <si>
    <t>Chile Semillón</t>
  </si>
  <si>
    <t>Argentino blanco</t>
  </si>
  <si>
    <r>
      <t>Stock</t>
    </r>
    <r>
      <rPr>
        <sz val="11"/>
        <rFont val="Calibri"/>
        <family val="2"/>
      </rPr>
      <t xml:space="preserve"> inicial</t>
    </r>
    <r>
      <rPr>
        <i/>
        <sz val="11"/>
        <rFont val="Calibri"/>
        <family val="2"/>
      </rPr>
      <t xml:space="preserve"> *</t>
    </r>
  </si>
  <si>
    <t>Disponibilidad aparente **</t>
  </si>
  <si>
    <r>
      <rPr>
        <i/>
        <sz val="11"/>
        <rFont val="Calibri"/>
        <family val="2"/>
      </rPr>
      <t>Stock</t>
    </r>
    <r>
      <rPr>
        <sz val="11"/>
        <rFont val="Calibri"/>
        <family val="2"/>
      </rPr>
      <t xml:space="preserve"> final</t>
    </r>
    <r>
      <rPr>
        <i/>
        <sz val="11"/>
        <rFont val="Calibri"/>
        <family val="2"/>
      </rPr>
      <t xml:space="preserve"> *</t>
    </r>
  </si>
  <si>
    <r>
      <rPr>
        <b/>
        <sz val="11"/>
        <color indexed="8"/>
        <rFont val="Arial"/>
        <family val="2"/>
      </rPr>
      <t>Comentarios y noticias del sector</t>
    </r>
    <r>
      <rPr>
        <sz val="11"/>
        <color theme="1"/>
        <rFont val="Arial"/>
        <family val="2"/>
      </rPr>
      <t xml:space="preserve">
</t>
    </r>
    <r>
      <rPr>
        <b/>
        <sz val="11"/>
        <color indexed="8"/>
        <rFont val="Arial"/>
        <family val="2"/>
      </rPr>
      <t>1.  Exportaciones 2019</t>
    </r>
    <r>
      <rPr>
        <sz val="11"/>
        <color theme="1"/>
        <rFont val="Arial"/>
        <family val="2"/>
      </rPr>
      <t xml:space="preserve">
Las exportaciones de vino a granel entre enero y octubre de este año han experimentado un alza de 7,3% en volumen, comparado con igual período del año anterior, llegando a 289,5 millones de litros, lo que representa 40,5% del total de vino exportado a la fecha. El vino espumoso también ha experimentado un alza en su volumen exportado, llegando a 4 millones de litros en el período ya nombrado. Por su parte el vino con denominación de origen y el vino en envases entre 2 y 10 litros muestran bajas en el volumen exportado (-1,7% y -10,6%, respectivamente).  
En términos de valor sólo los vinos espumosos muestran una leve alza en el total exportado que alcanza 1,6% en el periodo enero - octubre 2019, comparado con igual periodo del año anterior.
El precio medio de todas las categorías, en este periodo, baja al compararlo con el año anterior.
</t>
    </r>
    <r>
      <rPr>
        <b/>
        <sz val="11"/>
        <color theme="1"/>
        <rFont val="Arial"/>
        <family val="2"/>
      </rPr>
      <t xml:space="preserve">2.  Congreso OIV 2020
</t>
    </r>
    <r>
      <rPr>
        <sz val="11"/>
        <color theme="1"/>
        <rFont val="Arial"/>
        <family val="2"/>
      </rPr>
      <t>Entre el 23 y el 27 de noviembre de 2020, Chile será sede del 43° Congreso Mundial de la Viña y el Vino.
Este Congreso es una oportunidad única para la vitivinicultura chilena de fortalecer su influencia internacional en términos de investigación e innovación, para confirmar el posicionamiento cualitativo de sus programas de capacitación y producción, así como para cultivar las relaciones internacionales, imprescindibles para la vitivinicultura chilena del mañana.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</si>
</sst>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1" formatCode="_ * #,##0_ ;_ * \-#,##0_ ;_ * &quot;-&quot;_ ;_ @_ "/>
    <numFmt numFmtId="43" formatCode="_ * #,##0.00_ ;_ * \-#,##0.00_ ;_ * &quot;-&quot;??_ ;_ @_ "/>
    <numFmt numFmtId="164" formatCode="_-* #,##0.00\ _€_-;\-* #,##0.00\ _€_-;_-* &quot;-&quot;??\ _€_-;_-@_-"/>
    <numFmt numFmtId="165" formatCode="_(* #,##0.00_);_(* \(#,##0.00\);_(* &quot;-&quot;??_);_(@_)"/>
    <numFmt numFmtId="166" formatCode="_-* #,##0_-;\-* #,##0_-;_-* &quot;-&quot;_-;_-@_-"/>
    <numFmt numFmtId="167" formatCode="_-* #,##0.00_-;\-* #,##0.00_-;_-* &quot;-&quot;??_-;_-@_-"/>
    <numFmt numFmtId="168" formatCode="#,##0.0"/>
    <numFmt numFmtId="169" formatCode="0.0%"/>
    <numFmt numFmtId="170" formatCode="0.0"/>
    <numFmt numFmtId="171" formatCode="_(* #,##0_);_(* \(#,##0\);_(* &quot;-&quot;??_);_(@_)"/>
    <numFmt numFmtId="172" formatCode="_-* #,##0.00\ _p_t_a_-;\-* #,##0.00\ _p_t_a_-;_-* &quot;-&quot;??\ _p_t_a_-;_-@_-"/>
    <numFmt numFmtId="173" formatCode="_-* #,##0_-;\-* #,##0_-;_-* &quot;-&quot;??_-;_-@_-"/>
    <numFmt numFmtId="174" formatCode="_-* #,##0.00000_-;\-* #,##0.00000_-;_-* &quot;-&quot;??_-;_-@_-"/>
    <numFmt numFmtId="175" formatCode="0.000"/>
    <numFmt numFmtId="176" formatCode="#,##0.0_ ;\-#,##0.0\ "/>
    <numFmt numFmtId="177" formatCode="#,##0_ ;\-#,##0\ "/>
  </numFmts>
  <fonts count="123" x14ac:knownFonts="1">
    <font>
      <sz val="11"/>
      <color theme="1"/>
      <name val="Arial"/>
      <family val="2"/>
    </font>
    <font>
      <sz val="11"/>
      <color theme="1"/>
      <name val="Calibri"/>
      <family val="2"/>
      <scheme val="minor"/>
    </font>
    <font>
      <sz val="10"/>
      <color indexed="8"/>
      <name val="Arial"/>
      <family val="2"/>
    </font>
    <font>
      <b/>
      <sz val="10"/>
      <name val="Arial"/>
      <family val="2"/>
    </font>
    <font>
      <sz val="10"/>
      <name val="Arial"/>
      <family val="2"/>
    </font>
    <font>
      <sz val="12"/>
      <name val="Arial"/>
      <family val="2"/>
    </font>
    <font>
      <sz val="8"/>
      <name val="Arial"/>
      <family val="2"/>
    </font>
    <font>
      <sz val="8"/>
      <name val="Verdana"/>
      <family val="2"/>
    </font>
    <font>
      <sz val="7"/>
      <name val="Verdana"/>
      <family val="2"/>
    </font>
    <font>
      <sz val="9"/>
      <name val="Verdana"/>
      <family val="2"/>
    </font>
    <font>
      <sz val="1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u/>
      <sz val="10"/>
      <color indexed="12"/>
      <name val="Arial"/>
      <family val="2"/>
    </font>
    <font>
      <sz val="10"/>
      <name val="Arial"/>
      <family val="2"/>
    </font>
    <font>
      <sz val="9"/>
      <color indexed="8"/>
      <name val="Calibri"/>
      <family val="2"/>
    </font>
    <font>
      <sz val="9"/>
      <name val="Calibri"/>
      <family val="2"/>
    </font>
    <font>
      <i/>
      <sz val="9"/>
      <color indexed="8"/>
      <name val="Calibri"/>
      <family val="2"/>
    </font>
    <font>
      <i/>
      <sz val="9"/>
      <name val="Calibri"/>
      <family val="2"/>
    </font>
    <font>
      <i/>
      <sz val="8"/>
      <color indexed="8"/>
      <name val="Calibri"/>
      <family val="2"/>
    </font>
    <font>
      <sz val="8"/>
      <color indexed="8"/>
      <name val="Calibri"/>
      <family val="2"/>
    </font>
    <font>
      <b/>
      <sz val="11"/>
      <name val="Calibri"/>
      <family val="2"/>
    </font>
    <font>
      <sz val="11"/>
      <name val="Calibri"/>
      <family val="2"/>
    </font>
    <font>
      <b/>
      <sz val="9"/>
      <name val="Calibri"/>
      <family val="2"/>
    </font>
    <font>
      <i/>
      <sz val="11"/>
      <name val="Calibri"/>
      <family val="2"/>
    </font>
    <font>
      <sz val="10"/>
      <name val="Arial"/>
      <family val="2"/>
    </font>
    <font>
      <b/>
      <sz val="11"/>
      <color indexed="8"/>
      <name val="Arial"/>
      <family val="2"/>
    </font>
    <font>
      <sz val="11"/>
      <color theme="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u/>
      <sz val="11"/>
      <color theme="10"/>
      <name val="Arial"/>
      <family val="2"/>
    </font>
    <font>
      <u/>
      <sz val="10"/>
      <color theme="10"/>
      <name val="Arial"/>
      <family val="2"/>
    </font>
    <font>
      <u/>
      <sz val="11"/>
      <color theme="10"/>
      <name val="Calibri"/>
      <family val="2"/>
      <scheme val="minor"/>
    </font>
    <font>
      <sz val="11"/>
      <color rgb="FF9C0006"/>
      <name val="Arial"/>
      <family val="2"/>
    </font>
    <font>
      <sz val="11"/>
      <color rgb="FF9C0006"/>
      <name val="Calibri"/>
      <family val="2"/>
      <scheme val="minor"/>
    </font>
    <font>
      <sz val="11"/>
      <color rgb="FF9C6500"/>
      <name val="Arial"/>
      <family val="2"/>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Arial"/>
      <family val="2"/>
    </font>
    <font>
      <sz val="11"/>
      <color rgb="FFFF0000"/>
      <name val="Calibri"/>
      <family val="2"/>
      <scheme val="minor"/>
    </font>
    <font>
      <i/>
      <sz val="11"/>
      <color rgb="FF7F7F7F"/>
      <name val="Calibri"/>
      <family val="2"/>
      <scheme val="minor"/>
    </font>
    <font>
      <b/>
      <sz val="13"/>
      <color theme="3"/>
      <name val="Calibri"/>
      <family val="2"/>
      <scheme val="minor"/>
    </font>
    <font>
      <sz val="18"/>
      <color theme="3"/>
      <name val="Cambria"/>
      <family val="2"/>
      <scheme val="major"/>
    </font>
    <font>
      <b/>
      <sz val="11"/>
      <color theme="1"/>
      <name val="Arial"/>
      <family val="2"/>
    </font>
    <font>
      <b/>
      <sz val="11"/>
      <color theme="1"/>
      <name val="Calibri"/>
      <family val="2"/>
      <scheme val="minor"/>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8"/>
      <color theme="1"/>
      <name val="Arial"/>
      <family val="2"/>
    </font>
    <font>
      <sz val="10"/>
      <color theme="1"/>
      <name val="Arial"/>
      <family val="2"/>
    </font>
    <font>
      <sz val="9"/>
      <color theme="1"/>
      <name val="Arial"/>
      <family val="2"/>
    </font>
    <font>
      <sz val="8"/>
      <color theme="1"/>
      <name val="Verdana"/>
      <family val="2"/>
    </font>
    <font>
      <i/>
      <sz val="11"/>
      <color rgb="FF000000"/>
      <name val="Calibri"/>
      <family val="2"/>
    </font>
    <font>
      <b/>
      <sz val="11"/>
      <name val="Calibri"/>
      <family val="2"/>
      <scheme val="minor"/>
    </font>
    <font>
      <sz val="11"/>
      <color theme="0" tint="-0.34998626667073579"/>
      <name val="Arial"/>
      <family val="2"/>
    </font>
    <font>
      <sz val="11"/>
      <color rgb="FF000000"/>
      <name val="Calibri"/>
      <family val="2"/>
      <scheme val="minor"/>
    </font>
    <font>
      <sz val="12"/>
      <color theme="1"/>
      <name val="Calibri"/>
      <family val="2"/>
      <scheme val="minor"/>
    </font>
    <font>
      <sz val="8"/>
      <name val="Calibri"/>
      <family val="2"/>
      <scheme val="minor"/>
    </font>
    <font>
      <sz val="7"/>
      <name val="Calibri"/>
      <family val="2"/>
      <scheme val="minor"/>
    </font>
    <font>
      <sz val="7"/>
      <color theme="1"/>
      <name val="Calibri"/>
      <family val="2"/>
      <scheme val="minor"/>
    </font>
    <font>
      <b/>
      <sz val="7"/>
      <color rgb="FF0066CC"/>
      <name val="Calibri"/>
      <family val="2"/>
      <scheme val="minor"/>
    </font>
    <font>
      <b/>
      <sz val="10"/>
      <name val="Calibri"/>
      <family val="2"/>
      <scheme val="minor"/>
    </font>
    <font>
      <b/>
      <sz val="10"/>
      <color theme="1"/>
      <name val="Calibri"/>
      <family val="2"/>
      <scheme val="minor"/>
    </font>
    <font>
      <sz val="10"/>
      <name val="Calibri"/>
      <family val="2"/>
      <scheme val="minor"/>
    </font>
    <font>
      <b/>
      <sz val="8"/>
      <name val="Calibri"/>
      <family val="2"/>
      <scheme val="minor"/>
    </font>
    <font>
      <b/>
      <sz val="11"/>
      <color rgb="FF000000"/>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2"/>
      <name val="Calibri"/>
      <family val="2"/>
      <scheme val="minor"/>
    </font>
    <font>
      <sz val="12"/>
      <color rgb="FFFF0000"/>
      <name val="Calibri"/>
      <family val="2"/>
      <scheme val="minor"/>
    </font>
    <font>
      <b/>
      <u/>
      <sz val="12"/>
      <color rgb="FF1F497D"/>
      <name val="Calibri"/>
      <family val="2"/>
      <scheme val="minor"/>
    </font>
    <font>
      <sz val="12"/>
      <name val="Calibri"/>
      <family val="2"/>
      <scheme val="minor"/>
    </font>
    <font>
      <sz val="11"/>
      <color indexed="8"/>
      <name val="Calibri"/>
      <family val="2"/>
      <scheme val="minor"/>
    </font>
    <font>
      <b/>
      <sz val="12"/>
      <color theme="1"/>
      <name val="Calibri"/>
      <family val="2"/>
      <scheme val="minor"/>
    </font>
    <font>
      <sz val="10"/>
      <color theme="0"/>
      <name val="Calibri"/>
      <family val="2"/>
      <scheme val="minor"/>
    </font>
    <font>
      <sz val="9"/>
      <color theme="1"/>
      <name val="Calibri"/>
      <family val="2"/>
      <scheme val="minor"/>
    </font>
    <font>
      <sz val="10"/>
      <color rgb="FFFF0000"/>
      <name val="Calibri"/>
      <family val="2"/>
      <scheme val="minor"/>
    </font>
    <font>
      <i/>
      <sz val="10"/>
      <color theme="1"/>
      <name val="Calibri"/>
      <family val="2"/>
      <scheme val="minor"/>
    </font>
    <font>
      <u/>
      <sz val="11"/>
      <color theme="1"/>
      <name val="Calibri"/>
      <family val="2"/>
      <scheme val="minor"/>
    </font>
    <font>
      <i/>
      <sz val="10"/>
      <name val="Calibri"/>
      <family val="2"/>
      <scheme val="minor"/>
    </font>
    <font>
      <b/>
      <i/>
      <sz val="10"/>
      <name val="Calibri"/>
      <family val="2"/>
      <scheme val="minor"/>
    </font>
    <font>
      <sz val="11"/>
      <color theme="1"/>
      <name val="Calibri"/>
      <family val="2"/>
    </font>
    <font>
      <i/>
      <sz val="11"/>
      <name val="Calibri"/>
      <family val="2"/>
      <scheme val="minor"/>
    </font>
    <font>
      <b/>
      <i/>
      <sz val="11"/>
      <name val="Calibri"/>
      <family val="2"/>
      <scheme val="minor"/>
    </font>
    <font>
      <sz val="9"/>
      <name val="Calibri"/>
      <family val="2"/>
      <scheme val="minor"/>
    </font>
    <font>
      <b/>
      <sz val="14"/>
      <color theme="1"/>
      <name val="Calibri"/>
      <family val="2"/>
      <scheme val="minor"/>
    </font>
    <font>
      <sz val="24"/>
      <color rgb="FF0066CC"/>
      <name val="Calibri"/>
      <family val="2"/>
      <scheme val="minor"/>
    </font>
    <font>
      <b/>
      <sz val="9"/>
      <color theme="1"/>
      <name val="Calibri"/>
      <family val="2"/>
      <scheme val="minor"/>
    </font>
    <font>
      <b/>
      <sz val="16"/>
      <color theme="1"/>
      <name val="Calibri"/>
      <family val="2"/>
      <scheme val="minor"/>
    </font>
    <font>
      <b/>
      <sz val="9"/>
      <name val="Calibri"/>
      <family val="2"/>
      <scheme val="minor"/>
    </font>
    <font>
      <b/>
      <i/>
      <sz val="9"/>
      <name val="Calibri"/>
      <family val="2"/>
      <scheme val="minor"/>
    </font>
    <font>
      <sz val="9"/>
      <color indexed="8"/>
      <name val="Calibri"/>
      <family val="2"/>
      <scheme val="minor"/>
    </font>
    <font>
      <i/>
      <sz val="9"/>
      <color theme="1"/>
      <name val="Calibri"/>
      <family val="2"/>
      <scheme val="minor"/>
    </font>
    <font>
      <sz val="8"/>
      <color theme="1"/>
      <name val="Calibri"/>
      <family val="2"/>
      <scheme val="minor"/>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E6E6E6"/>
        <bgColor indexed="64"/>
      </patternFill>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diagonal/>
    </border>
  </borders>
  <cellStyleXfs count="311">
    <xf numFmtId="0" fontId="0" fillId="0" borderId="0"/>
    <xf numFmtId="0" fontId="43" fillId="2" borderId="0" applyNumberFormat="0" applyBorder="0" applyAlignment="0" applyProtection="0"/>
    <xf numFmtId="0" fontId="43" fillId="2"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4" fillId="14"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3" fillId="15" borderId="0" applyNumberFormat="0" applyBorder="0" applyAlignment="0" applyProtection="0"/>
    <xf numFmtId="0" fontId="44" fillId="16" borderId="0" applyNumberFormat="0" applyBorder="0" applyAlignment="0" applyProtection="0"/>
    <xf numFmtId="0" fontId="43" fillId="16" borderId="0" applyNumberFormat="0" applyBorder="0" applyAlignment="0" applyProtection="0"/>
    <xf numFmtId="0" fontId="44" fillId="17" borderId="0" applyNumberFormat="0" applyBorder="0" applyAlignment="0" applyProtection="0"/>
    <xf numFmtId="0" fontId="43" fillId="17" borderId="0" applyNumberFormat="0" applyBorder="0" applyAlignment="0" applyProtection="0"/>
    <xf numFmtId="0" fontId="44" fillId="18" borderId="0" applyNumberFormat="0" applyBorder="0" applyAlignment="0" applyProtection="0"/>
    <xf numFmtId="0" fontId="43" fillId="18" borderId="0" applyNumberFormat="0" applyBorder="0" applyAlignment="0" applyProtection="0"/>
    <xf numFmtId="0" fontId="44" fillId="19" borderId="0" applyNumberFormat="0" applyBorder="0" applyAlignment="0" applyProtection="0"/>
    <xf numFmtId="0" fontId="43" fillId="1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6" fillId="21" borderId="46" applyNumberFormat="0" applyAlignment="0" applyProtection="0"/>
    <xf numFmtId="0" fontId="47" fillId="22" borderId="47" applyNumberFormat="0" applyAlignment="0" applyProtection="0"/>
    <xf numFmtId="0" fontId="48" fillId="0" borderId="48" applyNumberFormat="0" applyFill="0" applyAlignment="0" applyProtection="0"/>
    <xf numFmtId="0" fontId="50" fillId="0" borderId="0" applyNumberFormat="0" applyFill="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51" fillId="29" borderId="46"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28" fillId="0" borderId="0" applyNumberFormat="0" applyFill="0" applyBorder="0" applyAlignment="0" applyProtection="0">
      <alignment vertical="top"/>
      <protection locked="0"/>
    </xf>
    <xf numFmtId="0" fontId="53" fillId="0" borderId="0" applyNumberFormat="0" applyFill="0" applyBorder="0" applyAlignment="0" applyProtection="0"/>
    <xf numFmtId="0" fontId="55" fillId="30" borderId="0" applyNumberFormat="0" applyBorder="0" applyAlignment="0" applyProtection="0"/>
    <xf numFmtId="0" fontId="56" fillId="30" borderId="0" applyNumberFormat="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6" fontId="2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1" fontId="4" fillId="0" borderId="0" applyFont="0" applyFill="0" applyBorder="0" applyAlignment="0" applyProtection="0"/>
    <xf numFmtId="165" fontId="17"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5" fontId="18"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5" fontId="21"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5" fontId="22"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5" fontId="23"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72" fontId="4"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5" fontId="11" fillId="0" borderId="0" applyFont="0" applyFill="0" applyBorder="0" applyAlignment="0" applyProtection="0"/>
    <xf numFmtId="164" fontId="43"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6"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167" fontId="4"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67" fontId="27" fillId="0" borderId="0" applyFont="0" applyFill="0" applyBorder="0" applyAlignment="0" applyProtection="0"/>
    <xf numFmtId="167" fontId="4" fillId="0" borderId="0" applyFont="0" applyFill="0" applyBorder="0" applyAlignment="0" applyProtection="0"/>
    <xf numFmtId="172" fontId="4"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2"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29" fillId="0" borderId="0" applyFont="0" applyFill="0" applyBorder="0" applyAlignment="0" applyProtection="0"/>
    <xf numFmtId="167" fontId="4" fillId="0" borderId="0" applyFont="0" applyFill="0" applyBorder="0" applyAlignment="0" applyProtection="0"/>
    <xf numFmtId="167" fontId="29" fillId="0" borderId="0" applyFont="0" applyFill="0" applyBorder="0" applyAlignment="0" applyProtection="0"/>
    <xf numFmtId="165" fontId="13"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5" fontId="1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5" fontId="15"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5" fontId="16"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57" fillId="31" borderId="0" applyNumberFormat="0" applyBorder="0" applyAlignment="0" applyProtection="0"/>
    <xf numFmtId="0" fontId="58" fillId="31" borderId="0" applyNumberFormat="0" applyBorder="0" applyAlignment="0" applyProtection="0"/>
    <xf numFmtId="0" fontId="59" fillId="31" borderId="0" applyNumberFormat="0" applyBorder="0" applyAlignment="0" applyProtection="0"/>
    <xf numFmtId="0" fontId="43" fillId="0" borderId="0"/>
    <xf numFmtId="0" fontId="18" fillId="0" borderId="0"/>
    <xf numFmtId="0" fontId="4" fillId="0" borderId="0"/>
    <xf numFmtId="0" fontId="19" fillId="0" borderId="0"/>
    <xf numFmtId="0" fontId="4" fillId="0" borderId="0"/>
    <xf numFmtId="0" fontId="21" fillId="0" borderId="0"/>
    <xf numFmtId="0" fontId="4" fillId="0" borderId="0"/>
    <xf numFmtId="0" fontId="22" fillId="0" borderId="0"/>
    <xf numFmtId="0" fontId="4" fillId="0" borderId="0"/>
    <xf numFmtId="0" fontId="23" fillId="0" borderId="0"/>
    <xf numFmtId="0" fontId="4" fillId="0" borderId="0"/>
    <xf numFmtId="0" fontId="24" fillId="0" borderId="0"/>
    <xf numFmtId="0" fontId="4" fillId="0" borderId="0"/>
    <xf numFmtId="0" fontId="25" fillId="0" borderId="0"/>
    <xf numFmtId="0" fontId="4" fillId="0" borderId="0"/>
    <xf numFmtId="0" fontId="26" fillId="0" borderId="0"/>
    <xf numFmtId="0" fontId="4" fillId="0" borderId="0"/>
    <xf numFmtId="0" fontId="27" fillId="0" borderId="0"/>
    <xf numFmtId="0" fontId="4" fillId="0" borderId="0"/>
    <xf numFmtId="0" fontId="4" fillId="0" borderId="0"/>
    <xf numFmtId="0" fontId="43" fillId="0" borderId="0"/>
    <xf numFmtId="0" fontId="43" fillId="0" borderId="0"/>
    <xf numFmtId="0" fontId="27" fillId="0" borderId="0"/>
    <xf numFmtId="0" fontId="4" fillId="0" borderId="0"/>
    <xf numFmtId="0" fontId="29" fillId="0" borderId="0"/>
    <xf numFmtId="0" fontId="4" fillId="0" borderId="0"/>
    <xf numFmtId="0" fontId="40" fillId="0" borderId="0"/>
    <xf numFmtId="0" fontId="11" fillId="0" borderId="0"/>
    <xf numFmtId="0" fontId="43" fillId="0" borderId="0"/>
    <xf numFmtId="0" fontId="43" fillId="0" borderId="0"/>
    <xf numFmtId="0" fontId="4" fillId="0" borderId="0"/>
    <xf numFmtId="0" fontId="12" fillId="0" borderId="0"/>
    <xf numFmtId="0" fontId="43" fillId="0" borderId="0"/>
    <xf numFmtId="0" fontId="43" fillId="0" borderId="0"/>
    <xf numFmtId="0" fontId="43" fillId="0" borderId="0"/>
    <xf numFmtId="0" fontId="43" fillId="0" borderId="0"/>
    <xf numFmtId="0" fontId="4" fillId="0" borderId="0"/>
    <xf numFmtId="0" fontId="13" fillId="0" borderId="0"/>
    <xf numFmtId="0" fontId="43" fillId="0" borderId="0"/>
    <xf numFmtId="0" fontId="43" fillId="0" borderId="0"/>
    <xf numFmtId="0" fontId="4" fillId="0" borderId="0"/>
    <xf numFmtId="0" fontId="14" fillId="0" borderId="0"/>
    <xf numFmtId="0" fontId="4" fillId="0" borderId="0"/>
    <xf numFmtId="0" fontId="15" fillId="0" borderId="0"/>
    <xf numFmtId="0" fontId="4" fillId="0" borderId="0"/>
    <xf numFmtId="0" fontId="16" fillId="0" borderId="0"/>
    <xf numFmtId="0" fontId="4" fillId="0" borderId="0"/>
    <xf numFmtId="0" fontId="17" fillId="0" borderId="0"/>
    <xf numFmtId="0" fontId="4" fillId="0" borderId="0"/>
    <xf numFmtId="0" fontId="5" fillId="0" borderId="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0" fontId="43" fillId="32" borderId="50" applyNumberFormat="0" applyFont="0" applyAlignment="0" applyProtection="0"/>
    <xf numFmtId="9" fontId="42"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9" fontId="4" fillId="0" borderId="0" applyFont="0" applyFill="0" applyBorder="0" applyAlignment="0" applyProtection="0"/>
    <xf numFmtId="0" fontId="6" fillId="0" borderId="0" applyBorder="0" applyProtection="0">
      <alignment horizontal="left" vertical="top"/>
      <protection locked="0"/>
    </xf>
    <xf numFmtId="0" fontId="60" fillId="21" borderId="51"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9" fillId="0" borderId="49" applyNumberFormat="0" applyFill="0" applyAlignment="0" applyProtection="0"/>
    <xf numFmtId="0" fontId="64" fillId="0" borderId="52" applyNumberFormat="0" applyFill="0" applyAlignment="0" applyProtection="0"/>
    <xf numFmtId="0" fontId="50" fillId="0" borderId="53" applyNumberFormat="0" applyFill="0" applyAlignment="0" applyProtection="0"/>
    <xf numFmtId="0" fontId="65" fillId="0" borderId="0" applyNumberFormat="0" applyFill="0" applyBorder="0" applyAlignment="0" applyProtection="0"/>
    <xf numFmtId="0" fontId="66" fillId="0" borderId="54" applyNumberFormat="0" applyFill="0" applyAlignment="0" applyProtection="0"/>
    <xf numFmtId="0" fontId="67" fillId="0" borderId="54" applyNumberFormat="0" applyFill="0" applyAlignment="0" applyProtection="0"/>
  </cellStyleXfs>
  <cellXfs count="605">
    <xf numFmtId="0" fontId="0" fillId="0" borderId="0" xfId="0"/>
    <xf numFmtId="2" fontId="0" fillId="0" borderId="0" xfId="0" applyNumberFormat="1"/>
    <xf numFmtId="0" fontId="0" fillId="33" borderId="0" xfId="0" applyFill="1"/>
    <xf numFmtId="0" fontId="0" fillId="33" borderId="0" xfId="0" applyFill="1" applyAlignment="1">
      <alignment horizontal="right" wrapText="1"/>
    </xf>
    <xf numFmtId="0" fontId="67" fillId="0" borderId="0" xfId="0" applyFont="1" applyAlignment="1">
      <alignment horizontal="center" vertical="center" wrapText="1"/>
    </xf>
    <xf numFmtId="1" fontId="0" fillId="0" borderId="0" xfId="0" applyNumberFormat="1"/>
    <xf numFmtId="0" fontId="0" fillId="0" borderId="0" xfId="0"/>
    <xf numFmtId="0" fontId="68" fillId="0" borderId="0" xfId="215" applyFont="1"/>
    <xf numFmtId="0" fontId="69" fillId="0" borderId="0" xfId="215" applyFont="1"/>
    <xf numFmtId="0" fontId="43" fillId="0" borderId="0" xfId="215"/>
    <xf numFmtId="0" fontId="71" fillId="0" borderId="0" xfId="215" applyFont="1" applyAlignment="1">
      <alignment horizontal="left" indent="15"/>
    </xf>
    <xf numFmtId="0" fontId="72" fillId="0" borderId="0" xfId="215" applyFont="1" applyAlignment="1">
      <alignment horizontal="center"/>
    </xf>
    <xf numFmtId="0" fontId="73" fillId="0" borderId="0" xfId="215" applyFont="1"/>
    <xf numFmtId="0" fontId="74" fillId="0" borderId="0" xfId="215" applyFont="1"/>
    <xf numFmtId="0" fontId="68" fillId="0" borderId="0" xfId="215" quotePrefix="1" applyFont="1"/>
    <xf numFmtId="0" fontId="7" fillId="0" borderId="0" xfId="215" applyFont="1"/>
    <xf numFmtId="0" fontId="8" fillId="0" borderId="0" xfId="215" applyFont="1"/>
    <xf numFmtId="0" fontId="75" fillId="0" borderId="0" xfId="215" applyFont="1"/>
    <xf numFmtId="0" fontId="3" fillId="0" borderId="0" xfId="215" applyFont="1"/>
    <xf numFmtId="0" fontId="7" fillId="0" borderId="0" xfId="215" applyFont="1" applyAlignment="1">
      <alignment horizontal="justify" vertical="center" wrapText="1"/>
    </xf>
    <xf numFmtId="0" fontId="9" fillId="0" borderId="0" xfId="215" applyFont="1" applyAlignment="1">
      <alignment horizontal="justify" vertical="top" wrapText="1"/>
    </xf>
    <xf numFmtId="0" fontId="0" fillId="0" borderId="0" xfId="0"/>
    <xf numFmtId="0" fontId="76" fillId="0" borderId="0" xfId="0" applyFont="1"/>
    <xf numFmtId="0" fontId="73" fillId="0" borderId="0" xfId="215" applyFont="1" applyAlignment="1">
      <alignment horizontal="left"/>
    </xf>
    <xf numFmtId="170" fontId="0" fillId="0" borderId="0" xfId="0" applyNumberFormat="1"/>
    <xf numFmtId="9" fontId="42" fillId="0" borderId="0" xfId="293"/>
    <xf numFmtId="0" fontId="76" fillId="0" borderId="0" xfId="0" applyFont="1" applyAlignment="1">
      <alignment horizontal="left"/>
    </xf>
    <xf numFmtId="0" fontId="76" fillId="0" borderId="0" xfId="0" applyFont="1" applyAlignment="1">
      <alignment horizontal="center"/>
    </xf>
    <xf numFmtId="0" fontId="78" fillId="0" borderId="0" xfId="0" applyFont="1"/>
    <xf numFmtId="0" fontId="10" fillId="0" borderId="0" xfId="0" applyFont="1"/>
    <xf numFmtId="170" fontId="10" fillId="0" borderId="0" xfId="0" applyNumberFormat="1" applyFont="1"/>
    <xf numFmtId="2" fontId="10" fillId="0" borderId="0" xfId="0" applyNumberFormat="1" applyFont="1"/>
    <xf numFmtId="3" fontId="10" fillId="0" borderId="0" xfId="0" applyNumberFormat="1" applyFont="1"/>
    <xf numFmtId="168" fontId="10" fillId="0" borderId="0" xfId="0" applyNumberFormat="1" applyFont="1"/>
    <xf numFmtId="0" fontId="79" fillId="34" borderId="55" xfId="0" applyFont="1" applyFill="1" applyBorder="1" applyAlignment="1">
      <alignment horizontal="center" vertical="top" wrapText="1"/>
    </xf>
    <xf numFmtId="0" fontId="79" fillId="34" borderId="56" xfId="0" applyFont="1" applyFill="1" applyBorder="1" applyAlignment="1">
      <alignment horizontal="center" vertical="top" wrapText="1"/>
    </xf>
    <xf numFmtId="0" fontId="79" fillId="0" borderId="57" xfId="0" applyFont="1" applyBorder="1" applyAlignment="1">
      <alignment horizontal="center" vertical="top" wrapText="1"/>
    </xf>
    <xf numFmtId="3" fontId="79" fillId="0" borderId="58" xfId="0" applyNumberFormat="1" applyFont="1" applyBorder="1" applyAlignment="1">
      <alignment horizontal="center" vertical="top" wrapText="1"/>
    </xf>
    <xf numFmtId="3" fontId="79" fillId="0" borderId="58" xfId="0" applyNumberFormat="1" applyFont="1" applyBorder="1" applyAlignment="1">
      <alignment horizontal="center" wrapText="1"/>
    </xf>
    <xf numFmtId="0" fontId="80" fillId="0" borderId="0" xfId="0" applyFont="1"/>
    <xf numFmtId="0" fontId="10" fillId="0" borderId="0" xfId="0" applyFont="1" applyAlignment="1">
      <alignment horizontal="right" wrapText="1"/>
    </xf>
    <xf numFmtId="1" fontId="10" fillId="0" borderId="0" xfId="0" applyNumberFormat="1" applyFont="1"/>
    <xf numFmtId="9" fontId="10" fillId="0" borderId="0" xfId="293" applyFont="1"/>
    <xf numFmtId="0" fontId="19" fillId="0" borderId="0" xfId="218"/>
    <xf numFmtId="3" fontId="19" fillId="0" borderId="0" xfId="218" applyNumberFormat="1"/>
    <xf numFmtId="2" fontId="19" fillId="0" borderId="0" xfId="218" applyNumberFormat="1"/>
    <xf numFmtId="0" fontId="19" fillId="33" borderId="0" xfId="218" applyFill="1"/>
    <xf numFmtId="0" fontId="19" fillId="33" borderId="0" xfId="218" applyFill="1" applyAlignment="1">
      <alignment horizontal="right" wrapText="1"/>
    </xf>
    <xf numFmtId="169" fontId="77" fillId="0" borderId="0" xfId="293" applyNumberFormat="1" applyFont="1"/>
    <xf numFmtId="3" fontId="77" fillId="0" borderId="0" xfId="0" applyNumberFormat="1" applyFont="1"/>
    <xf numFmtId="169" fontId="0" fillId="0" borderId="0" xfId="0" applyNumberFormat="1"/>
    <xf numFmtId="168" fontId="82" fillId="0" borderId="0" xfId="0" applyNumberFormat="1" applyFont="1"/>
    <xf numFmtId="0" fontId="82" fillId="0" borderId="0" xfId="0" applyFont="1"/>
    <xf numFmtId="170" fontId="82" fillId="0" borderId="0" xfId="0" applyNumberFormat="1" applyFont="1"/>
    <xf numFmtId="0" fontId="4" fillId="0" borderId="0" xfId="218" applyFont="1"/>
    <xf numFmtId="170" fontId="4" fillId="0" borderId="0" xfId="218" applyNumberFormat="1" applyFont="1"/>
    <xf numFmtId="168" fontId="4" fillId="0" borderId="0" xfId="218" applyNumberFormat="1" applyFont="1"/>
    <xf numFmtId="0" fontId="4" fillId="0" borderId="0" xfId="218" applyFont="1" applyAlignment="1">
      <alignment horizontal="right" wrapText="1"/>
    </xf>
    <xf numFmtId="0" fontId="81" fillId="0" borderId="0" xfId="0" applyFont="1" applyAlignment="1">
      <alignment horizontal="center" vertical="center" wrapText="1"/>
    </xf>
    <xf numFmtId="3" fontId="0" fillId="33" borderId="0" xfId="0" applyNumberFormat="1" applyFill="1" applyAlignment="1">
      <alignment horizontal="right" vertical="center" wrapText="1"/>
    </xf>
    <xf numFmtId="0" fontId="79" fillId="0" borderId="59" xfId="0" applyFont="1" applyBorder="1" applyAlignment="1">
      <alignment horizontal="center" vertical="top" wrapText="1"/>
    </xf>
    <xf numFmtId="3" fontId="79" fillId="0" borderId="60" xfId="0" applyNumberFormat="1" applyFont="1" applyBorder="1" applyAlignment="1">
      <alignment horizontal="center" wrapText="1"/>
    </xf>
    <xf numFmtId="3" fontId="79" fillId="0" borderId="60" xfId="0" applyNumberFormat="1" applyFont="1" applyBorder="1" applyAlignment="1">
      <alignment horizontal="center" vertical="top" wrapText="1"/>
    </xf>
    <xf numFmtId="169" fontId="42" fillId="0" borderId="0" xfId="293" applyNumberFormat="1"/>
    <xf numFmtId="3" fontId="0" fillId="0" borderId="0" xfId="0" applyNumberFormat="1" applyAlignment="1">
      <alignment horizontal="right" vertical="center" wrapText="1"/>
    </xf>
    <xf numFmtId="0" fontId="10" fillId="0" borderId="0" xfId="0" applyFont="1" applyAlignment="1">
      <alignment horizontal="right"/>
    </xf>
    <xf numFmtId="0" fontId="61" fillId="0" borderId="0" xfId="0" applyFont="1"/>
    <xf numFmtId="0" fontId="77" fillId="0" borderId="0" xfId="0" applyFont="1"/>
    <xf numFmtId="0" fontId="0" fillId="35" borderId="0" xfId="0" applyFill="1"/>
    <xf numFmtId="0" fontId="62" fillId="0" borderId="0" xfId="215" applyFont="1"/>
    <xf numFmtId="0" fontId="83" fillId="0" borderId="1" xfId="0" applyFont="1" applyBorder="1" applyAlignment="1">
      <alignment horizontal="center" vertical="center" wrapText="1"/>
    </xf>
    <xf numFmtId="0" fontId="83" fillId="0" borderId="1" xfId="0" applyFont="1" applyBorder="1" applyAlignment="1">
      <alignment horizontal="center"/>
    </xf>
    <xf numFmtId="0" fontId="0" fillId="0" borderId="0" xfId="0"/>
    <xf numFmtId="3" fontId="0" fillId="0" borderId="0" xfId="0" applyNumberFormat="1"/>
    <xf numFmtId="0" fontId="43" fillId="0" borderId="0" xfId="215"/>
    <xf numFmtId="0" fontId="43" fillId="0" borderId="0" xfId="0" applyFont="1"/>
    <xf numFmtId="0" fontId="84" fillId="0" borderId="0" xfId="215" applyFont="1"/>
    <xf numFmtId="0" fontId="85" fillId="0" borderId="0" xfId="215" applyFont="1"/>
    <xf numFmtId="0" fontId="86" fillId="0" borderId="0" xfId="215" applyFont="1"/>
    <xf numFmtId="0" fontId="87" fillId="0" borderId="0" xfId="215" applyFont="1"/>
    <xf numFmtId="0" fontId="84" fillId="0" borderId="0" xfId="215" quotePrefix="1" applyFont="1"/>
    <xf numFmtId="0" fontId="88" fillId="0" borderId="0" xfId="215" applyFont="1"/>
    <xf numFmtId="0" fontId="89" fillId="0" borderId="0" xfId="215" applyFont="1"/>
    <xf numFmtId="0" fontId="85" fillId="0" borderId="0" xfId="264" applyFont="1"/>
    <xf numFmtId="0" fontId="89" fillId="0" borderId="2" xfId="264" applyFont="1" applyBorder="1" applyAlignment="1">
      <alignment horizontal="left"/>
    </xf>
    <xf numFmtId="0" fontId="89" fillId="0" borderId="2" xfId="264" applyFont="1" applyBorder="1"/>
    <xf numFmtId="0" fontId="89" fillId="0" borderId="2" xfId="264" applyFont="1" applyBorder="1" applyAlignment="1">
      <alignment horizontal="center"/>
    </xf>
    <xf numFmtId="17" fontId="90" fillId="0" borderId="0" xfId="215" applyNumberFormat="1" applyFont="1" applyAlignment="1">
      <alignment horizontal="left"/>
    </xf>
    <xf numFmtId="0" fontId="91" fillId="0" borderId="0" xfId="264" applyFont="1"/>
    <xf numFmtId="0" fontId="91" fillId="0" borderId="0" xfId="264" applyFont="1" applyAlignment="1">
      <alignment horizontal="center"/>
    </xf>
    <xf numFmtId="0" fontId="85" fillId="0" borderId="0" xfId="264" applyFont="1" applyAlignment="1">
      <alignment horizontal="left"/>
    </xf>
    <xf numFmtId="0" fontId="90" fillId="0" borderId="0" xfId="0" applyFont="1" applyAlignment="1">
      <alignment horizontal="center"/>
    </xf>
    <xf numFmtId="0" fontId="43" fillId="0" borderId="0" xfId="215"/>
    <xf numFmtId="0" fontId="90" fillId="0" borderId="0" xfId="0" applyFont="1" applyAlignment="1">
      <alignment vertical="top"/>
    </xf>
    <xf numFmtId="0" fontId="85" fillId="0" borderId="0" xfId="264" applyFont="1" applyAlignment="1">
      <alignment horizontal="right"/>
    </xf>
    <xf numFmtId="0" fontId="92" fillId="0" borderId="0" xfId="264" applyFont="1" applyAlignment="1">
      <alignment horizontal="left"/>
    </xf>
    <xf numFmtId="0" fontId="93" fillId="0" borderId="0" xfId="0" applyFont="1" applyAlignment="1">
      <alignment horizontal="center" readingOrder="1"/>
    </xf>
    <xf numFmtId="0" fontId="85" fillId="0" borderId="3" xfId="264" applyFont="1" applyBorder="1" applyAlignment="1">
      <alignment horizontal="left"/>
    </xf>
    <xf numFmtId="0" fontId="85" fillId="0" borderId="3" xfId="264" applyFont="1" applyBorder="1"/>
    <xf numFmtId="0" fontId="85" fillId="0" borderId="3" xfId="264" applyFont="1" applyBorder="1" applyAlignment="1">
      <alignment horizontal="right"/>
    </xf>
    <xf numFmtId="0" fontId="94" fillId="0" borderId="0" xfId="0" applyFont="1"/>
    <xf numFmtId="0" fontId="94" fillId="0" borderId="0" xfId="0" applyFont="1"/>
    <xf numFmtId="4" fontId="94" fillId="0" borderId="0" xfId="0" applyNumberFormat="1" applyFont="1"/>
    <xf numFmtId="168" fontId="94" fillId="0" borderId="0" xfId="0" applyNumberFormat="1" applyFont="1"/>
    <xf numFmtId="166" fontId="94" fillId="0" borderId="0" xfId="58" applyFont="1"/>
    <xf numFmtId="0" fontId="62" fillId="0" borderId="0" xfId="0" applyFont="1"/>
    <xf numFmtId="0" fontId="95" fillId="0" borderId="0" xfId="0" applyFont="1"/>
    <xf numFmtId="9" fontId="62" fillId="0" borderId="0" xfId="293" applyFont="1"/>
    <xf numFmtId="3" fontId="67" fillId="36" borderId="4" xfId="0" applyNumberFormat="1" applyFont="1" applyFill="1" applyBorder="1"/>
    <xf numFmtId="3" fontId="67" fillId="36" borderId="5" xfId="0" applyNumberFormat="1" applyFont="1" applyFill="1" applyBorder="1"/>
    <xf numFmtId="0" fontId="43" fillId="36" borderId="5" xfId="0" applyFont="1" applyFill="1" applyBorder="1"/>
    <xf numFmtId="0" fontId="43" fillId="36" borderId="6" xfId="0" applyFont="1" applyFill="1" applyBorder="1"/>
    <xf numFmtId="0" fontId="43" fillId="37" borderId="7" xfId="0" applyFont="1" applyFill="1" applyBorder="1"/>
    <xf numFmtId="0" fontId="43" fillId="37" borderId="0" xfId="0" applyFont="1" applyFill="1"/>
    <xf numFmtId="0" fontId="43" fillId="37" borderId="8" xfId="0" applyFont="1" applyFill="1" applyBorder="1"/>
    <xf numFmtId="3" fontId="43" fillId="38" borderId="7" xfId="0" applyNumberFormat="1" applyFont="1" applyFill="1" applyBorder="1"/>
    <xf numFmtId="3" fontId="43" fillId="38" borderId="0" xfId="0" applyNumberFormat="1" applyFont="1" applyFill="1"/>
    <xf numFmtId="3" fontId="43" fillId="38" borderId="8" xfId="0" applyNumberFormat="1" applyFont="1" applyFill="1" applyBorder="1"/>
    <xf numFmtId="3" fontId="43" fillId="38" borderId="9" xfId="0" applyNumberFormat="1" applyFont="1" applyFill="1" applyBorder="1"/>
    <xf numFmtId="3" fontId="43" fillId="38" borderId="3" xfId="0" applyNumberFormat="1" applyFont="1" applyFill="1" applyBorder="1"/>
    <xf numFmtId="2" fontId="43" fillId="38" borderId="3" xfId="0" applyNumberFormat="1" applyFont="1" applyFill="1" applyBorder="1"/>
    <xf numFmtId="2" fontId="43" fillId="38" borderId="10" xfId="0" applyNumberFormat="1" applyFont="1" applyFill="1" applyBorder="1"/>
    <xf numFmtId="1" fontId="43" fillId="0" borderId="0" xfId="0" applyNumberFormat="1" applyFont="1"/>
    <xf numFmtId="3" fontId="43" fillId="0" borderId="0" xfId="0" applyNumberFormat="1" applyFont="1"/>
    <xf numFmtId="0" fontId="43" fillId="0" borderId="4" xfId="0" applyFont="1" applyBorder="1"/>
    <xf numFmtId="0" fontId="43" fillId="0" borderId="5" xfId="0" applyFont="1" applyBorder="1"/>
    <xf numFmtId="0" fontId="43" fillId="0" borderId="6" xfId="0" applyFont="1" applyBorder="1"/>
    <xf numFmtId="0" fontId="43" fillId="0" borderId="11" xfId="0" applyFont="1" applyBorder="1"/>
    <xf numFmtId="0" fontId="43" fillId="0" borderId="7" xfId="0" applyFont="1" applyBorder="1"/>
    <xf numFmtId="0" fontId="43" fillId="0" borderId="0" xfId="0" applyFont="1"/>
    <xf numFmtId="0" fontId="43" fillId="0" borderId="8" xfId="0" applyFont="1" applyBorder="1"/>
    <xf numFmtId="0" fontId="43" fillId="0" borderId="12" xfId="0" applyFont="1" applyBorder="1"/>
    <xf numFmtId="0" fontId="43" fillId="0" borderId="2" xfId="0" applyFont="1" applyBorder="1"/>
    <xf numFmtId="170" fontId="43" fillId="0" borderId="1" xfId="0" applyNumberFormat="1" applyFont="1" applyBorder="1"/>
    <xf numFmtId="10" fontId="43" fillId="0" borderId="1" xfId="0" applyNumberFormat="1" applyFont="1" applyBorder="1"/>
    <xf numFmtId="170" fontId="43" fillId="0" borderId="13" xfId="0" applyNumberFormat="1" applyFont="1" applyBorder="1"/>
    <xf numFmtId="170" fontId="43" fillId="0" borderId="0" xfId="0" applyNumberFormat="1" applyFont="1"/>
    <xf numFmtId="0" fontId="91" fillId="0" borderId="0" xfId="234" applyFont="1" applyAlignment="1">
      <alignment vertical="center"/>
    </xf>
    <xf numFmtId="0" fontId="81" fillId="0" borderId="1" xfId="0" applyFont="1" applyBorder="1"/>
    <xf numFmtId="0" fontId="91" fillId="0" borderId="0" xfId="234" applyFont="1" applyAlignment="1">
      <alignment vertical="center"/>
    </xf>
    <xf numFmtId="0" fontId="81" fillId="0" borderId="1" xfId="0" quotePrefix="1" applyFont="1" applyBorder="1" applyAlignment="1">
      <alignment horizontal="center" vertical="center" wrapText="1"/>
    </xf>
    <xf numFmtId="0" fontId="96" fillId="0" borderId="1" xfId="0" applyFont="1" applyBorder="1"/>
    <xf numFmtId="0" fontId="81" fillId="0" borderId="1" xfId="0" applyFont="1" applyBorder="1" applyAlignment="1">
      <alignment horizontal="left" vertical="center" wrapText="1"/>
    </xf>
    <xf numFmtId="3" fontId="81" fillId="0" borderId="1" xfId="0" applyNumberFormat="1" applyFont="1" applyBorder="1" applyAlignment="1">
      <alignment vertical="center"/>
    </xf>
    <xf numFmtId="168" fontId="81" fillId="0" borderId="1" xfId="0" applyNumberFormat="1" applyFont="1" applyBorder="1" applyAlignment="1">
      <alignment horizontal="center" vertical="center"/>
    </xf>
    <xf numFmtId="3" fontId="92" fillId="0" borderId="0" xfId="0" applyNumberFormat="1" applyFont="1"/>
    <xf numFmtId="168" fontId="96" fillId="0" borderId="1" xfId="0" applyNumberFormat="1" applyFont="1" applyBorder="1" applyAlignment="1">
      <alignment horizontal="center" vertical="center"/>
    </xf>
    <xf numFmtId="0" fontId="81" fillId="0" borderId="1" xfId="0" applyFont="1" applyBorder="1" applyAlignment="1">
      <alignment vertical="center"/>
    </xf>
    <xf numFmtId="3" fontId="85" fillId="0" borderId="0" xfId="0" applyNumberFormat="1" applyFont="1"/>
    <xf numFmtId="0" fontId="96" fillId="0" borderId="1" xfId="0" applyFont="1" applyBorder="1" applyAlignment="1">
      <alignment vertical="center"/>
    </xf>
    <xf numFmtId="3" fontId="96" fillId="0" borderId="1" xfId="0" applyNumberFormat="1" applyFont="1" applyBorder="1" applyAlignment="1">
      <alignment vertical="center"/>
    </xf>
    <xf numFmtId="3" fontId="96" fillId="0" borderId="1" xfId="0" applyNumberFormat="1" applyFont="1" applyBorder="1"/>
    <xf numFmtId="3" fontId="85" fillId="0" borderId="0" xfId="234" applyNumberFormat="1" applyFont="1"/>
    <xf numFmtId="3" fontId="89" fillId="0" borderId="0" xfId="234" applyNumberFormat="1" applyFont="1" applyAlignment="1">
      <alignment vertical="center"/>
    </xf>
    <xf numFmtId="0" fontId="91" fillId="0" borderId="0" xfId="234" applyFont="1" applyAlignment="1">
      <alignment horizontal="center" vertical="center"/>
    </xf>
    <xf numFmtId="3" fontId="91" fillId="0" borderId="0" xfId="234" applyNumberFormat="1" applyFont="1" applyAlignment="1">
      <alignment vertical="center"/>
    </xf>
    <xf numFmtId="168" fontId="91" fillId="0" borderId="0" xfId="234" applyNumberFormat="1" applyFont="1" applyAlignment="1">
      <alignment vertical="center"/>
    </xf>
    <xf numFmtId="3" fontId="94" fillId="0" borderId="0" xfId="0" applyNumberFormat="1" applyFont="1"/>
    <xf numFmtId="0" fontId="43" fillId="0" borderId="14" xfId="0" applyFont="1" applyBorder="1"/>
    <xf numFmtId="0" fontId="97" fillId="0" borderId="0" xfId="0" applyFont="1" applyAlignment="1">
      <alignment vertical="center" wrapText="1"/>
    </xf>
    <xf numFmtId="0" fontId="84" fillId="0" borderId="0" xfId="0" applyFont="1"/>
    <xf numFmtId="3" fontId="84" fillId="0" borderId="0" xfId="0" applyNumberFormat="1" applyFont="1"/>
    <xf numFmtId="4" fontId="84" fillId="0" borderId="0" xfId="0" applyNumberFormat="1" applyFont="1"/>
    <xf numFmtId="0" fontId="98" fillId="0" borderId="0" xfId="0" applyFont="1"/>
    <xf numFmtId="169" fontId="94" fillId="0" borderId="0" xfId="293" applyNumberFormat="1" applyFont="1"/>
    <xf numFmtId="0" fontId="91" fillId="0" borderId="0" xfId="0" applyFont="1"/>
    <xf numFmtId="0" fontId="99" fillId="0" borderId="0" xfId="0" applyFont="1" applyAlignment="1">
      <alignment vertical="center"/>
    </xf>
    <xf numFmtId="4" fontId="43" fillId="0" borderId="0" xfId="0" applyNumberFormat="1" applyFont="1"/>
    <xf numFmtId="0" fontId="100" fillId="0" borderId="0" xfId="0" applyFont="1"/>
    <xf numFmtId="9" fontId="84" fillId="0" borderId="0" xfId="0" applyNumberFormat="1" applyFont="1"/>
    <xf numFmtId="169" fontId="84" fillId="0" borderId="0" xfId="293" applyNumberFormat="1" applyFont="1"/>
    <xf numFmtId="167" fontId="84" fillId="0" borderId="0" xfId="57" applyFont="1"/>
    <xf numFmtId="1" fontId="84" fillId="0" borderId="0" xfId="0" applyNumberFormat="1" applyFont="1"/>
    <xf numFmtId="1" fontId="84" fillId="0" borderId="0" xfId="57" applyNumberFormat="1" applyFont="1"/>
    <xf numFmtId="2" fontId="84" fillId="0" borderId="0" xfId="0" applyNumberFormat="1" applyFont="1"/>
    <xf numFmtId="3" fontId="100" fillId="0" borderId="0" xfId="0" applyNumberFormat="1" applyFont="1"/>
    <xf numFmtId="4" fontId="100" fillId="0" borderId="0" xfId="0" applyNumberFormat="1" applyFont="1"/>
    <xf numFmtId="0" fontId="81" fillId="35" borderId="15" xfId="0" applyFont="1" applyFill="1" applyBorder="1" applyAlignment="1">
      <alignment horizontal="center" vertical="center" wrapText="1"/>
    </xf>
    <xf numFmtId="0" fontId="81" fillId="35" borderId="0" xfId="0" applyFont="1" applyFill="1" applyAlignment="1">
      <alignment horizontal="center" vertical="center" wrapText="1"/>
    </xf>
    <xf numFmtId="1" fontId="43" fillId="0" borderId="16" xfId="0" applyNumberFormat="1" applyFont="1" applyBorder="1" applyAlignment="1">
      <alignment horizontal="left" vertical="center" wrapText="1"/>
    </xf>
    <xf numFmtId="3" fontId="43" fillId="0" borderId="16" xfId="0" applyNumberFormat="1" applyFont="1" applyBorder="1" applyAlignment="1">
      <alignment horizontal="right" vertical="center" wrapText="1"/>
    </xf>
    <xf numFmtId="1" fontId="43" fillId="0" borderId="17" xfId="0" applyNumberFormat="1" applyFont="1" applyBorder="1" applyAlignment="1">
      <alignment horizontal="left" vertical="center" wrapText="1"/>
    </xf>
    <xf numFmtId="3" fontId="43" fillId="0" borderId="17" xfId="0" applyNumberFormat="1" applyFont="1" applyBorder="1" applyAlignment="1">
      <alignment horizontal="right" vertical="center" wrapText="1"/>
    </xf>
    <xf numFmtId="171" fontId="43" fillId="0" borderId="0" xfId="0" applyNumberFormat="1" applyFont="1"/>
    <xf numFmtId="0" fontId="96" fillId="35" borderId="18" xfId="0" applyFont="1" applyFill="1" applyBorder="1"/>
    <xf numFmtId="171" fontId="96" fillId="35" borderId="18" xfId="57" applyNumberFormat="1" applyFont="1" applyFill="1" applyBorder="1"/>
    <xf numFmtId="171" fontId="96" fillId="35" borderId="18" xfId="57" applyNumberFormat="1" applyFont="1" applyFill="1" applyBorder="1" applyAlignment="1">
      <alignment horizontal="center"/>
    </xf>
    <xf numFmtId="171" fontId="81" fillId="35" borderId="19" xfId="57" applyNumberFormat="1" applyFont="1" applyFill="1" applyBorder="1"/>
    <xf numFmtId="0" fontId="96" fillId="35" borderId="0" xfId="0" applyFont="1" applyFill="1"/>
    <xf numFmtId="171" fontId="96" fillId="35" borderId="0" xfId="57" applyNumberFormat="1" applyFont="1" applyFill="1"/>
    <xf numFmtId="171" fontId="96" fillId="35" borderId="0" xfId="57" applyNumberFormat="1" applyFont="1" applyFill="1" applyAlignment="1">
      <alignment horizontal="center"/>
    </xf>
    <xf numFmtId="171" fontId="81" fillId="35" borderId="0" xfId="57" applyNumberFormat="1" applyFont="1" applyFill="1"/>
    <xf numFmtId="0" fontId="101" fillId="0" borderId="0" xfId="0" applyFont="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horizontal="center" vertical="center" wrapText="1"/>
    </xf>
    <xf numFmtId="0" fontId="90" fillId="0" borderId="0" xfId="0" applyFont="1"/>
    <xf numFmtId="171" fontId="43" fillId="0" borderId="13" xfId="0" applyNumberFormat="1" applyFont="1" applyBorder="1" applyAlignment="1">
      <alignment horizontal="center" vertical="center"/>
    </xf>
    <xf numFmtId="171" fontId="43" fillId="0" borderId="14" xfId="0" applyNumberFormat="1" applyFont="1" applyBorder="1" applyAlignment="1">
      <alignment horizontal="center" vertical="center"/>
    </xf>
    <xf numFmtId="0" fontId="43" fillId="0" borderId="13" xfId="0" applyFont="1" applyBorder="1"/>
    <xf numFmtId="0" fontId="43" fillId="0" borderId="14" xfId="0" applyFont="1" applyBorder="1" applyAlignment="1">
      <alignment horizontal="center"/>
    </xf>
    <xf numFmtId="0" fontId="43" fillId="0" borderId="9" xfId="0" applyFont="1" applyBorder="1"/>
    <xf numFmtId="0" fontId="43" fillId="0" borderId="18" xfId="0" applyFont="1" applyBorder="1" applyAlignment="1">
      <alignment horizontal="center"/>
    </xf>
    <xf numFmtId="171" fontId="43" fillId="0" borderId="1" xfId="0" applyNumberFormat="1" applyFont="1" applyBorder="1"/>
    <xf numFmtId="0" fontId="102" fillId="0" borderId="0" xfId="0" applyFont="1"/>
    <xf numFmtId="0" fontId="84" fillId="0" borderId="0" xfId="0" applyFont="1"/>
    <xf numFmtId="0" fontId="84" fillId="0" borderId="0" xfId="0" applyFont="1" applyAlignment="1">
      <alignment horizontal="left"/>
    </xf>
    <xf numFmtId="173" fontId="84" fillId="0" borderId="0" xfId="57" applyNumberFormat="1" applyFont="1"/>
    <xf numFmtId="171" fontId="84" fillId="0" borderId="0" xfId="0" applyNumberFormat="1" applyFont="1"/>
    <xf numFmtId="171" fontId="43" fillId="0" borderId="7" xfId="0" applyNumberFormat="1" applyFont="1" applyBorder="1"/>
    <xf numFmtId="171" fontId="43" fillId="0" borderId="13" xfId="0" applyNumberFormat="1" applyFont="1" applyBorder="1" applyAlignment="1">
      <alignment vertical="center"/>
    </xf>
    <xf numFmtId="171" fontId="43" fillId="0" borderId="18" xfId="0" applyNumberFormat="1" applyFont="1" applyBorder="1" applyAlignment="1">
      <alignment horizontal="center"/>
    </xf>
    <xf numFmtId="169" fontId="43" fillId="0" borderId="1" xfId="293" applyNumberFormat="1" applyFont="1" applyBorder="1"/>
    <xf numFmtId="0" fontId="67" fillId="0" borderId="14" xfId="0" applyFont="1" applyBorder="1" applyAlignment="1">
      <alignment horizontal="center"/>
    </xf>
    <xf numFmtId="169" fontId="67" fillId="0" borderId="14" xfId="293" applyNumberFormat="1" applyFont="1" applyBorder="1" applyAlignment="1">
      <alignment horizontal="center"/>
    </xf>
    <xf numFmtId="171" fontId="43" fillId="0" borderId="4" xfId="0" applyNumberFormat="1" applyFont="1" applyBorder="1"/>
    <xf numFmtId="171" fontId="43" fillId="0" borderId="6" xfId="0" applyNumberFormat="1" applyFont="1" applyBorder="1"/>
    <xf numFmtId="171" fontId="43" fillId="0" borderId="9" xfId="0" applyNumberFormat="1" applyFont="1" applyBorder="1"/>
    <xf numFmtId="171" fontId="43" fillId="0" borderId="10" xfId="0" applyNumberFormat="1" applyFont="1" applyBorder="1"/>
    <xf numFmtId="0" fontId="43" fillId="0" borderId="18" xfId="0" applyFont="1" applyBorder="1"/>
    <xf numFmtId="171" fontId="43" fillId="0" borderId="8" xfId="0" applyNumberFormat="1" applyFont="1" applyBorder="1"/>
    <xf numFmtId="171" fontId="43" fillId="0" borderId="12" xfId="0" applyNumberFormat="1" applyFont="1" applyBorder="1"/>
    <xf numFmtId="171" fontId="43" fillId="0" borderId="11" xfId="0" applyNumberFormat="1" applyFont="1" applyBorder="1"/>
    <xf numFmtId="0" fontId="67" fillId="0" borderId="9" xfId="0" applyFont="1" applyBorder="1" applyAlignment="1">
      <alignment horizontal="center"/>
    </xf>
    <xf numFmtId="171" fontId="43" fillId="0" borderId="13" xfId="0" applyNumberFormat="1" applyFont="1" applyBorder="1"/>
    <xf numFmtId="171" fontId="43" fillId="0" borderId="14" xfId="0" applyNumberFormat="1" applyFont="1" applyBorder="1"/>
    <xf numFmtId="0" fontId="56" fillId="30" borderId="0" xfId="55" applyFont="1"/>
    <xf numFmtId="0" fontId="43" fillId="0" borderId="14" xfId="0" applyFont="1" applyBorder="1" applyAlignment="1">
      <alignment horizontal="left" vertical="center"/>
    </xf>
    <xf numFmtId="166" fontId="43" fillId="0" borderId="1" xfId="58" applyFont="1" applyBorder="1" applyAlignment="1">
      <alignment horizontal="right"/>
    </xf>
    <xf numFmtId="173" fontId="43" fillId="0" borderId="1" xfId="177" applyNumberFormat="1" applyFont="1" applyBorder="1"/>
    <xf numFmtId="166" fontId="43" fillId="0" borderId="1" xfId="58" applyFont="1" applyBorder="1"/>
    <xf numFmtId="173" fontId="43" fillId="0" borderId="1" xfId="57" applyNumberFormat="1" applyFont="1" applyBorder="1"/>
    <xf numFmtId="173" fontId="103" fillId="0" borderId="0" xfId="0" applyNumberFormat="1" applyFont="1"/>
    <xf numFmtId="0" fontId="103" fillId="0" borderId="0" xfId="0" applyFont="1"/>
    <xf numFmtId="0" fontId="104" fillId="0" borderId="12" xfId="0" applyFont="1" applyBorder="1"/>
    <xf numFmtId="173" fontId="94" fillId="0" borderId="0" xfId="0" applyNumberFormat="1" applyFont="1"/>
    <xf numFmtId="0" fontId="43" fillId="0" borderId="18" xfId="0" applyFont="1" applyBorder="1" applyAlignment="1">
      <alignment horizontal="center" wrapText="1"/>
    </xf>
    <xf numFmtId="174" fontId="90" fillId="0" borderId="0" xfId="0" applyNumberFormat="1" applyFont="1"/>
    <xf numFmtId="10" fontId="94" fillId="0" borderId="0" xfId="293" applyNumberFormat="1" applyFont="1"/>
    <xf numFmtId="0" fontId="43" fillId="0" borderId="12" xfId="0" applyFont="1" applyBorder="1" applyAlignment="1">
      <alignment horizontal="left" vertical="center"/>
    </xf>
    <xf numFmtId="0" fontId="43" fillId="0" borderId="11" xfId="0" applyFont="1" applyBorder="1" applyAlignment="1">
      <alignment horizontal="left" vertical="center"/>
    </xf>
    <xf numFmtId="3" fontId="43" fillId="0" borderId="1" xfId="0" applyNumberFormat="1" applyFont="1" applyBorder="1"/>
    <xf numFmtId="0" fontId="105" fillId="0" borderId="0" xfId="0" applyFont="1"/>
    <xf numFmtId="3" fontId="81" fillId="0" borderId="1" xfId="234" applyNumberFormat="1" applyFont="1" applyBorder="1"/>
    <xf numFmtId="3" fontId="67" fillId="0" borderId="1" xfId="0" applyNumberFormat="1" applyFont="1" applyBorder="1"/>
    <xf numFmtId="170" fontId="96" fillId="0" borderId="0" xfId="0" applyNumberFormat="1" applyFont="1"/>
    <xf numFmtId="3" fontId="43" fillId="0" borderId="1" xfId="0" applyNumberFormat="1" applyFont="1" applyBorder="1" applyAlignment="1">
      <alignment horizontal="center" vertical="center"/>
    </xf>
    <xf numFmtId="169" fontId="43" fillId="0" borderId="1" xfId="293" quotePrefix="1" applyNumberFormat="1" applyFont="1" applyBorder="1" applyAlignment="1">
      <alignment horizontal="center" vertical="center"/>
    </xf>
    <xf numFmtId="169" fontId="43" fillId="0" borderId="1" xfId="293" applyNumberFormat="1" applyFont="1" applyBorder="1" applyAlignment="1">
      <alignment horizontal="center" vertical="center"/>
    </xf>
    <xf numFmtId="3" fontId="94" fillId="0" borderId="0" xfId="0" applyNumberFormat="1" applyFont="1" applyAlignment="1">
      <alignment horizontal="center" vertical="center"/>
    </xf>
    <xf numFmtId="3" fontId="67" fillId="0" borderId="1" xfId="0" applyNumberFormat="1" applyFont="1" applyBorder="1" applyAlignment="1">
      <alignment horizontal="center" vertical="center"/>
    </xf>
    <xf numFmtId="169" fontId="67" fillId="0" borderId="1" xfId="293" applyNumberFormat="1" applyFont="1" applyBorder="1" applyAlignment="1">
      <alignment horizontal="center" vertical="center"/>
    </xf>
    <xf numFmtId="3" fontId="43" fillId="39" borderId="1" xfId="0" applyNumberFormat="1" applyFont="1" applyFill="1" applyBorder="1"/>
    <xf numFmtId="171" fontId="91" fillId="0" borderId="0" xfId="89" applyNumberFormat="1" applyFont="1"/>
    <xf numFmtId="168" fontId="96" fillId="0" borderId="1" xfId="0" applyNumberFormat="1" applyFont="1" applyBorder="1" applyAlignment="1">
      <alignment horizontal="right" vertical="center"/>
    </xf>
    <xf numFmtId="168" fontId="81" fillId="0" borderId="1" xfId="0" applyNumberFormat="1" applyFont="1" applyBorder="1" applyAlignment="1">
      <alignment horizontal="right" vertical="center"/>
    </xf>
    <xf numFmtId="168" fontId="43" fillId="0" borderId="0" xfId="0" applyNumberFormat="1" applyFont="1"/>
    <xf numFmtId="0" fontId="43" fillId="0" borderId="0" xfId="0" applyFont="1"/>
    <xf numFmtId="0" fontId="106" fillId="0" borderId="0" xfId="0" applyFont="1"/>
    <xf numFmtId="0" fontId="44" fillId="0" borderId="0" xfId="0" applyFont="1"/>
    <xf numFmtId="17" fontId="43" fillId="0" borderId="0" xfId="0" applyNumberFormat="1" applyFont="1"/>
    <xf numFmtId="9" fontId="44" fillId="0" borderId="0" xfId="294" applyFont="1"/>
    <xf numFmtId="168" fontId="62" fillId="0" borderId="0" xfId="0" applyNumberFormat="1" applyFont="1"/>
    <xf numFmtId="168" fontId="43" fillId="0" borderId="0" xfId="0" applyNumberFormat="1" applyFont="1" applyAlignment="1">
      <alignment horizontal="right" vertical="center" wrapText="1"/>
    </xf>
    <xf numFmtId="168" fontId="43" fillId="33" borderId="0" xfId="0" applyNumberFormat="1" applyFont="1" applyFill="1" applyAlignment="1">
      <alignment horizontal="right" vertical="center" wrapText="1"/>
    </xf>
    <xf numFmtId="3" fontId="43" fillId="0" borderId="0" xfId="0" applyNumberFormat="1" applyFont="1" applyAlignment="1">
      <alignment horizontal="right" vertical="center" wrapText="1"/>
    </xf>
    <xf numFmtId="2" fontId="43" fillId="0" borderId="0" xfId="0" applyNumberFormat="1" applyFont="1"/>
    <xf numFmtId="0" fontId="107" fillId="0" borderId="0" xfId="0" applyFont="1"/>
    <xf numFmtId="168" fontId="91" fillId="0" borderId="1" xfId="0" applyNumberFormat="1" applyFont="1" applyBorder="1" applyAlignment="1">
      <alignment horizontal="center" vertical="center"/>
    </xf>
    <xf numFmtId="168" fontId="108" fillId="40" borderId="1" xfId="0" applyNumberFormat="1" applyFont="1" applyFill="1" applyBorder="1" applyAlignment="1">
      <alignment horizontal="center" vertical="center"/>
    </xf>
    <xf numFmtId="4" fontId="91" fillId="0" borderId="1" xfId="0" applyNumberFormat="1" applyFont="1" applyBorder="1" applyAlignment="1">
      <alignment horizontal="center" vertical="center"/>
    </xf>
    <xf numFmtId="168" fontId="89" fillId="0" borderId="1" xfId="0" applyNumberFormat="1" applyFont="1" applyBorder="1" applyAlignment="1">
      <alignment horizontal="center" vertical="center"/>
    </xf>
    <xf numFmtId="4" fontId="108" fillId="40" borderId="1" xfId="0" applyNumberFormat="1" applyFont="1" applyFill="1" applyBorder="1" applyAlignment="1">
      <alignment horizontal="center" vertical="center"/>
    </xf>
    <xf numFmtId="4" fontId="89" fillId="0" borderId="1" xfId="0" applyNumberFormat="1" applyFont="1" applyBorder="1" applyAlignment="1">
      <alignment horizontal="center" vertical="center"/>
    </xf>
    <xf numFmtId="17" fontId="89" fillId="0" borderId="20" xfId="0" applyNumberFormat="1" applyFont="1" applyBorder="1" applyAlignment="1">
      <alignment horizontal="center" vertical="center"/>
    </xf>
    <xf numFmtId="17" fontId="89" fillId="0" borderId="21" xfId="0" applyNumberFormat="1" applyFont="1" applyBorder="1" applyAlignment="1">
      <alignment horizontal="center" vertical="center"/>
    </xf>
    <xf numFmtId="0" fontId="43" fillId="0" borderId="22" xfId="0" applyFont="1" applyBorder="1" applyAlignment="1">
      <alignment vertical="center"/>
    </xf>
    <xf numFmtId="0" fontId="43" fillId="0" borderId="23" xfId="0" applyFont="1" applyBorder="1" applyAlignment="1">
      <alignment vertical="center"/>
    </xf>
    <xf numFmtId="0" fontId="108" fillId="40" borderId="23" xfId="0" applyFont="1" applyFill="1" applyBorder="1" applyAlignment="1">
      <alignment vertical="center"/>
    </xf>
    <xf numFmtId="0" fontId="89" fillId="0" borderId="23" xfId="0" applyFont="1" applyBorder="1" applyAlignment="1">
      <alignment vertical="center"/>
    </xf>
    <xf numFmtId="0" fontId="109" fillId="40" borderId="24" xfId="0" applyFont="1" applyFill="1" applyBorder="1" applyAlignment="1">
      <alignment vertical="center"/>
    </xf>
    <xf numFmtId="168" fontId="91" fillId="0" borderId="25" xfId="0" applyNumberFormat="1" applyFont="1" applyBorder="1" applyAlignment="1">
      <alignment horizontal="center" vertical="center"/>
    </xf>
    <xf numFmtId="169" fontId="89" fillId="0" borderId="26" xfId="294" applyNumberFormat="1" applyFont="1" applyBorder="1" applyAlignment="1">
      <alignment horizontal="center" vertical="center"/>
    </xf>
    <xf numFmtId="168" fontId="108" fillId="40" borderId="25" xfId="0" applyNumberFormat="1" applyFont="1" applyFill="1" applyBorder="1" applyAlignment="1">
      <alignment horizontal="center" vertical="center"/>
    </xf>
    <xf numFmtId="169" fontId="109" fillId="40" borderId="26" xfId="294" applyNumberFormat="1" applyFont="1" applyFill="1" applyBorder="1" applyAlignment="1">
      <alignment horizontal="center" vertical="center"/>
    </xf>
    <xf numFmtId="168" fontId="89" fillId="0" borderId="25" xfId="0" applyNumberFormat="1" applyFont="1" applyBorder="1" applyAlignment="1">
      <alignment horizontal="center" vertical="center"/>
    </xf>
    <xf numFmtId="4" fontId="91" fillId="0" borderId="25" xfId="0" applyNumberFormat="1" applyFont="1" applyBorder="1" applyAlignment="1">
      <alignment horizontal="center" vertical="center"/>
    </xf>
    <xf numFmtId="4" fontId="108" fillId="40" borderId="25" xfId="0" applyNumberFormat="1" applyFont="1" applyFill="1" applyBorder="1" applyAlignment="1">
      <alignment horizontal="center" vertical="center"/>
    </xf>
    <xf numFmtId="4" fontId="89" fillId="0" borderId="25" xfId="0" applyNumberFormat="1" applyFont="1" applyBorder="1" applyAlignment="1">
      <alignment horizontal="center" vertical="center"/>
    </xf>
    <xf numFmtId="4" fontId="109" fillId="40" borderId="27" xfId="0" applyNumberFormat="1" applyFont="1" applyFill="1" applyBorder="1" applyAlignment="1">
      <alignment horizontal="center" vertical="center"/>
    </xf>
    <xf numFmtId="4" fontId="109" fillId="40" borderId="20" xfId="0" applyNumberFormat="1" applyFont="1" applyFill="1" applyBorder="1" applyAlignment="1">
      <alignment horizontal="center" vertical="center"/>
    </xf>
    <xf numFmtId="169" fontId="109" fillId="40" borderId="21" xfId="294" applyNumberFormat="1" applyFont="1" applyFill="1" applyBorder="1" applyAlignment="1">
      <alignment horizontal="center" vertical="center"/>
    </xf>
    <xf numFmtId="168" fontId="91" fillId="0" borderId="22" xfId="0" applyNumberFormat="1" applyFont="1" applyBorder="1" applyAlignment="1">
      <alignment horizontal="center" vertical="center"/>
    </xf>
    <xf numFmtId="168" fontId="91" fillId="0" borderId="23" xfId="0" applyNumberFormat="1" applyFont="1" applyBorder="1" applyAlignment="1">
      <alignment horizontal="center" vertical="center"/>
    </xf>
    <xf numFmtId="168" fontId="108" fillId="40" borderId="23" xfId="0" applyNumberFormat="1" applyFont="1" applyFill="1" applyBorder="1" applyAlignment="1">
      <alignment horizontal="center" vertical="center"/>
    </xf>
    <xf numFmtId="168" fontId="89" fillId="0" borderId="23" xfId="0" applyNumberFormat="1" applyFont="1" applyBorder="1" applyAlignment="1">
      <alignment horizontal="center" vertical="center"/>
    </xf>
    <xf numFmtId="168" fontId="109" fillId="40" borderId="24" xfId="0" applyNumberFormat="1" applyFont="1" applyFill="1" applyBorder="1" applyAlignment="1">
      <alignment horizontal="center" vertical="center"/>
    </xf>
    <xf numFmtId="168" fontId="91" fillId="0" borderId="28" xfId="0" applyNumberFormat="1" applyFont="1" applyBorder="1" applyAlignment="1">
      <alignment horizontal="center" vertical="center"/>
    </xf>
    <xf numFmtId="168" fontId="91" fillId="0" borderId="29" xfId="0" applyNumberFormat="1" applyFont="1" applyBorder="1" applyAlignment="1">
      <alignment horizontal="center" vertical="center"/>
    </xf>
    <xf numFmtId="169" fontId="89" fillId="0" borderId="30" xfId="294" applyNumberFormat="1" applyFont="1" applyBorder="1" applyAlignment="1">
      <alignment horizontal="center" vertical="center"/>
    </xf>
    <xf numFmtId="168" fontId="109" fillId="40" borderId="27" xfId="0" applyNumberFormat="1" applyFont="1" applyFill="1" applyBorder="1" applyAlignment="1">
      <alignment horizontal="center" vertical="center"/>
    </xf>
    <xf numFmtId="168" fontId="109" fillId="40" borderId="20" xfId="0" applyNumberFormat="1" applyFont="1" applyFill="1" applyBorder="1" applyAlignment="1">
      <alignment horizontal="center" vertical="center"/>
    </xf>
    <xf numFmtId="17" fontId="89" fillId="0" borderId="27" xfId="0" applyNumberFormat="1" applyFont="1" applyBorder="1" applyAlignment="1">
      <alignment horizontal="center" vertical="center"/>
    </xf>
    <xf numFmtId="168" fontId="89" fillId="0" borderId="24" xfId="0" applyNumberFormat="1" applyFont="1" applyBorder="1" applyAlignment="1">
      <alignment horizontal="center" vertical="center"/>
    </xf>
    <xf numFmtId="168" fontId="89" fillId="0" borderId="27" xfId="0" applyNumberFormat="1" applyFont="1" applyBorder="1" applyAlignment="1">
      <alignment horizontal="center" vertical="center"/>
    </xf>
    <xf numFmtId="168" fontId="89" fillId="0" borderId="20" xfId="0" applyNumberFormat="1" applyFont="1" applyBorder="1" applyAlignment="1">
      <alignment horizontal="center" vertical="center"/>
    </xf>
    <xf numFmtId="168" fontId="89" fillId="0" borderId="20" xfId="294" applyNumberFormat="1" applyFont="1" applyBorder="1" applyAlignment="1">
      <alignment horizontal="center" vertical="center"/>
    </xf>
    <xf numFmtId="4" fontId="91" fillId="0" borderId="22" xfId="0" applyNumberFormat="1" applyFont="1" applyBorder="1" applyAlignment="1">
      <alignment horizontal="center" vertical="center"/>
    </xf>
    <xf numFmtId="4" fontId="91" fillId="0" borderId="23" xfId="0" applyNumberFormat="1" applyFont="1" applyBorder="1" applyAlignment="1">
      <alignment horizontal="center" vertical="center"/>
    </xf>
    <xf numFmtId="4" fontId="108" fillId="40" borderId="23" xfId="0" applyNumberFormat="1" applyFont="1" applyFill="1" applyBorder="1" applyAlignment="1">
      <alignment horizontal="center" vertical="center"/>
    </xf>
    <xf numFmtId="4" fontId="89" fillId="0" borderId="23" xfId="0" applyNumberFormat="1" applyFont="1" applyBorder="1" applyAlignment="1">
      <alignment horizontal="center" vertical="center"/>
    </xf>
    <xf numFmtId="4" fontId="109" fillId="40" borderId="24" xfId="0" applyNumberFormat="1" applyFont="1" applyFill="1" applyBorder="1" applyAlignment="1">
      <alignment horizontal="center" vertical="center"/>
    </xf>
    <xf numFmtId="4" fontId="91" fillId="0" borderId="28" xfId="0" applyNumberFormat="1" applyFont="1" applyBorder="1" applyAlignment="1">
      <alignment horizontal="center" vertical="center"/>
    </xf>
    <xf numFmtId="4" fontId="91" fillId="0" borderId="29" xfId="0" applyNumberFormat="1" applyFont="1" applyBorder="1" applyAlignment="1">
      <alignment horizontal="center" vertical="center"/>
    </xf>
    <xf numFmtId="0" fontId="89" fillId="0" borderId="24" xfId="0" applyFont="1" applyBorder="1" applyAlignment="1">
      <alignment vertical="center"/>
    </xf>
    <xf numFmtId="0" fontId="43" fillId="0" borderId="31" xfId="0" applyFont="1" applyBorder="1"/>
    <xf numFmtId="0" fontId="96" fillId="0" borderId="1" xfId="0" applyFont="1" applyBorder="1" applyAlignment="1">
      <alignment vertical="center" wrapText="1"/>
    </xf>
    <xf numFmtId="0" fontId="85" fillId="0" borderId="0" xfId="264" applyFont="1" applyAlignment="1">
      <alignment horizontal="center"/>
    </xf>
    <xf numFmtId="0" fontId="110" fillId="0" borderId="0" xfId="0" applyFont="1" applyAlignment="1">
      <alignment vertical="center"/>
    </xf>
    <xf numFmtId="173" fontId="96" fillId="0" borderId="1" xfId="57" applyNumberFormat="1" applyFont="1" applyBorder="1"/>
    <xf numFmtId="9" fontId="43" fillId="0" borderId="0" xfId="293" applyFont="1"/>
    <xf numFmtId="171" fontId="43" fillId="0" borderId="13" xfId="0" applyNumberFormat="1" applyFont="1" applyBorder="1" applyAlignment="1">
      <alignment horizontal="center"/>
    </xf>
    <xf numFmtId="169" fontId="43" fillId="0" borderId="13" xfId="293" applyNumberFormat="1" applyFont="1" applyBorder="1" applyAlignment="1">
      <alignment horizontal="center"/>
    </xf>
    <xf numFmtId="169" fontId="43" fillId="0" borderId="18" xfId="293" applyNumberFormat="1" applyFont="1" applyBorder="1" applyAlignment="1">
      <alignment horizontal="center"/>
    </xf>
    <xf numFmtId="169" fontId="43" fillId="0" borderId="1" xfId="293" applyNumberFormat="1" applyFont="1" applyBorder="1" applyAlignment="1">
      <alignment horizontal="center"/>
    </xf>
    <xf numFmtId="169" fontId="43" fillId="0" borderId="14" xfId="293" applyNumberFormat="1" applyFont="1" applyBorder="1" applyAlignment="1">
      <alignment horizontal="center"/>
    </xf>
    <xf numFmtId="169" fontId="43" fillId="0" borderId="13" xfId="0" applyNumberFormat="1" applyFont="1" applyBorder="1" applyAlignment="1">
      <alignment horizontal="center"/>
    </xf>
    <xf numFmtId="169" fontId="43" fillId="0" borderId="14" xfId="0" applyNumberFormat="1" applyFont="1" applyBorder="1" applyAlignment="1">
      <alignment horizontal="center"/>
    </xf>
    <xf numFmtId="166" fontId="10" fillId="0" borderId="0" xfId="58" applyFont="1"/>
    <xf numFmtId="166" fontId="84" fillId="0" borderId="0" xfId="58" applyFont="1"/>
    <xf numFmtId="4" fontId="108" fillId="40" borderId="27" xfId="0" applyNumberFormat="1" applyFont="1" applyFill="1" applyBorder="1" applyAlignment="1">
      <alignment horizontal="center" vertical="center"/>
    </xf>
    <xf numFmtId="4" fontId="108" fillId="40" borderId="20" xfId="0" applyNumberFormat="1" applyFont="1" applyFill="1" applyBorder="1" applyAlignment="1">
      <alignment horizontal="center" vertical="center"/>
    </xf>
    <xf numFmtId="166" fontId="43" fillId="0" borderId="13" xfId="58" applyFont="1" applyBorder="1"/>
    <xf numFmtId="166" fontId="43" fillId="0" borderId="14" xfId="58" applyFont="1" applyBorder="1"/>
    <xf numFmtId="166" fontId="43" fillId="0" borderId="4" xfId="58" applyFont="1" applyBorder="1"/>
    <xf numFmtId="166" fontId="43" fillId="0" borderId="9" xfId="58" applyFont="1" applyBorder="1"/>
    <xf numFmtId="0" fontId="67" fillId="0" borderId="12" xfId="0" applyFont="1" applyBorder="1" applyAlignment="1">
      <alignment horizontal="center"/>
    </xf>
    <xf numFmtId="9" fontId="43" fillId="0" borderId="1" xfId="293" applyFont="1" applyBorder="1" applyAlignment="1">
      <alignment horizontal="center"/>
    </xf>
    <xf numFmtId="0" fontId="67" fillId="0" borderId="1" xfId="0" applyFont="1" applyBorder="1" applyAlignment="1">
      <alignment horizontal="left" vertical="center"/>
    </xf>
    <xf numFmtId="9" fontId="67" fillId="0" borderId="1" xfId="293" applyFont="1" applyBorder="1" applyAlignment="1">
      <alignment horizontal="center"/>
    </xf>
    <xf numFmtId="0" fontId="67" fillId="0" borderId="1" xfId="0" applyFont="1" applyBorder="1"/>
    <xf numFmtId="3" fontId="43" fillId="0" borderId="1" xfId="0" applyNumberFormat="1" applyFont="1" applyBorder="1" applyAlignment="1">
      <alignment horizontal="right"/>
    </xf>
    <xf numFmtId="176" fontId="43" fillId="0" borderId="1" xfId="57" applyNumberFormat="1" applyFont="1" applyBorder="1" applyAlignment="1">
      <alignment horizontal="center" vertical="center" wrapText="1"/>
    </xf>
    <xf numFmtId="176" fontId="43" fillId="0" borderId="1" xfId="57" applyNumberFormat="1" applyFont="1" applyBorder="1" applyAlignment="1">
      <alignment horizontal="center" wrapText="1"/>
    </xf>
    <xf numFmtId="3" fontId="67" fillId="0" borderId="1" xfId="0" applyNumberFormat="1" applyFont="1" applyBorder="1" applyAlignment="1">
      <alignment horizontal="right" vertical="center"/>
    </xf>
    <xf numFmtId="176" fontId="67" fillId="0" borderId="1" xfId="57" applyNumberFormat="1" applyFont="1" applyBorder="1" applyAlignment="1">
      <alignment horizontal="center" vertical="center" wrapText="1"/>
    </xf>
    <xf numFmtId="3" fontId="43" fillId="0" borderId="1" xfId="0" applyNumberFormat="1" applyFont="1" applyBorder="1" applyAlignment="1">
      <alignment horizontal="right" vertical="center"/>
    </xf>
    <xf numFmtId="3" fontId="67" fillId="0" borderId="1" xfId="0" applyNumberFormat="1" applyFont="1" applyBorder="1" applyAlignment="1">
      <alignment horizontal="right"/>
    </xf>
    <xf numFmtId="170" fontId="43" fillId="0" borderId="1" xfId="57" applyNumberFormat="1" applyFont="1" applyBorder="1" applyAlignment="1">
      <alignment horizontal="center"/>
    </xf>
    <xf numFmtId="0" fontId="43" fillId="0" borderId="1" xfId="57" applyNumberFormat="1" applyFont="1" applyBorder="1" applyAlignment="1">
      <alignment horizontal="center"/>
    </xf>
    <xf numFmtId="170" fontId="67" fillId="0" borderId="1" xfId="57" applyNumberFormat="1" applyFont="1" applyBorder="1" applyAlignment="1">
      <alignment horizontal="center"/>
    </xf>
    <xf numFmtId="0" fontId="67" fillId="0" borderId="1" xfId="57" applyNumberFormat="1" applyFont="1" applyBorder="1" applyAlignment="1">
      <alignment horizontal="center"/>
    </xf>
    <xf numFmtId="3" fontId="96" fillId="35" borderId="1" xfId="0" applyNumberFormat="1" applyFont="1" applyFill="1" applyBorder="1" applyAlignment="1">
      <alignment horizontal="center"/>
    </xf>
    <xf numFmtId="0" fontId="96" fillId="35" borderId="1" xfId="0" applyFont="1" applyFill="1" applyBorder="1"/>
    <xf numFmtId="0" fontId="96" fillId="41" borderId="1" xfId="0" applyFont="1" applyFill="1" applyBorder="1"/>
    <xf numFmtId="169" fontId="96" fillId="41" borderId="1" xfId="293" applyNumberFormat="1" applyFont="1" applyFill="1" applyBorder="1" applyAlignment="1">
      <alignment horizontal="center"/>
    </xf>
    <xf numFmtId="0" fontId="67" fillId="0" borderId="2" xfId="0" applyFont="1" applyBorder="1"/>
    <xf numFmtId="171" fontId="43" fillId="0" borderId="6" xfId="0" applyNumberFormat="1" applyFont="1" applyBorder="1" applyAlignment="1">
      <alignment horizontal="center" vertical="center"/>
    </xf>
    <xf numFmtId="169" fontId="43" fillId="0" borderId="13" xfId="293" quotePrefix="1" applyNumberFormat="1" applyFont="1" applyBorder="1" applyAlignment="1">
      <alignment horizontal="center"/>
    </xf>
    <xf numFmtId="169" fontId="96" fillId="0" borderId="13" xfId="293" applyNumberFormat="1" applyFont="1" applyBorder="1"/>
    <xf numFmtId="173" fontId="43" fillId="0" borderId="13" xfId="57" applyNumberFormat="1" applyFont="1" applyBorder="1"/>
    <xf numFmtId="173" fontId="43" fillId="0" borderId="13" xfId="57" applyNumberFormat="1" applyFont="1" applyBorder="1" applyAlignment="1">
      <alignment horizontal="center" vertical="center"/>
    </xf>
    <xf numFmtId="173" fontId="43" fillId="0" borderId="4" xfId="57" applyNumberFormat="1" applyFont="1" applyBorder="1" applyAlignment="1">
      <alignment horizontal="center" vertical="center"/>
    </xf>
    <xf numFmtId="171" fontId="43" fillId="0" borderId="10" xfId="0" applyNumberFormat="1" applyFont="1" applyBorder="1" applyAlignment="1">
      <alignment horizontal="center" vertical="center"/>
    </xf>
    <xf numFmtId="169" fontId="96" fillId="0" borderId="14" xfId="293" applyNumberFormat="1" applyFont="1" applyBorder="1"/>
    <xf numFmtId="173" fontId="43" fillId="0" borderId="14" xfId="57" applyNumberFormat="1" applyFont="1" applyBorder="1"/>
    <xf numFmtId="173" fontId="43" fillId="0" borderId="14" xfId="57" applyNumberFormat="1" applyFont="1" applyBorder="1" applyAlignment="1">
      <alignment horizontal="center" vertical="center"/>
    </xf>
    <xf numFmtId="173" fontId="43" fillId="0" borderId="9" xfId="57" applyNumberFormat="1" applyFont="1" applyBorder="1" applyAlignment="1">
      <alignment horizontal="center" vertical="center"/>
    </xf>
    <xf numFmtId="169" fontId="43" fillId="0" borderId="14" xfId="293" quotePrefix="1" applyNumberFormat="1" applyFont="1" applyBorder="1" applyAlignment="1">
      <alignment horizontal="center"/>
    </xf>
    <xf numFmtId="0" fontId="43" fillId="0" borderId="13" xfId="0" applyFont="1" applyBorder="1" applyAlignment="1">
      <alignment horizontal="center"/>
    </xf>
    <xf numFmtId="169" fontId="96" fillId="0" borderId="18" xfId="293" applyNumberFormat="1" applyFont="1" applyBorder="1"/>
    <xf numFmtId="173" fontId="43" fillId="0" borderId="4" xfId="57" applyNumberFormat="1" applyFont="1" applyBorder="1"/>
    <xf numFmtId="173" fontId="43" fillId="0" borderId="6" xfId="57" applyNumberFormat="1" applyFont="1" applyBorder="1" applyAlignment="1">
      <alignment horizontal="center" vertical="center"/>
    </xf>
    <xf numFmtId="173" fontId="43" fillId="0" borderId="10" xfId="57" applyNumberFormat="1" applyFont="1" applyBorder="1" applyAlignment="1">
      <alignment horizontal="center" vertical="center"/>
    </xf>
    <xf numFmtId="0" fontId="67" fillId="0" borderId="0" xfId="0" applyFont="1" applyAlignment="1">
      <alignment horizontal="center"/>
    </xf>
    <xf numFmtId="0" fontId="67" fillId="0" borderId="8" xfId="0" applyFont="1" applyBorder="1" applyAlignment="1">
      <alignment horizontal="center"/>
    </xf>
    <xf numFmtId="169" fontId="96" fillId="0" borderId="13" xfId="0" applyNumberFormat="1" applyFont="1" applyBorder="1"/>
    <xf numFmtId="173" fontId="43" fillId="0" borderId="13" xfId="57" applyNumberFormat="1" applyFont="1" applyBorder="1" applyAlignment="1">
      <alignment horizontal="center"/>
    </xf>
    <xf numFmtId="173" fontId="43" fillId="0" borderId="4" xfId="57" applyNumberFormat="1" applyFont="1" applyBorder="1" applyAlignment="1">
      <alignment horizontal="center"/>
    </xf>
    <xf numFmtId="173" fontId="43" fillId="0" borderId="14" xfId="57" applyNumberFormat="1" applyFont="1" applyBorder="1" applyAlignment="1">
      <alignment horizontal="center"/>
    </xf>
    <xf numFmtId="173" fontId="43" fillId="0" borderId="9" xfId="57" applyNumberFormat="1" applyFont="1" applyBorder="1" applyAlignment="1">
      <alignment horizontal="center"/>
    </xf>
    <xf numFmtId="169" fontId="43" fillId="0" borderId="14" xfId="293" applyNumberFormat="1" applyFont="1" applyBorder="1"/>
    <xf numFmtId="169" fontId="43" fillId="0" borderId="13" xfId="293" applyNumberFormat="1" applyFont="1" applyBorder="1"/>
    <xf numFmtId="0" fontId="67" fillId="0" borderId="5" xfId="0" applyFont="1" applyBorder="1" applyAlignment="1">
      <alignment horizontal="center"/>
    </xf>
    <xf numFmtId="0" fontId="67" fillId="0" borderId="10" xfId="0" applyFont="1" applyBorder="1" applyAlignment="1">
      <alignment horizontal="center"/>
    </xf>
    <xf numFmtId="173" fontId="43" fillId="0" borderId="13" xfId="57" applyNumberFormat="1" applyFont="1" applyBorder="1" applyAlignment="1">
      <alignment horizontal="center" vertical="center" wrapText="1"/>
    </xf>
    <xf numFmtId="173" fontId="43" fillId="0" borderId="14" xfId="57" applyNumberFormat="1" applyFont="1" applyBorder="1" applyAlignment="1">
      <alignment horizontal="center" vertical="center" wrapText="1"/>
    </xf>
    <xf numFmtId="166" fontId="43" fillId="0" borderId="18" xfId="58" applyFont="1" applyBorder="1"/>
    <xf numFmtId="3" fontId="67" fillId="0" borderId="11" xfId="0" applyNumberFormat="1" applyFont="1" applyBorder="1" applyAlignment="1">
      <alignment horizontal="center"/>
    </xf>
    <xf numFmtId="3" fontId="67" fillId="0" borderId="2" xfId="0" applyNumberFormat="1" applyFont="1" applyBorder="1" applyAlignment="1">
      <alignment horizontal="center"/>
    </xf>
    <xf numFmtId="173" fontId="94" fillId="0" borderId="11" xfId="0" applyNumberFormat="1" applyFont="1" applyBorder="1"/>
    <xf numFmtId="173" fontId="94" fillId="0" borderId="1" xfId="0" applyNumberFormat="1" applyFont="1" applyBorder="1"/>
    <xf numFmtId="17" fontId="0" fillId="0" borderId="0" xfId="0" applyNumberFormat="1"/>
    <xf numFmtId="171" fontId="67" fillId="0" borderId="2" xfId="0" applyNumberFormat="1" applyFont="1" applyBorder="1" applyAlignment="1">
      <alignment horizontal="center"/>
    </xf>
    <xf numFmtId="177" fontId="67" fillId="0" borderId="1" xfId="57" applyNumberFormat="1" applyFont="1" applyBorder="1" applyAlignment="1">
      <alignment horizontal="center" vertical="center" wrapText="1"/>
    </xf>
    <xf numFmtId="175" fontId="43" fillId="0" borderId="0" xfId="0" applyNumberFormat="1" applyFont="1"/>
    <xf numFmtId="170" fontId="40" fillId="0" borderId="0" xfId="241" applyNumberFormat="1"/>
    <xf numFmtId="3" fontId="43" fillId="0" borderId="1" xfId="0" applyNumberFormat="1" applyFont="1" applyBorder="1" applyAlignment="1">
      <alignment horizontal="left"/>
    </xf>
    <xf numFmtId="9" fontId="43" fillId="0" borderId="1" xfId="293" applyFont="1" applyBorder="1"/>
    <xf numFmtId="0" fontId="84" fillId="0" borderId="2" xfId="0" applyFont="1" applyBorder="1"/>
    <xf numFmtId="0" fontId="84" fillId="0" borderId="11" xfId="0" applyFont="1" applyBorder="1"/>
    <xf numFmtId="169" fontId="89" fillId="0" borderId="32" xfId="294" applyNumberFormat="1" applyFont="1" applyBorder="1" applyAlignment="1">
      <alignment horizontal="center" vertical="center"/>
    </xf>
    <xf numFmtId="0" fontId="67" fillId="0" borderId="33" xfId="0" applyFont="1" applyBorder="1" applyAlignment="1">
      <alignment vertical="center"/>
    </xf>
    <xf numFmtId="168" fontId="89" fillId="0" borderId="33" xfId="0" applyNumberFormat="1" applyFont="1" applyBorder="1" applyAlignment="1">
      <alignment horizontal="center" vertical="center"/>
    </xf>
    <xf numFmtId="168" fontId="89" fillId="0" borderId="34" xfId="0" applyNumberFormat="1" applyFont="1" applyBorder="1" applyAlignment="1">
      <alignment horizontal="center" vertical="center"/>
    </xf>
    <xf numFmtId="0" fontId="67" fillId="0" borderId="23" xfId="0" applyFont="1" applyBorder="1" applyAlignment="1">
      <alignment vertical="center"/>
    </xf>
    <xf numFmtId="168" fontId="89" fillId="0" borderId="35" xfId="0" applyNumberFormat="1" applyFont="1" applyBorder="1" applyAlignment="1">
      <alignment horizontal="center" vertical="center"/>
    </xf>
    <xf numFmtId="4" fontId="89" fillId="0" borderId="35" xfId="0" applyNumberFormat="1" applyFont="1" applyBorder="1" applyAlignment="1">
      <alignment horizontal="center" vertical="center"/>
    </xf>
    <xf numFmtId="0" fontId="84" fillId="35" borderId="0" xfId="0" applyFont="1" applyFill="1"/>
    <xf numFmtId="2" fontId="43" fillId="38" borderId="0" xfId="0" applyNumberFormat="1" applyFont="1" applyFill="1"/>
    <xf numFmtId="0" fontId="67" fillId="0" borderId="2" xfId="0" applyFont="1" applyBorder="1" applyAlignment="1">
      <alignment horizontal="center"/>
    </xf>
    <xf numFmtId="0" fontId="67" fillId="0" borderId="11" xfId="0" applyFont="1" applyBorder="1" applyAlignment="1">
      <alignment horizontal="center"/>
    </xf>
    <xf numFmtId="166" fontId="42" fillId="0" borderId="0" xfId="58"/>
    <xf numFmtId="169" fontId="112" fillId="41" borderId="1" xfId="293" applyNumberFormat="1" applyFont="1" applyFill="1" applyBorder="1" applyAlignment="1">
      <alignment horizontal="center"/>
    </xf>
    <xf numFmtId="0" fontId="111" fillId="0" borderId="11" xfId="0" applyFont="1" applyBorder="1" applyAlignment="1">
      <alignment horizontal="center" vertical="center" wrapText="1"/>
    </xf>
    <xf numFmtId="1" fontId="43" fillId="0" borderId="0" xfId="0" applyNumberFormat="1" applyFont="1" applyAlignment="1">
      <alignment horizontal="left" vertical="center" wrapText="1"/>
    </xf>
    <xf numFmtId="1" fontId="43" fillId="0" borderId="1" xfId="0" applyNumberFormat="1" applyFont="1" applyBorder="1" applyAlignment="1">
      <alignment horizontal="left" vertical="center" wrapText="1"/>
    </xf>
    <xf numFmtId="3" fontId="43" fillId="0" borderId="1" xfId="0" applyNumberFormat="1" applyFont="1" applyBorder="1" applyAlignment="1">
      <alignment horizontal="right" vertical="center" wrapText="1"/>
    </xf>
    <xf numFmtId="171" fontId="43" fillId="0" borderId="18" xfId="0" applyNumberFormat="1" applyFont="1" applyBorder="1" applyAlignment="1">
      <alignment horizontal="center" vertical="center"/>
    </xf>
    <xf numFmtId="171" fontId="43" fillId="0" borderId="18" xfId="0" applyNumberFormat="1" applyFont="1" applyBorder="1"/>
    <xf numFmtId="171" fontId="67" fillId="0" borderId="3" xfId="0" applyNumberFormat="1" applyFont="1" applyBorder="1" applyAlignment="1">
      <alignment horizontal="center"/>
    </xf>
    <xf numFmtId="173" fontId="43" fillId="0" borderId="18" xfId="57" applyNumberFormat="1" applyFont="1" applyBorder="1"/>
    <xf numFmtId="173" fontId="43" fillId="0" borderId="18" xfId="57" applyNumberFormat="1" applyFont="1" applyBorder="1" applyAlignment="1">
      <alignment horizontal="center"/>
    </xf>
    <xf numFmtId="0" fontId="67" fillId="0" borderId="5" xfId="0" applyFont="1" applyBorder="1"/>
    <xf numFmtId="0" fontId="96" fillId="0" borderId="11" xfId="0" applyFont="1" applyBorder="1" applyAlignment="1">
      <alignment horizontal="center" vertical="center" wrapText="1"/>
    </xf>
    <xf numFmtId="0" fontId="100" fillId="0" borderId="1" xfId="0" applyFont="1" applyBorder="1"/>
    <xf numFmtId="0" fontId="67" fillId="0" borderId="0" xfId="0" applyFont="1" applyBorder="1" applyAlignment="1">
      <alignment horizontal="center"/>
    </xf>
    <xf numFmtId="0" fontId="43" fillId="0" borderId="0" xfId="0" applyFont="1" applyBorder="1" applyAlignment="1">
      <alignment horizontal="center" vertical="center"/>
    </xf>
    <xf numFmtId="0" fontId="43" fillId="0" borderId="0" xfId="0" applyFont="1" applyBorder="1" applyAlignment="1">
      <alignment horizontal="center"/>
    </xf>
    <xf numFmtId="173" fontId="43" fillId="0" borderId="0" xfId="57" applyNumberFormat="1" applyFont="1" applyBorder="1"/>
    <xf numFmtId="0" fontId="104" fillId="0" borderId="0" xfId="0" applyFont="1" applyBorder="1" applyAlignment="1">
      <alignment horizontal="left"/>
    </xf>
    <xf numFmtId="173" fontId="94" fillId="0" borderId="0" xfId="0" applyNumberFormat="1" applyFont="1" applyBorder="1"/>
    <xf numFmtId="0" fontId="43" fillId="0" borderId="1" xfId="215" applyBorder="1"/>
    <xf numFmtId="0" fontId="43" fillId="0" borderId="14" xfId="215" applyBorder="1"/>
    <xf numFmtId="168" fontId="0" fillId="0" borderId="0" xfId="0" applyNumberFormat="1"/>
    <xf numFmtId="0" fontId="43" fillId="0" borderId="1" xfId="215" applyBorder="1" applyAlignment="1">
      <alignment horizontal="center" vertical="center"/>
    </xf>
    <xf numFmtId="3" fontId="43" fillId="0" borderId="1" xfId="215" applyNumberFormat="1" applyBorder="1"/>
    <xf numFmtId="0" fontId="0" fillId="35" borderId="0" xfId="0" applyFill="1" applyAlignment="1">
      <alignment horizontal="justify" wrapText="1"/>
    </xf>
    <xf numFmtId="0" fontId="52" fillId="35" borderId="0" xfId="50" applyFill="1"/>
    <xf numFmtId="49" fontId="69" fillId="0" borderId="0" xfId="215" applyNumberFormat="1" applyFont="1"/>
    <xf numFmtId="0" fontId="79" fillId="0" borderId="59" xfId="0" applyFont="1" applyFill="1" applyBorder="1" applyAlignment="1">
      <alignment horizontal="center" vertical="top" wrapText="1"/>
    </xf>
    <xf numFmtId="3" fontId="79" fillId="0" borderId="60" xfId="0" applyNumberFormat="1" applyFont="1" applyFill="1" applyBorder="1" applyAlignment="1">
      <alignment horizontal="center" wrapText="1"/>
    </xf>
    <xf numFmtId="3" fontId="79" fillId="0" borderId="60" xfId="0" applyNumberFormat="1" applyFont="1" applyFill="1" applyBorder="1" applyAlignment="1">
      <alignment horizontal="center" vertical="top" wrapText="1"/>
    </xf>
    <xf numFmtId="0" fontId="43" fillId="0" borderId="1" xfId="0" applyFont="1" applyBorder="1"/>
    <xf numFmtId="17" fontId="70" fillId="0" borderId="0" xfId="215" quotePrefix="1" applyNumberFormat="1" applyFont="1" applyAlignment="1">
      <alignment horizontal="center"/>
    </xf>
    <xf numFmtId="0" fontId="70" fillId="0" borderId="0" xfId="215" applyFont="1" applyAlignment="1">
      <alignment horizontal="center"/>
    </xf>
    <xf numFmtId="0" fontId="85" fillId="0" borderId="0" xfId="215" applyFont="1" applyAlignment="1">
      <alignment horizontal="left"/>
    </xf>
    <xf numFmtId="0" fontId="43" fillId="0" borderId="1" xfId="0" applyFont="1" applyBorder="1" applyAlignment="1">
      <alignment horizontal="center"/>
    </xf>
    <xf numFmtId="0" fontId="113" fillId="0" borderId="1" xfId="0" applyFont="1" applyBorder="1" applyAlignment="1">
      <alignment horizontal="left" vertical="center"/>
    </xf>
    <xf numFmtId="0" fontId="96" fillId="0" borderId="1" xfId="0" applyFont="1" applyBorder="1" applyAlignment="1">
      <alignment horizontal="center" vertical="center"/>
    </xf>
    <xf numFmtId="0" fontId="96" fillId="0" borderId="1" xfId="0" applyFont="1" applyBorder="1" applyAlignment="1">
      <alignment horizontal="center"/>
    </xf>
    <xf numFmtId="0" fontId="81" fillId="0" borderId="1" xfId="0" applyFont="1" applyBorder="1" applyAlignment="1">
      <alignment horizontal="center" vertical="center"/>
    </xf>
    <xf numFmtId="0" fontId="43" fillId="0" borderId="1" xfId="0" applyFont="1" applyBorder="1" applyAlignment="1">
      <alignment horizontal="center" vertical="center"/>
    </xf>
    <xf numFmtId="0" fontId="43" fillId="0" borderId="1" xfId="0" applyFont="1" applyBorder="1" applyAlignment="1">
      <alignment horizontal="center" vertical="top"/>
    </xf>
    <xf numFmtId="0" fontId="96" fillId="0" borderId="1" xfId="0" applyFont="1" applyBorder="1" applyAlignment="1">
      <alignment horizontal="center" vertical="center" wrapText="1"/>
    </xf>
    <xf numFmtId="0" fontId="81" fillId="0" borderId="1" xfId="0" applyFont="1" applyBorder="1" applyAlignment="1">
      <alignment horizontal="center" vertical="center" wrapText="1"/>
    </xf>
    <xf numFmtId="0" fontId="43" fillId="0" borderId="13" xfId="0" applyFont="1" applyBorder="1" applyAlignment="1">
      <alignment horizontal="center" vertical="center"/>
    </xf>
    <xf numFmtId="0" fontId="83" fillId="0" borderId="1" xfId="0" applyFont="1" applyBorder="1" applyAlignment="1">
      <alignment horizontal="center" vertical="center"/>
    </xf>
    <xf numFmtId="0" fontId="67" fillId="0" borderId="1" xfId="0" applyFont="1" applyBorder="1" applyAlignment="1">
      <alignment horizontal="center"/>
    </xf>
    <xf numFmtId="0" fontId="43" fillId="0" borderId="1" xfId="0" applyFont="1" applyBorder="1" applyAlignment="1">
      <alignment horizontal="center" vertical="center" wrapText="1"/>
    </xf>
    <xf numFmtId="0" fontId="67" fillId="0" borderId="1" xfId="0" applyFont="1" applyBorder="1" applyAlignment="1">
      <alignment horizontal="center" vertical="center"/>
    </xf>
    <xf numFmtId="0" fontId="96" fillId="0" borderId="12" xfId="0" applyFont="1" applyBorder="1" applyAlignment="1">
      <alignment horizontal="left" vertical="center"/>
    </xf>
    <xf numFmtId="0" fontId="96" fillId="0" borderId="11" xfId="0" applyFont="1" applyBorder="1" applyAlignment="1">
      <alignment horizontal="left" vertical="center"/>
    </xf>
    <xf numFmtId="0" fontId="67" fillId="0" borderId="2" xfId="0" applyFont="1" applyBorder="1" applyAlignment="1">
      <alignment horizontal="center" vertical="center"/>
    </xf>
    <xf numFmtId="0" fontId="67" fillId="0" borderId="1" xfId="0" applyFont="1" applyBorder="1" applyAlignment="1">
      <alignment horizontal="center"/>
    </xf>
    <xf numFmtId="0" fontId="96" fillId="33" borderId="1" xfId="0" applyFont="1" applyFill="1" applyBorder="1"/>
    <xf numFmtId="0" fontId="111" fillId="33" borderId="1" xfId="0" applyFont="1" applyFill="1" applyBorder="1"/>
    <xf numFmtId="0" fontId="96" fillId="33" borderId="1" xfId="0" applyFont="1" applyFill="1" applyBorder="1" applyAlignment="1">
      <alignment vertical="center"/>
    </xf>
    <xf numFmtId="0" fontId="37" fillId="33" borderId="1" xfId="0" applyFont="1" applyFill="1" applyBorder="1"/>
    <xf numFmtId="0" fontId="70" fillId="0" borderId="0" xfId="215" applyFont="1" applyAlignment="1">
      <alignment horizontal="center" wrapText="1"/>
    </xf>
    <xf numFmtId="17" fontId="70" fillId="0" borderId="0" xfId="215" quotePrefix="1" applyNumberFormat="1" applyFont="1" applyAlignment="1">
      <alignment horizontal="center"/>
    </xf>
    <xf numFmtId="17" fontId="70" fillId="0" borderId="0" xfId="215" applyNumberFormat="1" applyFont="1" applyAlignment="1">
      <alignment horizontal="center"/>
    </xf>
    <xf numFmtId="0" fontId="70" fillId="0" borderId="0" xfId="215" applyFont="1" applyAlignment="1">
      <alignment horizontal="center"/>
    </xf>
    <xf numFmtId="17" fontId="114" fillId="0" borderId="0" xfId="215" applyNumberFormat="1" applyFont="1" applyAlignment="1">
      <alignment horizontal="center"/>
    </xf>
    <xf numFmtId="0" fontId="114" fillId="0" borderId="0" xfId="215" applyFont="1" applyAlignment="1">
      <alignment horizontal="center"/>
    </xf>
    <xf numFmtId="0" fontId="115" fillId="0" borderId="0" xfId="215" applyFont="1" applyAlignment="1">
      <alignment horizontal="center" vertical="center" wrapText="1"/>
    </xf>
    <xf numFmtId="0" fontId="117" fillId="0" borderId="0" xfId="215" applyFont="1" applyAlignment="1">
      <alignment horizontal="center" wrapText="1"/>
    </xf>
    <xf numFmtId="17" fontId="114" fillId="0" borderId="0" xfId="215" quotePrefix="1" applyNumberFormat="1" applyFont="1" applyAlignment="1">
      <alignment horizontal="center"/>
    </xf>
    <xf numFmtId="0" fontId="67" fillId="0" borderId="0" xfId="215" applyFont="1" applyAlignment="1">
      <alignment horizontal="center"/>
    </xf>
    <xf numFmtId="0" fontId="84" fillId="0" borderId="0" xfId="215" applyFont="1" applyAlignment="1">
      <alignment horizontal="center"/>
    </xf>
    <xf numFmtId="0" fontId="90" fillId="0" borderId="0" xfId="215" applyFont="1" applyAlignment="1">
      <alignment horizontal="center"/>
    </xf>
    <xf numFmtId="17" fontId="116" fillId="0" borderId="0" xfId="215" quotePrefix="1" applyNumberFormat="1" applyFont="1" applyAlignment="1">
      <alignment horizontal="center"/>
    </xf>
    <xf numFmtId="17" fontId="116" fillId="0" borderId="0" xfId="215" applyNumberFormat="1" applyFont="1" applyAlignment="1">
      <alignment horizontal="center"/>
    </xf>
    <xf numFmtId="0" fontId="85" fillId="0" borderId="5" xfId="215" applyFont="1" applyBorder="1" applyAlignment="1">
      <alignment horizontal="justify" vertical="center" wrapText="1"/>
    </xf>
    <xf numFmtId="0" fontId="85" fillId="0" borderId="0" xfId="215" applyFont="1" applyAlignment="1">
      <alignment horizontal="left"/>
    </xf>
    <xf numFmtId="0" fontId="118" fillId="0" borderId="0" xfId="264" applyFont="1" applyAlignment="1">
      <alignment horizontal="center" vertical="center"/>
    </xf>
    <xf numFmtId="0" fontId="113" fillId="0" borderId="12" xfId="0" applyFont="1" applyBorder="1" applyAlignment="1">
      <alignment horizontal="justify" wrapText="1"/>
    </xf>
    <xf numFmtId="0" fontId="113" fillId="0" borderId="2" xfId="0" applyFont="1" applyBorder="1" applyAlignment="1">
      <alignment horizontal="justify" wrapText="1"/>
    </xf>
    <xf numFmtId="0" fontId="113" fillId="0" borderId="11" xfId="0" applyFont="1" applyBorder="1" applyAlignment="1">
      <alignment horizontal="justify" wrapText="1"/>
    </xf>
    <xf numFmtId="0" fontId="81" fillId="0" borderId="31" xfId="0" applyFont="1" applyBorder="1" applyAlignment="1">
      <alignment horizontal="center" vertical="center"/>
    </xf>
    <xf numFmtId="0" fontId="81" fillId="0" borderId="36" xfId="0" applyFont="1" applyBorder="1" applyAlignment="1">
      <alignment horizontal="center" vertical="center"/>
    </xf>
    <xf numFmtId="0" fontId="81" fillId="0" borderId="37" xfId="0" applyFont="1" applyBorder="1" applyAlignment="1">
      <alignment horizontal="center" vertical="center"/>
    </xf>
    <xf numFmtId="3" fontId="81" fillId="0" borderId="31" xfId="0" applyNumberFormat="1" applyFont="1" applyBorder="1" applyAlignment="1">
      <alignment horizontal="center" vertical="center"/>
    </xf>
    <xf numFmtId="3" fontId="81" fillId="0" borderId="36" xfId="0" applyNumberFormat="1" applyFont="1" applyBorder="1" applyAlignment="1">
      <alignment horizontal="center" vertical="center"/>
    </xf>
    <xf numFmtId="3" fontId="81" fillId="0" borderId="37" xfId="0" applyNumberFormat="1" applyFont="1" applyBorder="1" applyAlignment="1">
      <alignment horizontal="center" vertical="center"/>
    </xf>
    <xf numFmtId="0" fontId="89" fillId="0" borderId="38" xfId="0" applyFont="1" applyBorder="1" applyAlignment="1">
      <alignment horizontal="center" vertical="center"/>
    </xf>
    <xf numFmtId="0" fontId="89" fillId="0" borderId="39" xfId="0" applyFont="1" applyBorder="1" applyAlignment="1">
      <alignment horizontal="center" vertical="center"/>
    </xf>
    <xf numFmtId="3" fontId="89" fillId="0" borderId="40" xfId="0" applyNumberFormat="1" applyFont="1" applyBorder="1" applyAlignment="1">
      <alignment horizontal="center" vertical="center"/>
    </xf>
    <xf numFmtId="3" fontId="89" fillId="0" borderId="41" xfId="0" applyNumberFormat="1" applyFont="1" applyBorder="1" applyAlignment="1">
      <alignment horizontal="center" vertical="center"/>
    </xf>
    <xf numFmtId="3" fontId="89" fillId="0" borderId="42" xfId="0" applyNumberFormat="1" applyFont="1" applyBorder="1" applyAlignment="1">
      <alignment horizontal="center" vertical="center"/>
    </xf>
    <xf numFmtId="3" fontId="89" fillId="0" borderId="31" xfId="0" applyNumberFormat="1" applyFont="1" applyBorder="1" applyAlignment="1">
      <alignment horizontal="center" vertical="center"/>
    </xf>
    <xf numFmtId="3" fontId="89" fillId="0" borderId="36" xfId="0" applyNumberFormat="1" applyFont="1" applyBorder="1" applyAlignment="1">
      <alignment horizontal="center" vertical="center"/>
    </xf>
    <xf numFmtId="3" fontId="89" fillId="0" borderId="37" xfId="0" applyNumberFormat="1" applyFont="1" applyBorder="1" applyAlignment="1">
      <alignment horizontal="center" vertical="center"/>
    </xf>
    <xf numFmtId="0" fontId="43" fillId="0" borderId="38" xfId="0" applyFont="1" applyBorder="1" applyAlignment="1">
      <alignment horizontal="center"/>
    </xf>
    <xf numFmtId="0" fontId="43" fillId="0" borderId="43" xfId="0" applyFont="1" applyBorder="1" applyAlignment="1">
      <alignment horizontal="center"/>
    </xf>
    <xf numFmtId="0" fontId="43" fillId="0" borderId="39" xfId="0" applyFont="1" applyBorder="1" applyAlignment="1">
      <alignment horizontal="center"/>
    </xf>
    <xf numFmtId="0" fontId="119" fillId="0" borderId="44" xfId="0" applyFont="1" applyBorder="1" applyAlignment="1">
      <alignment horizontal="left" vertical="center"/>
    </xf>
    <xf numFmtId="0" fontId="119" fillId="0" borderId="41" xfId="0" applyFont="1" applyBorder="1" applyAlignment="1">
      <alignment horizontal="left" vertical="center"/>
    </xf>
    <xf numFmtId="0" fontId="119" fillId="0" borderId="45" xfId="0" applyFont="1" applyBorder="1" applyAlignment="1">
      <alignment horizontal="left" vertical="center"/>
    </xf>
    <xf numFmtId="0" fontId="43" fillId="0" borderId="1" xfId="0" applyFont="1" applyBorder="1" applyAlignment="1">
      <alignment horizontal="center"/>
    </xf>
    <xf numFmtId="0" fontId="81" fillId="0" borderId="12" xfId="0" applyFont="1" applyBorder="1" applyAlignment="1">
      <alignment horizontal="center" wrapText="1"/>
    </xf>
    <xf numFmtId="0" fontId="67" fillId="0" borderId="2" xfId="0" applyFont="1" applyBorder="1" applyAlignment="1">
      <alignment horizontal="center" wrapText="1"/>
    </xf>
    <xf numFmtId="0" fontId="67" fillId="0" borderId="11" xfId="0" applyFont="1" applyBorder="1" applyAlignment="1">
      <alignment horizontal="center" wrapText="1"/>
    </xf>
    <xf numFmtId="0" fontId="67" fillId="0" borderId="12" xfId="0" applyFont="1" applyBorder="1" applyAlignment="1">
      <alignment horizontal="center" wrapText="1"/>
    </xf>
    <xf numFmtId="0" fontId="104" fillId="0" borderId="12" xfId="0" applyFont="1" applyBorder="1" applyAlignment="1">
      <alignment horizontal="left"/>
    </xf>
    <xf numFmtId="0" fontId="104" fillId="0" borderId="2" xfId="0" applyFont="1" applyBorder="1" applyAlignment="1">
      <alignment horizontal="left"/>
    </xf>
    <xf numFmtId="0" fontId="104" fillId="0" borderId="11" xfId="0" applyFont="1" applyBorder="1" applyAlignment="1">
      <alignment horizontal="left"/>
    </xf>
    <xf numFmtId="0" fontId="81" fillId="0" borderId="1" xfId="234" applyFont="1" applyBorder="1" applyAlignment="1">
      <alignment horizontal="center" vertical="center" wrapText="1"/>
    </xf>
    <xf numFmtId="0" fontId="81" fillId="0" borderId="1" xfId="0" applyFont="1" applyBorder="1" applyAlignment="1">
      <alignment horizontal="center"/>
    </xf>
    <xf numFmtId="0" fontId="81" fillId="0" borderId="1" xfId="0" applyFont="1" applyBorder="1" applyAlignment="1">
      <alignment horizontal="left" vertical="center"/>
    </xf>
    <xf numFmtId="0" fontId="113" fillId="0" borderId="1" xfId="0" applyFont="1" applyBorder="1" applyAlignment="1">
      <alignment horizontal="left" vertical="center"/>
    </xf>
    <xf numFmtId="0" fontId="81" fillId="0" borderId="1" xfId="0" quotePrefix="1" applyFont="1" applyBorder="1" applyAlignment="1">
      <alignment horizontal="center" vertical="center"/>
    </xf>
    <xf numFmtId="0" fontId="96" fillId="0" borderId="1" xfId="0" applyFont="1" applyBorder="1" applyAlignment="1">
      <alignment horizontal="center" vertical="center"/>
    </xf>
    <xf numFmtId="0" fontId="96" fillId="0" borderId="1" xfId="0" applyFont="1" applyBorder="1" applyAlignment="1">
      <alignment horizontal="center"/>
    </xf>
    <xf numFmtId="3" fontId="81" fillId="0" borderId="1" xfId="0" applyNumberFormat="1" applyFont="1" applyBorder="1" applyAlignment="1">
      <alignment horizontal="center" vertical="center"/>
    </xf>
    <xf numFmtId="0" fontId="113" fillId="0" borderId="1" xfId="234" applyFont="1" applyBorder="1" applyAlignment="1">
      <alignment horizontal="left"/>
    </xf>
    <xf numFmtId="0" fontId="81" fillId="0" borderId="1" xfId="0" applyFont="1" applyBorder="1" applyAlignment="1">
      <alignment horizontal="center" vertical="center"/>
    </xf>
    <xf numFmtId="0" fontId="43" fillId="0" borderId="1" xfId="0" applyFont="1" applyBorder="1" applyAlignment="1">
      <alignment horizontal="center" vertical="center"/>
    </xf>
    <xf numFmtId="0" fontId="43" fillId="0" borderId="1" xfId="0" applyFont="1" applyBorder="1" applyAlignment="1">
      <alignment horizontal="center" vertical="top"/>
    </xf>
    <xf numFmtId="0" fontId="1" fillId="0" borderId="1" xfId="0" applyFont="1" applyBorder="1" applyAlignment="1">
      <alignment horizontal="center" vertical="center"/>
    </xf>
    <xf numFmtId="0" fontId="104" fillId="0" borderId="1" xfId="0" applyFont="1" applyBorder="1" applyAlignment="1">
      <alignment horizontal="left"/>
    </xf>
    <xf numFmtId="0" fontId="81" fillId="0" borderId="0" xfId="0" applyFont="1" applyAlignment="1">
      <alignment horizontal="center" vertical="center"/>
    </xf>
    <xf numFmtId="0" fontId="31" fillId="0" borderId="0" xfId="0" applyFont="1" applyAlignment="1">
      <alignment horizontal="left"/>
    </xf>
    <xf numFmtId="0" fontId="113" fillId="0" borderId="0" xfId="0" applyFont="1" applyAlignment="1">
      <alignment horizontal="left"/>
    </xf>
    <xf numFmtId="0" fontId="104" fillId="0" borderId="0" xfId="0" applyFont="1" applyAlignment="1">
      <alignment horizontal="left" wrapText="1"/>
    </xf>
    <xf numFmtId="0" fontId="96" fillId="0" borderId="1" xfId="0" applyFont="1" applyBorder="1" applyAlignment="1">
      <alignment horizontal="center" vertical="center" wrapText="1"/>
    </xf>
    <xf numFmtId="0" fontId="96" fillId="0" borderId="12" xfId="0" applyFont="1" applyBorder="1" applyAlignment="1">
      <alignment horizontal="center" wrapText="1"/>
    </xf>
    <xf numFmtId="0" fontId="96" fillId="0" borderId="2" xfId="0" applyFont="1" applyBorder="1" applyAlignment="1">
      <alignment horizontal="center" wrapText="1"/>
    </xf>
    <xf numFmtId="0" fontId="120" fillId="0" borderId="1" xfId="0" applyFont="1" applyBorder="1" applyAlignment="1">
      <alignment horizontal="left" vertical="center" wrapText="1"/>
    </xf>
    <xf numFmtId="0" fontId="104" fillId="0" borderId="1" xfId="0" applyFont="1" applyBorder="1" applyAlignment="1">
      <alignment horizontal="left" vertical="center" wrapText="1"/>
    </xf>
    <xf numFmtId="0" fontId="81" fillId="0" borderId="1" xfId="0" applyFont="1" applyBorder="1" applyAlignment="1">
      <alignment horizontal="center" vertical="center" wrapText="1"/>
    </xf>
    <xf numFmtId="0" fontId="120" fillId="0" borderId="12" xfId="0" applyFont="1" applyBorder="1" applyAlignment="1">
      <alignment horizontal="left" vertical="center" wrapText="1"/>
    </xf>
    <xf numFmtId="0" fontId="104" fillId="0" borderId="2" xfId="0" applyFont="1" applyBorder="1" applyAlignment="1">
      <alignment horizontal="left" vertical="center" wrapText="1"/>
    </xf>
    <xf numFmtId="0" fontId="104" fillId="0" borderId="11" xfId="0" applyFont="1" applyBorder="1" applyAlignment="1">
      <alignment horizontal="left" vertical="center" wrapText="1"/>
    </xf>
    <xf numFmtId="0" fontId="43" fillId="0" borderId="1" xfId="0" applyFont="1" applyBorder="1" applyAlignment="1"/>
    <xf numFmtId="0" fontId="81" fillId="0" borderId="12" xfId="0" applyFont="1" applyBorder="1" applyAlignment="1">
      <alignment horizontal="center" vertical="center" wrapText="1"/>
    </xf>
    <xf numFmtId="0" fontId="81" fillId="0" borderId="2" xfId="0" applyFont="1" applyBorder="1" applyAlignment="1">
      <alignment horizontal="center" vertical="center" wrapText="1"/>
    </xf>
    <xf numFmtId="0" fontId="81" fillId="0" borderId="11" xfId="0" applyFont="1" applyBorder="1" applyAlignment="1">
      <alignment horizontal="center" vertical="center" wrapText="1"/>
    </xf>
    <xf numFmtId="0" fontId="30" fillId="0" borderId="12" xfId="0" applyFont="1" applyBorder="1" applyAlignment="1">
      <alignment horizontal="left" vertical="center" wrapText="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2" xfId="0" applyFont="1" applyBorder="1" applyAlignment="1">
      <alignment horizontal="center" wrapText="1"/>
    </xf>
    <xf numFmtId="0" fontId="43" fillId="0" borderId="2" xfId="0" applyFont="1" applyBorder="1" applyAlignment="1">
      <alignment horizontal="center" wrapText="1"/>
    </xf>
    <xf numFmtId="0" fontId="43" fillId="0" borderId="11" xfId="0" applyFont="1" applyBorder="1" applyAlignment="1">
      <alignment horizontal="center" wrapText="1"/>
    </xf>
    <xf numFmtId="0" fontId="43" fillId="0" borderId="13" xfId="0" applyFont="1" applyBorder="1" applyAlignment="1">
      <alignment horizontal="center" wrapText="1"/>
    </xf>
    <xf numFmtId="0" fontId="43" fillId="0" borderId="14" xfId="0" applyFont="1" applyBorder="1" applyAlignment="1">
      <alignment horizontal="center" wrapText="1"/>
    </xf>
    <xf numFmtId="0" fontId="67" fillId="0" borderId="13" xfId="0" applyFont="1" applyBorder="1" applyAlignment="1">
      <alignment horizontal="center" vertical="center" wrapText="1"/>
    </xf>
    <xf numFmtId="0" fontId="67" fillId="0" borderId="14" xfId="0" applyFont="1" applyBorder="1" applyAlignment="1">
      <alignment horizontal="center" vertical="center" wrapText="1"/>
    </xf>
    <xf numFmtId="0" fontId="67" fillId="0" borderId="3" xfId="0" applyFont="1" applyBorder="1" applyAlignment="1">
      <alignment horizontal="center"/>
    </xf>
    <xf numFmtId="0" fontId="81" fillId="0" borderId="3" xfId="0" applyFont="1" applyBorder="1" applyAlignment="1">
      <alignment horizontal="center" vertical="center"/>
    </xf>
    <xf numFmtId="0" fontId="43" fillId="0" borderId="12" xfId="0" applyFont="1" applyBorder="1" applyAlignment="1">
      <alignment horizontal="center" vertical="center"/>
    </xf>
    <xf numFmtId="0" fontId="43" fillId="0" borderId="2" xfId="0" applyFont="1" applyBorder="1" applyAlignment="1">
      <alignment horizontal="center" vertical="center"/>
    </xf>
    <xf numFmtId="0" fontId="43" fillId="0" borderId="11" xfId="0" applyFont="1" applyBorder="1" applyAlignment="1">
      <alignment horizontal="center" vertical="center"/>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104" fillId="0" borderId="14" xfId="0" applyFont="1" applyBorder="1" applyAlignment="1">
      <alignment horizontal="left"/>
    </xf>
    <xf numFmtId="0" fontId="83" fillId="0" borderId="1" xfId="0" applyFont="1" applyBorder="1" applyAlignment="1">
      <alignment horizontal="center" vertical="center"/>
    </xf>
    <xf numFmtId="0" fontId="93" fillId="0" borderId="12" xfId="0" applyFont="1" applyBorder="1" applyAlignment="1">
      <alignment horizontal="center" vertical="center" wrapText="1"/>
    </xf>
    <xf numFmtId="0" fontId="93" fillId="0" borderId="2" xfId="0" applyFont="1" applyBorder="1" applyAlignment="1">
      <alignment horizontal="center" vertical="center" wrapText="1"/>
    </xf>
    <xf numFmtId="0" fontId="93" fillId="0" borderId="11" xfId="0" applyFont="1" applyBorder="1" applyAlignment="1">
      <alignment horizontal="center" vertical="center" wrapText="1"/>
    </xf>
    <xf numFmtId="0" fontId="120" fillId="0" borderId="1" xfId="0" applyFont="1" applyBorder="1" applyAlignment="1">
      <alignment horizontal="left"/>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horizontal="center" vertical="center"/>
    </xf>
    <xf numFmtId="0" fontId="43" fillId="0" borderId="3" xfId="0" applyFont="1" applyBorder="1" applyAlignment="1">
      <alignment horizontal="center" vertical="center"/>
    </xf>
    <xf numFmtId="0" fontId="43" fillId="0" borderId="10" xfId="0" applyFont="1" applyBorder="1" applyAlignment="1">
      <alignment horizontal="center" vertical="center"/>
    </xf>
    <xf numFmtId="0" fontId="43" fillId="0" borderId="12" xfId="0" applyFont="1" applyBorder="1" applyAlignment="1">
      <alignment horizontal="center"/>
    </xf>
    <xf numFmtId="0" fontId="43" fillId="0" borderId="2" xfId="0" applyFont="1" applyBorder="1" applyAlignment="1">
      <alignment horizontal="center"/>
    </xf>
    <xf numFmtId="0" fontId="43" fillId="0" borderId="11" xfId="0" applyFont="1" applyBorder="1" applyAlignment="1">
      <alignment horizontal="center"/>
    </xf>
    <xf numFmtId="0" fontId="30" fillId="0" borderId="1" xfId="0" applyFont="1" applyBorder="1" applyAlignment="1">
      <alignment horizontal="left"/>
    </xf>
    <xf numFmtId="0" fontId="67" fillId="0" borderId="1" xfId="0" applyFont="1" applyBorder="1" applyAlignment="1">
      <alignment horizontal="center"/>
    </xf>
    <xf numFmtId="0" fontId="94" fillId="0" borderId="12" xfId="0" applyFont="1" applyBorder="1" applyAlignment="1">
      <alignment horizontal="left"/>
    </xf>
    <xf numFmtId="0" fontId="94" fillId="0" borderId="2" xfId="0" applyFont="1" applyBorder="1" applyAlignment="1">
      <alignment horizontal="left"/>
    </xf>
    <xf numFmtId="0" fontId="94" fillId="0" borderId="11" xfId="0" applyFont="1" applyBorder="1" applyAlignment="1">
      <alignment horizontal="left"/>
    </xf>
    <xf numFmtId="0" fontId="43" fillId="0" borderId="18" xfId="0" applyFont="1" applyBorder="1" applyAlignment="1">
      <alignment horizontal="center" vertical="center"/>
    </xf>
    <xf numFmtId="0" fontId="113" fillId="0" borderId="5" xfId="234" applyFont="1" applyBorder="1" applyAlignment="1">
      <alignment horizontal="left"/>
    </xf>
    <xf numFmtId="0" fontId="104" fillId="0" borderId="0" xfId="0" applyFont="1" applyAlignment="1">
      <alignment horizontal="justify" vertical="top" wrapText="1"/>
    </xf>
    <xf numFmtId="0" fontId="84" fillId="0" borderId="1" xfId="0" applyFont="1" applyBorder="1" applyAlignment="1">
      <alignment horizontal="center" vertical="center"/>
    </xf>
    <xf numFmtId="0" fontId="121" fillId="0" borderId="12" xfId="0" applyFont="1" applyBorder="1" applyAlignment="1">
      <alignment horizontal="left" vertical="center"/>
    </xf>
    <xf numFmtId="0" fontId="121" fillId="0" borderId="2" xfId="0" applyFont="1" applyBorder="1" applyAlignment="1">
      <alignment horizontal="left" vertical="center"/>
    </xf>
    <xf numFmtId="0" fontId="121" fillId="0" borderId="11" xfId="0" applyFont="1" applyBorder="1" applyAlignment="1">
      <alignment horizontal="left" vertical="center"/>
    </xf>
    <xf numFmtId="0" fontId="43" fillId="0" borderId="1" xfId="0" applyFont="1" applyBorder="1" applyAlignment="1">
      <alignment horizontal="center" vertical="center" wrapText="1"/>
    </xf>
    <xf numFmtId="0" fontId="67" fillId="0" borderId="1" xfId="0" applyFont="1" applyBorder="1" applyAlignment="1">
      <alignment horizontal="center" vertical="center"/>
    </xf>
    <xf numFmtId="0" fontId="96" fillId="0" borderId="12" xfId="0" applyFont="1" applyBorder="1" applyAlignment="1">
      <alignment horizontal="left" vertical="center"/>
    </xf>
    <xf numFmtId="0" fontId="96" fillId="0" borderId="11" xfId="0" applyFont="1" applyBorder="1" applyAlignment="1">
      <alignment horizontal="left" vertical="center"/>
    </xf>
    <xf numFmtId="0" fontId="67" fillId="0" borderId="1" xfId="0" applyFont="1" applyBorder="1" applyAlignment="1">
      <alignment horizontal="center" wrapText="1"/>
    </xf>
    <xf numFmtId="0" fontId="67" fillId="0" borderId="12" xfId="0" applyFont="1" applyBorder="1" applyAlignment="1">
      <alignment horizontal="center" vertical="center"/>
    </xf>
    <xf numFmtId="0" fontId="67" fillId="0" borderId="2" xfId="0" applyFont="1" applyBorder="1" applyAlignment="1">
      <alignment horizontal="center" vertical="center"/>
    </xf>
    <xf numFmtId="0" fontId="67" fillId="0" borderId="11" xfId="0" applyFont="1" applyBorder="1" applyAlignment="1">
      <alignment horizontal="center" vertical="center"/>
    </xf>
    <xf numFmtId="0" fontId="122" fillId="0" borderId="13" xfId="0" applyFont="1" applyBorder="1" applyAlignment="1">
      <alignment horizontal="left" vertical="center" wrapText="1"/>
    </xf>
    <xf numFmtId="0" fontId="104" fillId="0" borderId="7" xfId="0" applyFont="1" applyBorder="1" applyAlignment="1">
      <alignment horizontal="left" vertical="center" wrapText="1"/>
    </xf>
    <xf numFmtId="0" fontId="104" fillId="0" borderId="0" xfId="0" applyFont="1" applyAlignment="1">
      <alignment horizontal="left" vertical="center" wrapText="1"/>
    </xf>
    <xf numFmtId="0" fontId="81" fillId="0" borderId="12" xfId="0" applyFont="1" applyBorder="1" applyAlignment="1">
      <alignment horizontal="left" vertical="center"/>
    </xf>
    <xf numFmtId="0" fontId="81" fillId="0" borderId="11" xfId="0" applyFont="1" applyBorder="1" applyAlignment="1">
      <alignment horizontal="left" vertical="center"/>
    </xf>
    <xf numFmtId="0" fontId="44" fillId="0" borderId="0" xfId="0" applyFont="1" applyAlignment="1">
      <alignment horizontal="center" wrapText="1"/>
    </xf>
  </cellXfs>
  <cellStyles count="311">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5000000}"/>
    <cellStyle name="Bueno 2" xfId="38" xr:uid="{00000000-0005-0000-0000-000026000000}"/>
    <cellStyle name="Cálculo 2" xfId="39" xr:uid="{00000000-0005-0000-0000-000027000000}"/>
    <cellStyle name="Celda de comprobación 2" xfId="40" xr:uid="{00000000-0005-0000-0000-000028000000}"/>
    <cellStyle name="Celda vinculada 2" xfId="41" xr:uid="{00000000-0005-0000-0000-000029000000}"/>
    <cellStyle name="Encabezado 4 2" xfId="42" xr:uid="{00000000-0005-0000-0000-00002C000000}"/>
    <cellStyle name="Énfasis1 2" xfId="43" xr:uid="{00000000-0005-0000-0000-00002D000000}"/>
    <cellStyle name="Énfasis2 2" xfId="44" xr:uid="{00000000-0005-0000-0000-00002E000000}"/>
    <cellStyle name="Énfasis3 2" xfId="45" xr:uid="{00000000-0005-0000-0000-00002F000000}"/>
    <cellStyle name="Énfasis4 2" xfId="46" xr:uid="{00000000-0005-0000-0000-000030000000}"/>
    <cellStyle name="Énfasis5 2" xfId="47" xr:uid="{00000000-0005-0000-0000-000031000000}"/>
    <cellStyle name="Énfasis6 2" xfId="48" xr:uid="{00000000-0005-0000-0000-000032000000}"/>
    <cellStyle name="Entrada 2" xfId="49" xr:uid="{00000000-0005-0000-0000-000033000000}"/>
    <cellStyle name="Hipervínculo" xfId="50" builtinId="8"/>
    <cellStyle name="Hipervínculo 2" xfId="51" xr:uid="{00000000-0005-0000-0000-000034000000}"/>
    <cellStyle name="Hipervínculo 2 2" xfId="52" xr:uid="{00000000-0005-0000-0000-000035000000}"/>
    <cellStyle name="Hipervínculo 3" xfId="53" xr:uid="{00000000-0005-0000-0000-000036000000}"/>
    <cellStyle name="Hipervínculo 4" xfId="54" xr:uid="{00000000-0005-0000-0000-000037000000}"/>
    <cellStyle name="Incorrecto" xfId="55" builtinId="27"/>
    <cellStyle name="Incorrecto 2" xfId="56" xr:uid="{00000000-0005-0000-0000-000039000000}"/>
    <cellStyle name="Millares" xfId="57" builtinId="3"/>
    <cellStyle name="Millares [0]" xfId="58" builtinId="6"/>
    <cellStyle name="Millares [0] 2" xfId="59" xr:uid="{00000000-0005-0000-0000-00003A000000}"/>
    <cellStyle name="Millares [0] 2 2" xfId="60" xr:uid="{00000000-0005-0000-0000-00003B000000}"/>
    <cellStyle name="Millares [0] 2 2 2" xfId="61" xr:uid="{00000000-0005-0000-0000-00003C000000}"/>
    <cellStyle name="Millares [0] 2 3" xfId="62" xr:uid="{00000000-0005-0000-0000-00003D000000}"/>
    <cellStyle name="Millares [0] 3" xfId="63" xr:uid="{00000000-0005-0000-0000-00003E000000}"/>
    <cellStyle name="Millares [0] 3 2" xfId="64" xr:uid="{00000000-0005-0000-0000-00003F000000}"/>
    <cellStyle name="Millares [0] 4" xfId="65" xr:uid="{00000000-0005-0000-0000-000040000000}"/>
    <cellStyle name="Millares [0] 5" xfId="66" xr:uid="{00000000-0005-0000-0000-000041000000}"/>
    <cellStyle name="Millares 10" xfId="67" xr:uid="{00000000-0005-0000-0000-000042000000}"/>
    <cellStyle name="Millares 10 2" xfId="68" xr:uid="{00000000-0005-0000-0000-000043000000}"/>
    <cellStyle name="Millares 10 3" xfId="69" xr:uid="{00000000-0005-0000-0000-000044000000}"/>
    <cellStyle name="Millares 11" xfId="70" xr:uid="{00000000-0005-0000-0000-000045000000}"/>
    <cellStyle name="Millares 11 2" xfId="71" xr:uid="{00000000-0005-0000-0000-000046000000}"/>
    <cellStyle name="Millares 11 3" xfId="72" xr:uid="{00000000-0005-0000-0000-000047000000}"/>
    <cellStyle name="Millares 12" xfId="73" xr:uid="{00000000-0005-0000-0000-000048000000}"/>
    <cellStyle name="Millares 12 2" xfId="74" xr:uid="{00000000-0005-0000-0000-000049000000}"/>
    <cellStyle name="Millares 12 2 2" xfId="75" xr:uid="{00000000-0005-0000-0000-00004A000000}"/>
    <cellStyle name="Millares 12 3" xfId="76" xr:uid="{00000000-0005-0000-0000-00004B000000}"/>
    <cellStyle name="Millares 13" xfId="77" xr:uid="{00000000-0005-0000-0000-00004C000000}"/>
    <cellStyle name="Millares 13 2" xfId="78" xr:uid="{00000000-0005-0000-0000-00004D000000}"/>
    <cellStyle name="Millares 13 3" xfId="79" xr:uid="{00000000-0005-0000-0000-00004E000000}"/>
    <cellStyle name="Millares 14" xfId="80" xr:uid="{00000000-0005-0000-0000-00004F000000}"/>
    <cellStyle name="Millares 14 2" xfId="81" xr:uid="{00000000-0005-0000-0000-000050000000}"/>
    <cellStyle name="Millares 14 3" xfId="82" xr:uid="{00000000-0005-0000-0000-000051000000}"/>
    <cellStyle name="Millares 15" xfId="83" xr:uid="{00000000-0005-0000-0000-000052000000}"/>
    <cellStyle name="Millares 15 2" xfId="84" xr:uid="{00000000-0005-0000-0000-000053000000}"/>
    <cellStyle name="Millares 15 3" xfId="85" xr:uid="{00000000-0005-0000-0000-000054000000}"/>
    <cellStyle name="Millares 16" xfId="86" xr:uid="{00000000-0005-0000-0000-000055000000}"/>
    <cellStyle name="Millares 16 2" xfId="87" xr:uid="{00000000-0005-0000-0000-000056000000}"/>
    <cellStyle name="Millares 16 3" xfId="88" xr:uid="{00000000-0005-0000-0000-000057000000}"/>
    <cellStyle name="Millares 17" xfId="89" xr:uid="{00000000-0005-0000-0000-000058000000}"/>
    <cellStyle name="Millares 17 2" xfId="90" xr:uid="{00000000-0005-0000-0000-000059000000}"/>
    <cellStyle name="Millares 18" xfId="91" xr:uid="{00000000-0005-0000-0000-00005A000000}"/>
    <cellStyle name="Millares 18 2" xfId="92" xr:uid="{00000000-0005-0000-0000-00005B000000}"/>
    <cellStyle name="Millares 19" xfId="93" xr:uid="{00000000-0005-0000-0000-00005C000000}"/>
    <cellStyle name="Millares 19 2" xfId="94" xr:uid="{00000000-0005-0000-0000-00005D000000}"/>
    <cellStyle name="Millares 2" xfId="95" xr:uid="{00000000-0005-0000-0000-00005E000000}"/>
    <cellStyle name="Millares 2 2" xfId="96" xr:uid="{00000000-0005-0000-0000-00005F000000}"/>
    <cellStyle name="Millares 2 2 2" xfId="97" xr:uid="{00000000-0005-0000-0000-000060000000}"/>
    <cellStyle name="Millares 20" xfId="98" xr:uid="{00000000-0005-0000-0000-000061000000}"/>
    <cellStyle name="Millares 20 2" xfId="99" xr:uid="{00000000-0005-0000-0000-000062000000}"/>
    <cellStyle name="Millares 21" xfId="100" xr:uid="{00000000-0005-0000-0000-000063000000}"/>
    <cellStyle name="Millares 21 2" xfId="101" xr:uid="{00000000-0005-0000-0000-000064000000}"/>
    <cellStyle name="Millares 22" xfId="102" xr:uid="{00000000-0005-0000-0000-000065000000}"/>
    <cellStyle name="Millares 22 2" xfId="103" xr:uid="{00000000-0005-0000-0000-000066000000}"/>
    <cellStyle name="Millares 23" xfId="104" xr:uid="{00000000-0005-0000-0000-000067000000}"/>
    <cellStyle name="Millares 23 2" xfId="105" xr:uid="{00000000-0005-0000-0000-000068000000}"/>
    <cellStyle name="Millares 24" xfId="106" xr:uid="{00000000-0005-0000-0000-000069000000}"/>
    <cellStyle name="Millares 24 2" xfId="107" xr:uid="{00000000-0005-0000-0000-00006A000000}"/>
    <cellStyle name="Millares 25" xfId="108" xr:uid="{00000000-0005-0000-0000-00006B000000}"/>
    <cellStyle name="Millares 25 2" xfId="109" xr:uid="{00000000-0005-0000-0000-00006C000000}"/>
    <cellStyle name="Millares 26" xfId="110" xr:uid="{00000000-0005-0000-0000-00006D000000}"/>
    <cellStyle name="Millares 26 2" xfId="111" xr:uid="{00000000-0005-0000-0000-00006E000000}"/>
    <cellStyle name="Millares 27" xfId="112" xr:uid="{00000000-0005-0000-0000-00006F000000}"/>
    <cellStyle name="Millares 27 2" xfId="113" xr:uid="{00000000-0005-0000-0000-000070000000}"/>
    <cellStyle name="Millares 28" xfId="114" xr:uid="{00000000-0005-0000-0000-000071000000}"/>
    <cellStyle name="Millares 28 2" xfId="115" xr:uid="{00000000-0005-0000-0000-000072000000}"/>
    <cellStyle name="Millares 29" xfId="116" xr:uid="{00000000-0005-0000-0000-000073000000}"/>
    <cellStyle name="Millares 29 2" xfId="117" xr:uid="{00000000-0005-0000-0000-000074000000}"/>
    <cellStyle name="Millares 3" xfId="118" xr:uid="{00000000-0005-0000-0000-000075000000}"/>
    <cellStyle name="Millares 3 2" xfId="119" xr:uid="{00000000-0005-0000-0000-000076000000}"/>
    <cellStyle name="Millares 3 3" xfId="120" xr:uid="{00000000-0005-0000-0000-000077000000}"/>
    <cellStyle name="Millares 3 4" xfId="121" xr:uid="{00000000-0005-0000-0000-000078000000}"/>
    <cellStyle name="Millares 30" xfId="122" xr:uid="{00000000-0005-0000-0000-000079000000}"/>
    <cellStyle name="Millares 30 2" xfId="123" xr:uid="{00000000-0005-0000-0000-00007A000000}"/>
    <cellStyle name="Millares 31" xfId="124" xr:uid="{00000000-0005-0000-0000-00007B000000}"/>
    <cellStyle name="Millares 31 2" xfId="125" xr:uid="{00000000-0005-0000-0000-00007C000000}"/>
    <cellStyle name="Millares 32" xfId="126" xr:uid="{00000000-0005-0000-0000-00007D000000}"/>
    <cellStyle name="Millares 32 2" xfId="127" xr:uid="{00000000-0005-0000-0000-00007E000000}"/>
    <cellStyle name="Millares 33" xfId="128" xr:uid="{00000000-0005-0000-0000-00007F000000}"/>
    <cellStyle name="Millares 33 2" xfId="129" xr:uid="{00000000-0005-0000-0000-000080000000}"/>
    <cellStyle name="Millares 34" xfId="130" xr:uid="{00000000-0005-0000-0000-000081000000}"/>
    <cellStyle name="Millares 34 2" xfId="131" xr:uid="{00000000-0005-0000-0000-000082000000}"/>
    <cellStyle name="Millares 35" xfId="132" xr:uid="{00000000-0005-0000-0000-000083000000}"/>
    <cellStyle name="Millares 35 2" xfId="133" xr:uid="{00000000-0005-0000-0000-000084000000}"/>
    <cellStyle name="Millares 36" xfId="134" xr:uid="{00000000-0005-0000-0000-000085000000}"/>
    <cellStyle name="Millares 36 2" xfId="135" xr:uid="{00000000-0005-0000-0000-000086000000}"/>
    <cellStyle name="Millares 37" xfId="136" xr:uid="{00000000-0005-0000-0000-000087000000}"/>
    <cellStyle name="Millares 37 2" xfId="137" xr:uid="{00000000-0005-0000-0000-000088000000}"/>
    <cellStyle name="Millares 38" xfId="138" xr:uid="{00000000-0005-0000-0000-000089000000}"/>
    <cellStyle name="Millares 38 2" xfId="139" xr:uid="{00000000-0005-0000-0000-00008A000000}"/>
    <cellStyle name="Millares 39" xfId="140" xr:uid="{00000000-0005-0000-0000-00008B000000}"/>
    <cellStyle name="Millares 39 2" xfId="141" xr:uid="{00000000-0005-0000-0000-00008C000000}"/>
    <cellStyle name="Millares 4" xfId="142" xr:uid="{00000000-0005-0000-0000-00008D000000}"/>
    <cellStyle name="Millares 4 2" xfId="143" xr:uid="{00000000-0005-0000-0000-00008E000000}"/>
    <cellStyle name="Millares 4 3" xfId="144" xr:uid="{00000000-0005-0000-0000-00008F000000}"/>
    <cellStyle name="Millares 40" xfId="145" xr:uid="{00000000-0005-0000-0000-000090000000}"/>
    <cellStyle name="Millares 40 2" xfId="146" xr:uid="{00000000-0005-0000-0000-000091000000}"/>
    <cellStyle name="Millares 41" xfId="147" xr:uid="{00000000-0005-0000-0000-000092000000}"/>
    <cellStyle name="Millares 41 2" xfId="148" xr:uid="{00000000-0005-0000-0000-000093000000}"/>
    <cellStyle name="Millares 42" xfId="149" xr:uid="{00000000-0005-0000-0000-000094000000}"/>
    <cellStyle name="Millares 42 2" xfId="150" xr:uid="{00000000-0005-0000-0000-000095000000}"/>
    <cellStyle name="Millares 43" xfId="151" xr:uid="{00000000-0005-0000-0000-000096000000}"/>
    <cellStyle name="Millares 43 2" xfId="152" xr:uid="{00000000-0005-0000-0000-000097000000}"/>
    <cellStyle name="Millares 44" xfId="153" xr:uid="{00000000-0005-0000-0000-000098000000}"/>
    <cellStyle name="Millares 44 2" xfId="154" xr:uid="{00000000-0005-0000-0000-000099000000}"/>
    <cellStyle name="Millares 45" xfId="155" xr:uid="{00000000-0005-0000-0000-00009A000000}"/>
    <cellStyle name="Millares 45 2" xfId="156" xr:uid="{00000000-0005-0000-0000-00009B000000}"/>
    <cellStyle name="Millares 46" xfId="157" xr:uid="{00000000-0005-0000-0000-00009C000000}"/>
    <cellStyle name="Millares 47" xfId="158" xr:uid="{00000000-0005-0000-0000-00009D000000}"/>
    <cellStyle name="Millares 47 2" xfId="159" xr:uid="{00000000-0005-0000-0000-00009E000000}"/>
    <cellStyle name="Millares 47 2 2" xfId="160" xr:uid="{00000000-0005-0000-0000-00009F000000}"/>
    <cellStyle name="Millares 47 3" xfId="161" xr:uid="{00000000-0005-0000-0000-0000A0000000}"/>
    <cellStyle name="Millares 48" xfId="162" xr:uid="{00000000-0005-0000-0000-0000A1000000}"/>
    <cellStyle name="Millares 48 2" xfId="163" xr:uid="{00000000-0005-0000-0000-0000A2000000}"/>
    <cellStyle name="Millares 48 2 2" xfId="164" xr:uid="{00000000-0005-0000-0000-0000A3000000}"/>
    <cellStyle name="Millares 48 3" xfId="165" xr:uid="{00000000-0005-0000-0000-0000A4000000}"/>
    <cellStyle name="Millares 49" xfId="166" xr:uid="{00000000-0005-0000-0000-0000A5000000}"/>
    <cellStyle name="Millares 49 2" xfId="167" xr:uid="{00000000-0005-0000-0000-0000A6000000}"/>
    <cellStyle name="Millares 49 2 2" xfId="168" xr:uid="{00000000-0005-0000-0000-0000A7000000}"/>
    <cellStyle name="Millares 49 3" xfId="169" xr:uid="{00000000-0005-0000-0000-0000A8000000}"/>
    <cellStyle name="Millares 5" xfId="170" xr:uid="{00000000-0005-0000-0000-0000A9000000}"/>
    <cellStyle name="Millares 5 2" xfId="171" xr:uid="{00000000-0005-0000-0000-0000AA000000}"/>
    <cellStyle name="Millares 5 3" xfId="172" xr:uid="{00000000-0005-0000-0000-0000AB000000}"/>
    <cellStyle name="Millares 50" xfId="173" xr:uid="{00000000-0005-0000-0000-0000AC000000}"/>
    <cellStyle name="Millares 50 2" xfId="174" xr:uid="{00000000-0005-0000-0000-0000AD000000}"/>
    <cellStyle name="Millares 50 2 2" xfId="175" xr:uid="{00000000-0005-0000-0000-0000AE000000}"/>
    <cellStyle name="Millares 50 3" xfId="176" xr:uid="{00000000-0005-0000-0000-0000AF000000}"/>
    <cellStyle name="Millares 51" xfId="177" xr:uid="{00000000-0005-0000-0000-0000B0000000}"/>
    <cellStyle name="Millares 52" xfId="178" xr:uid="{00000000-0005-0000-0000-0000B1000000}"/>
    <cellStyle name="Millares 53" xfId="179" xr:uid="{00000000-0005-0000-0000-0000B2000000}"/>
    <cellStyle name="Millares 54" xfId="180" xr:uid="{00000000-0005-0000-0000-0000B3000000}"/>
    <cellStyle name="Millares 54 2" xfId="181" xr:uid="{00000000-0005-0000-0000-0000B4000000}"/>
    <cellStyle name="Millares 55" xfId="182" xr:uid="{00000000-0005-0000-0000-0000B5000000}"/>
    <cellStyle name="Millares 55 2" xfId="183" xr:uid="{00000000-0005-0000-0000-0000B6000000}"/>
    <cellStyle name="Millares 56" xfId="184" xr:uid="{00000000-0005-0000-0000-0000B7000000}"/>
    <cellStyle name="Millares 56 2" xfId="185" xr:uid="{00000000-0005-0000-0000-0000B8000000}"/>
    <cellStyle name="Millares 57" xfId="186" xr:uid="{00000000-0005-0000-0000-0000B9000000}"/>
    <cellStyle name="Millares 57 2" xfId="187" xr:uid="{00000000-0005-0000-0000-0000BA000000}"/>
    <cellStyle name="Millares 58" xfId="188" xr:uid="{00000000-0005-0000-0000-0000BB000000}"/>
    <cellStyle name="Millares 58 2" xfId="189" xr:uid="{00000000-0005-0000-0000-0000BC000000}"/>
    <cellStyle name="Millares 59" xfId="190" xr:uid="{00000000-0005-0000-0000-0000BD000000}"/>
    <cellStyle name="Millares 6" xfId="191" xr:uid="{00000000-0005-0000-0000-0000BE000000}"/>
    <cellStyle name="Millares 6 2" xfId="192" xr:uid="{00000000-0005-0000-0000-0000BF000000}"/>
    <cellStyle name="Millares 6 3" xfId="193" xr:uid="{00000000-0005-0000-0000-0000C0000000}"/>
    <cellStyle name="Millares 60" xfId="194" xr:uid="{00000000-0005-0000-0000-0000C1000000}"/>
    <cellStyle name="Millares 61" xfId="195" xr:uid="{00000000-0005-0000-0000-0000C2000000}"/>
    <cellStyle name="Millares 62" xfId="196" xr:uid="{00000000-0005-0000-0000-0000C3000000}"/>
    <cellStyle name="Millares 63" xfId="197" xr:uid="{00000000-0005-0000-0000-0000C4000000}"/>
    <cellStyle name="Millares 64" xfId="198" xr:uid="{00000000-0005-0000-0000-0000C5000000}"/>
    <cellStyle name="Millares 65" xfId="199" xr:uid="{00000000-0005-0000-0000-0000C6000000}"/>
    <cellStyle name="Millares 66" xfId="200" xr:uid="{00000000-0005-0000-0000-0000C7000000}"/>
    <cellStyle name="Millares 67" xfId="201" xr:uid="{00000000-0005-0000-0000-0000C8000000}"/>
    <cellStyle name="Millares 68" xfId="202" xr:uid="{00000000-0005-0000-0000-0000C9000000}"/>
    <cellStyle name="Millares 7" xfId="203" xr:uid="{00000000-0005-0000-0000-0000CA000000}"/>
    <cellStyle name="Millares 7 2" xfId="204" xr:uid="{00000000-0005-0000-0000-0000CB000000}"/>
    <cellStyle name="Millares 7 3" xfId="205" xr:uid="{00000000-0005-0000-0000-0000CC000000}"/>
    <cellStyle name="Millares 8" xfId="206" xr:uid="{00000000-0005-0000-0000-0000CD000000}"/>
    <cellStyle name="Millares 8 2" xfId="207" xr:uid="{00000000-0005-0000-0000-0000CE000000}"/>
    <cellStyle name="Millares 8 3" xfId="208" xr:uid="{00000000-0005-0000-0000-0000CF000000}"/>
    <cellStyle name="Millares 9" xfId="209" xr:uid="{00000000-0005-0000-0000-0000D0000000}"/>
    <cellStyle name="Millares 9 2" xfId="210" xr:uid="{00000000-0005-0000-0000-0000D1000000}"/>
    <cellStyle name="Millares 9 3" xfId="211" xr:uid="{00000000-0005-0000-0000-0000D2000000}"/>
    <cellStyle name="Neutral" xfId="212" builtinId="28" customBuiltin="1"/>
    <cellStyle name="Neutral 2" xfId="213" xr:uid="{00000000-0005-0000-0000-0000D4000000}"/>
    <cellStyle name="Neutral 3" xfId="214" xr:uid="{00000000-0005-0000-0000-0000D5000000}"/>
    <cellStyle name="Normal" xfId="0" builtinId="0"/>
    <cellStyle name="Normal 10" xfId="215" xr:uid="{00000000-0005-0000-0000-0000D7000000}"/>
    <cellStyle name="Normal 11" xfId="216" xr:uid="{00000000-0005-0000-0000-0000D8000000}"/>
    <cellStyle name="Normal 11 2" xfId="217" xr:uid="{00000000-0005-0000-0000-0000D9000000}"/>
    <cellStyle name="Normal 12" xfId="218" xr:uid="{00000000-0005-0000-0000-0000DA000000}"/>
    <cellStyle name="Normal 12 2" xfId="219" xr:uid="{00000000-0005-0000-0000-0000DB000000}"/>
    <cellStyle name="Normal 13" xfId="220" xr:uid="{00000000-0005-0000-0000-0000DC000000}"/>
    <cellStyle name="Normal 13 2" xfId="221" xr:uid="{00000000-0005-0000-0000-0000DD000000}"/>
    <cellStyle name="Normal 14" xfId="222" xr:uid="{00000000-0005-0000-0000-0000DE000000}"/>
    <cellStyle name="Normal 14 2" xfId="223" xr:uid="{00000000-0005-0000-0000-0000DF000000}"/>
    <cellStyle name="Normal 15" xfId="224" xr:uid="{00000000-0005-0000-0000-0000E0000000}"/>
    <cellStyle name="Normal 15 2" xfId="225" xr:uid="{00000000-0005-0000-0000-0000E1000000}"/>
    <cellStyle name="Normal 16" xfId="226" xr:uid="{00000000-0005-0000-0000-0000E2000000}"/>
    <cellStyle name="Normal 16 2" xfId="227" xr:uid="{00000000-0005-0000-0000-0000E3000000}"/>
    <cellStyle name="Normal 17" xfId="228" xr:uid="{00000000-0005-0000-0000-0000E4000000}"/>
    <cellStyle name="Normal 17 2" xfId="229" xr:uid="{00000000-0005-0000-0000-0000E5000000}"/>
    <cellStyle name="Normal 18" xfId="230" xr:uid="{00000000-0005-0000-0000-0000E6000000}"/>
    <cellStyle name="Normal 18 2" xfId="231" xr:uid="{00000000-0005-0000-0000-0000E7000000}"/>
    <cellStyle name="Normal 19" xfId="232" xr:uid="{00000000-0005-0000-0000-0000E8000000}"/>
    <cellStyle name="Normal 19 2" xfId="233" xr:uid="{00000000-0005-0000-0000-0000E9000000}"/>
    <cellStyle name="Normal 2" xfId="234" xr:uid="{00000000-0005-0000-0000-0000EA000000}"/>
    <cellStyle name="Normal 2 2" xfId="235" xr:uid="{00000000-0005-0000-0000-0000EB000000}"/>
    <cellStyle name="Normal 2 2 2" xfId="236" xr:uid="{00000000-0005-0000-0000-0000EC000000}"/>
    <cellStyle name="Normal 2 3" xfId="237" xr:uid="{00000000-0005-0000-0000-0000ED000000}"/>
    <cellStyle name="Normal 2 3 2" xfId="238" xr:uid="{00000000-0005-0000-0000-0000EE000000}"/>
    <cellStyle name="Normal 20" xfId="239" xr:uid="{00000000-0005-0000-0000-0000EF000000}"/>
    <cellStyle name="Normal 20 2" xfId="240" xr:uid="{00000000-0005-0000-0000-0000F0000000}"/>
    <cellStyle name="Normal 21" xfId="241" xr:uid="{00000000-0005-0000-0000-0000F1000000}"/>
    <cellStyle name="Normal 3" xfId="242" xr:uid="{00000000-0005-0000-0000-0000F2000000}"/>
    <cellStyle name="Normal 3 2" xfId="243" xr:uid="{00000000-0005-0000-0000-0000F3000000}"/>
    <cellStyle name="Normal 3 2 2" xfId="244" xr:uid="{00000000-0005-0000-0000-0000F4000000}"/>
    <cellStyle name="Normal 3 3" xfId="245" xr:uid="{00000000-0005-0000-0000-0000F5000000}"/>
    <cellStyle name="Normal 4" xfId="246" xr:uid="{00000000-0005-0000-0000-0000F6000000}"/>
    <cellStyle name="Normal 4 2" xfId="247" xr:uid="{00000000-0005-0000-0000-0000F7000000}"/>
    <cellStyle name="Normal 4 2 2" xfId="248" xr:uid="{00000000-0005-0000-0000-0000F8000000}"/>
    <cellStyle name="Normal 4 3" xfId="249" xr:uid="{00000000-0005-0000-0000-0000F9000000}"/>
    <cellStyle name="Normal 4 4" xfId="250" xr:uid="{00000000-0005-0000-0000-0000FA000000}"/>
    <cellStyle name="Normal 4 5" xfId="251" xr:uid="{00000000-0005-0000-0000-0000FB000000}"/>
    <cellStyle name="Normal 5" xfId="252" xr:uid="{00000000-0005-0000-0000-0000FC000000}"/>
    <cellStyle name="Normal 5 2" xfId="253" xr:uid="{00000000-0005-0000-0000-0000FD000000}"/>
    <cellStyle name="Normal 5 2 2" xfId="254" xr:uid="{00000000-0005-0000-0000-0000FE000000}"/>
    <cellStyle name="Normal 5 3" xfId="255" xr:uid="{00000000-0005-0000-0000-0000FF000000}"/>
    <cellStyle name="Normal 6" xfId="256" xr:uid="{00000000-0005-0000-0000-000000010000}"/>
    <cellStyle name="Normal 6 2" xfId="257" xr:uid="{00000000-0005-0000-0000-000001010000}"/>
    <cellStyle name="Normal 7" xfId="258" xr:uid="{00000000-0005-0000-0000-000002010000}"/>
    <cellStyle name="Normal 7 2" xfId="259" xr:uid="{00000000-0005-0000-0000-000003010000}"/>
    <cellStyle name="Normal 8" xfId="260" xr:uid="{00000000-0005-0000-0000-000004010000}"/>
    <cellStyle name="Normal 8 2" xfId="261" xr:uid="{00000000-0005-0000-0000-000005010000}"/>
    <cellStyle name="Normal 9" xfId="262" xr:uid="{00000000-0005-0000-0000-000006010000}"/>
    <cellStyle name="Normal 9 2" xfId="263" xr:uid="{00000000-0005-0000-0000-000007010000}"/>
    <cellStyle name="Normal_indice" xfId="264" xr:uid="{00000000-0005-0000-0000-000008010000}"/>
    <cellStyle name="Notas 10" xfId="265" xr:uid="{00000000-0005-0000-0000-000009010000}"/>
    <cellStyle name="Notas 10 2" xfId="266" xr:uid="{00000000-0005-0000-0000-00000A010000}"/>
    <cellStyle name="Notas 11" xfId="267" xr:uid="{00000000-0005-0000-0000-00000B010000}"/>
    <cellStyle name="Notas 11 2" xfId="268" xr:uid="{00000000-0005-0000-0000-00000C010000}"/>
    <cellStyle name="Notas 12" xfId="269" xr:uid="{00000000-0005-0000-0000-00000D010000}"/>
    <cellStyle name="Notas 12 2" xfId="270" xr:uid="{00000000-0005-0000-0000-00000E010000}"/>
    <cellStyle name="Notas 13" xfId="271" xr:uid="{00000000-0005-0000-0000-00000F010000}"/>
    <cellStyle name="Notas 13 2" xfId="272" xr:uid="{00000000-0005-0000-0000-000010010000}"/>
    <cellStyle name="Notas 14" xfId="273" xr:uid="{00000000-0005-0000-0000-000011010000}"/>
    <cellStyle name="Notas 14 2" xfId="274" xr:uid="{00000000-0005-0000-0000-000012010000}"/>
    <cellStyle name="Notas 15" xfId="275" xr:uid="{00000000-0005-0000-0000-000013010000}"/>
    <cellStyle name="Notas 15 2" xfId="276" xr:uid="{00000000-0005-0000-0000-000014010000}"/>
    <cellStyle name="Notas 2" xfId="277" xr:uid="{00000000-0005-0000-0000-000015010000}"/>
    <cellStyle name="Notas 2 2" xfId="278" xr:uid="{00000000-0005-0000-0000-000016010000}"/>
    <cellStyle name="Notas 3" xfId="279" xr:uid="{00000000-0005-0000-0000-000017010000}"/>
    <cellStyle name="Notas 3 2" xfId="280" xr:uid="{00000000-0005-0000-0000-000018010000}"/>
    <cellStyle name="Notas 4" xfId="281" xr:uid="{00000000-0005-0000-0000-000019010000}"/>
    <cellStyle name="Notas 4 2" xfId="282" xr:uid="{00000000-0005-0000-0000-00001A010000}"/>
    <cellStyle name="Notas 5" xfId="283" xr:uid="{00000000-0005-0000-0000-00001B010000}"/>
    <cellStyle name="Notas 5 2" xfId="284" xr:uid="{00000000-0005-0000-0000-00001C010000}"/>
    <cellStyle name="Notas 6" xfId="285" xr:uid="{00000000-0005-0000-0000-00001D010000}"/>
    <cellStyle name="Notas 6 2" xfId="286" xr:uid="{00000000-0005-0000-0000-00001E010000}"/>
    <cellStyle name="Notas 7" xfId="287" xr:uid="{00000000-0005-0000-0000-00001F010000}"/>
    <cellStyle name="Notas 7 2" xfId="288" xr:uid="{00000000-0005-0000-0000-000020010000}"/>
    <cellStyle name="Notas 8" xfId="289" xr:uid="{00000000-0005-0000-0000-000021010000}"/>
    <cellStyle name="Notas 8 2" xfId="290" xr:uid="{00000000-0005-0000-0000-000022010000}"/>
    <cellStyle name="Notas 9" xfId="291" xr:uid="{00000000-0005-0000-0000-000023010000}"/>
    <cellStyle name="Notas 9 2" xfId="292" xr:uid="{00000000-0005-0000-0000-000024010000}"/>
    <cellStyle name="Porcentaje" xfId="293" builtinId="5"/>
    <cellStyle name="Porcentaje 2" xfId="294" xr:uid="{00000000-0005-0000-0000-000026010000}"/>
    <cellStyle name="Porcentaje 2 2" xfId="295" xr:uid="{00000000-0005-0000-0000-000027010000}"/>
    <cellStyle name="Porcentaje 2 2 2" xfId="296" xr:uid="{00000000-0005-0000-0000-000028010000}"/>
    <cellStyle name="Porcentaje 3" xfId="297" xr:uid="{00000000-0005-0000-0000-000029010000}"/>
    <cellStyle name="Porcentaje 3 2" xfId="298" xr:uid="{00000000-0005-0000-0000-00002A010000}"/>
    <cellStyle name="Porcentaje 4" xfId="299" xr:uid="{00000000-0005-0000-0000-00002B010000}"/>
    <cellStyle name="Porcentual 2" xfId="300" xr:uid="{00000000-0005-0000-0000-00002C010000}"/>
    <cellStyle name="Porcentual_Productos Sice" xfId="301" xr:uid="{00000000-0005-0000-0000-00002D010000}"/>
    <cellStyle name="Salida 2" xfId="302" xr:uid="{00000000-0005-0000-0000-00002E010000}"/>
    <cellStyle name="Texto de advertencia 2" xfId="303" xr:uid="{00000000-0005-0000-0000-00002F010000}"/>
    <cellStyle name="Texto explicativo 2" xfId="304" xr:uid="{00000000-0005-0000-0000-000030010000}"/>
    <cellStyle name="Título 1 2" xfId="305" xr:uid="{00000000-0005-0000-0000-000031010000}"/>
    <cellStyle name="Título 2 2" xfId="306" xr:uid="{00000000-0005-0000-0000-000032010000}"/>
    <cellStyle name="Título 3 2" xfId="307" xr:uid="{00000000-0005-0000-0000-000033010000}"/>
    <cellStyle name="Título 4" xfId="308" xr:uid="{00000000-0005-0000-0000-000034010000}"/>
    <cellStyle name="Total" xfId="309" builtinId="25" customBuiltin="1"/>
    <cellStyle name="Total 2" xfId="310" xr:uid="{00000000-0005-0000-0000-00003601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Gráfico 1. Evolución de las exportaciones de vino (total).</a:t>
            </a:r>
          </a:p>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Período 2000 a 2018</a:t>
            </a:r>
          </a:p>
        </c:rich>
      </c:tx>
      <c:overlay val="0"/>
      <c:spPr>
        <a:noFill/>
        <a:ln w="25400">
          <a:noFill/>
        </a:ln>
      </c:spPr>
    </c:title>
    <c:autoTitleDeleted val="0"/>
    <c:plotArea>
      <c:layout>
        <c:manualLayout>
          <c:layoutTarget val="inner"/>
          <c:xMode val="edge"/>
          <c:yMode val="edge"/>
          <c:x val="0.13249168203416953"/>
          <c:y val="0.16301700568678915"/>
          <c:w val="0.80761618033039984"/>
          <c:h val="0.58466617454068237"/>
        </c:manualLayout>
      </c:layout>
      <c:barChart>
        <c:barDir val="col"/>
        <c:grouping val="clustered"/>
        <c:varyColors val="0"/>
        <c:ser>
          <c:idx val="0"/>
          <c:order val="0"/>
          <c:tx>
            <c:strRef>
              <c:f>'Evol. export.'!$Y$5</c:f>
              <c:strCache>
                <c:ptCount val="1"/>
                <c:pt idx="0">
                  <c:v>Volumen total</c:v>
                </c:pt>
              </c:strCache>
            </c:strRef>
          </c:tx>
          <c:spPr>
            <a:ln w="28575" cap="rnd">
              <a:solidFill>
                <a:schemeClr val="accent1"/>
              </a:solidFill>
              <a:round/>
            </a:ln>
            <a:effectLst/>
          </c:spPr>
          <c:invertIfNegative val="0"/>
          <c:dLbls>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export.'!$AA$5:$AS$5</c:f>
              <c:numCache>
                <c:formatCode>#,##0</c:formatCode>
                <c:ptCount val="19"/>
                <c:pt idx="0">
                  <c:v>264.75042000000002</c:v>
                </c:pt>
                <c:pt idx="1">
                  <c:v>308.94225599999999</c:v>
                </c:pt>
                <c:pt idx="2">
                  <c:v>344.06530935310002</c:v>
                </c:pt>
                <c:pt idx="3">
                  <c:v>390.96013003370001</c:v>
                </c:pt>
                <c:pt idx="4">
                  <c:v>465.3393175571</c:v>
                </c:pt>
                <c:pt idx="5">
                  <c:v>413.65611972459999</c:v>
                </c:pt>
                <c:pt idx="6">
                  <c:v>470.09455889540004</c:v>
                </c:pt>
                <c:pt idx="7">
                  <c:v>599.78646680209988</c:v>
                </c:pt>
                <c:pt idx="8">
                  <c:v>581.72047084199994</c:v>
                </c:pt>
                <c:pt idx="9">
                  <c:v>687.65672542569996</c:v>
                </c:pt>
                <c:pt idx="10">
                  <c:v>725.38451726690005</c:v>
                </c:pt>
                <c:pt idx="11">
                  <c:v>660.04612720440002</c:v>
                </c:pt>
                <c:pt idx="12">
                  <c:v>743.9480811599999</c:v>
                </c:pt>
                <c:pt idx="13">
                  <c:v>873.51530059059996</c:v>
                </c:pt>
                <c:pt idx="14">
                  <c:v>796.43082167889997</c:v>
                </c:pt>
                <c:pt idx="15">
                  <c:v>875.0329999999999</c:v>
                </c:pt>
                <c:pt idx="16">
                  <c:v>906.32799999999997</c:v>
                </c:pt>
                <c:pt idx="17">
                  <c:v>939.54</c:v>
                </c:pt>
                <c:pt idx="18">
                  <c:v>844.7</c:v>
                </c:pt>
              </c:numCache>
            </c:numRef>
          </c:val>
          <c:extLst>
            <c:ext xmlns:c16="http://schemas.microsoft.com/office/drawing/2014/chart" uri="{C3380CC4-5D6E-409C-BE32-E72D297353CC}">
              <c16:uniqueId val="{00000000-A265-4686-A229-28E8A02F0759}"/>
            </c:ext>
          </c:extLst>
        </c:ser>
        <c:ser>
          <c:idx val="1"/>
          <c:order val="1"/>
          <c:tx>
            <c:strRef>
              <c:f>'Evol. export.'!$Y$6</c:f>
              <c:strCache>
                <c:ptCount val="1"/>
                <c:pt idx="0">
                  <c:v>Valor total</c:v>
                </c:pt>
              </c:strCache>
            </c:strRef>
          </c:tx>
          <c:spPr>
            <a:ln w="28575" cap="rnd">
              <a:solidFill>
                <a:schemeClr val="accent2"/>
              </a:solidFill>
              <a:round/>
            </a:ln>
            <a:effectLst/>
          </c:spPr>
          <c:invertIfNegative val="0"/>
          <c:dLbls>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export.'!$AA$6:$AS$6</c:f>
              <c:numCache>
                <c:formatCode>#,##0</c:formatCode>
                <c:ptCount val="19"/>
                <c:pt idx="0">
                  <c:v>568.92613499999993</c:v>
                </c:pt>
                <c:pt idx="1">
                  <c:v>587.8004279999999</c:v>
                </c:pt>
                <c:pt idx="2">
                  <c:v>598.37332026999991</c:v>
                </c:pt>
                <c:pt idx="3">
                  <c:v>666.28691326000001</c:v>
                </c:pt>
                <c:pt idx="4">
                  <c:v>832.55681260000006</c:v>
                </c:pt>
                <c:pt idx="5">
                  <c:v>872.49015702000008</c:v>
                </c:pt>
                <c:pt idx="6">
                  <c:v>958.12004132999994</c:v>
                </c:pt>
                <c:pt idx="7">
                  <c:v>1246.5129926999998</c:v>
                </c:pt>
                <c:pt idx="8">
                  <c:v>1366.7572898600004</c:v>
                </c:pt>
                <c:pt idx="9">
                  <c:v>1372.2251541599999</c:v>
                </c:pt>
                <c:pt idx="10">
                  <c:v>1532.6636520499999</c:v>
                </c:pt>
                <c:pt idx="11">
                  <c:v>1680.1964922900002</c:v>
                </c:pt>
                <c:pt idx="12">
                  <c:v>1777.2309957100001</c:v>
                </c:pt>
                <c:pt idx="13">
                  <c:v>1867.0447450000001</c:v>
                </c:pt>
                <c:pt idx="14">
                  <c:v>1834.2605475400001</c:v>
                </c:pt>
                <c:pt idx="15">
                  <c:v>1843.5249999999999</c:v>
                </c:pt>
                <c:pt idx="16">
                  <c:v>1843.509</c:v>
                </c:pt>
                <c:pt idx="17">
                  <c:v>2006.3540000000003</c:v>
                </c:pt>
                <c:pt idx="18">
                  <c:v>1984.6000000000001</c:v>
                </c:pt>
              </c:numCache>
            </c:numRef>
          </c:val>
          <c:extLst>
            <c:ext xmlns:c16="http://schemas.microsoft.com/office/drawing/2014/chart" uri="{C3380CC4-5D6E-409C-BE32-E72D297353CC}">
              <c16:uniqueId val="{00000001-A265-4686-A229-28E8A02F0759}"/>
            </c:ext>
          </c:extLst>
        </c:ser>
        <c:dLbls>
          <c:showLegendKey val="0"/>
          <c:showVal val="0"/>
          <c:showCatName val="0"/>
          <c:showSerName val="0"/>
          <c:showPercent val="0"/>
          <c:showBubbleSize val="0"/>
        </c:dLbls>
        <c:gapWidth val="150"/>
        <c:overlap val="-90"/>
        <c:axId val="453486191"/>
        <c:axId val="1"/>
      </c:barChart>
      <c:catAx>
        <c:axId val="4534861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Calibri"/>
                    <a:ea typeface="Calibri"/>
                    <a:cs typeface="Calibri"/>
                  </a:defRPr>
                </a:pPr>
                <a:r>
                  <a:rPr lang="en-US"/>
                  <a:t>Millones de litros - Millones de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86191"/>
        <c:crosses val="autoZero"/>
        <c:crossBetween val="between"/>
      </c:valAx>
      <c:spPr>
        <a:noFill/>
        <a:ln w="25400">
          <a:noFill/>
        </a:ln>
      </c:spPr>
    </c:plotArea>
    <c:legend>
      <c:legendPos val="r"/>
      <c:layout>
        <c:manualLayout>
          <c:xMode val="edge"/>
          <c:yMode val="edge"/>
          <c:x val="0.3424474821688181"/>
          <c:y val="0.8819747922134733"/>
          <c:w val="0.37186019963117994"/>
          <c:h val="5.4689140419947546E-2"/>
        </c:manualLayout>
      </c:layout>
      <c:overlay val="0"/>
      <c:spPr>
        <a:noFill/>
        <a:ln w="25400">
          <a:noFill/>
        </a:ln>
      </c:spPr>
      <c:txPr>
        <a:bodyPr/>
        <a:lstStyle/>
        <a:p>
          <a:pPr>
            <a:defRPr sz="575" b="0" i="0" u="none" strike="noStrike" baseline="0">
              <a:solidFill>
                <a:srgbClr val="000000"/>
              </a:solidFill>
              <a:latin typeface="Calibri"/>
              <a:ea typeface="Calibri"/>
              <a:cs typeface="Calibri"/>
            </a:defRPr>
          </a:pPr>
          <a:endParaRPr lang="es-CL"/>
        </a:p>
      </c:txPr>
    </c:legend>
    <c:plotVisOnly val="1"/>
    <c:dispBlanksAs val="zero"/>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10. Chile. Valor de exportaciones de vino con denominación de origen</a:t>
            </a:r>
          </a:p>
        </c:rich>
      </c:tx>
      <c:layout>
        <c:manualLayout>
          <c:xMode val="edge"/>
          <c:yMode val="edge"/>
          <c:x val="0.14409847503239309"/>
          <c:y val="3.0204962243797196E-2"/>
        </c:manualLayout>
      </c:layout>
      <c:overlay val="0"/>
    </c:title>
    <c:autoTitleDeleted val="0"/>
    <c:plotArea>
      <c:layout>
        <c:manualLayout>
          <c:layoutTarget val="inner"/>
          <c:xMode val="edge"/>
          <c:yMode val="edge"/>
          <c:x val="0.14867878956070968"/>
          <c:y val="0.16726849970239402"/>
          <c:w val="0.79161967938088185"/>
          <c:h val="0.40236577954637398"/>
        </c:manualLayout>
      </c:layout>
      <c:lineChart>
        <c:grouping val="standard"/>
        <c:varyColors val="0"/>
        <c:ser>
          <c:idx val="1"/>
          <c:order val="0"/>
          <c:tx>
            <c:strRef>
              <c:f>'Gráficos_Vino_ DO'!$U$11</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DO'!$V$11:$AG$11</c:f>
              <c:numCache>
                <c:formatCode>0.0</c:formatCode>
                <c:ptCount val="12"/>
                <c:pt idx="0">
                  <c:v>112.48470791</c:v>
                </c:pt>
                <c:pt idx="1">
                  <c:v>79.543988720000002</c:v>
                </c:pt>
                <c:pt idx="2">
                  <c:v>102.96589181</c:v>
                </c:pt>
                <c:pt idx="3">
                  <c:v>112.81199322000001</c:v>
                </c:pt>
                <c:pt idx="4">
                  <c:v>134.05393566999987</c:v>
                </c:pt>
                <c:pt idx="5">
                  <c:v>117.32233557000002</c:v>
                </c:pt>
                <c:pt idx="6">
                  <c:v>137.58070494000023</c:v>
                </c:pt>
                <c:pt idx="7">
                  <c:v>134.1769355600002</c:v>
                </c:pt>
                <c:pt idx="8">
                  <c:v>118.92014871000011</c:v>
                </c:pt>
                <c:pt idx="9">
                  <c:v>125.01281818999996</c:v>
                </c:pt>
                <c:pt idx="10">
                  <c:v>130.12666156000009</c:v>
                </c:pt>
                <c:pt idx="11">
                  <c:v>122.48152439999986</c:v>
                </c:pt>
              </c:numCache>
            </c:numRef>
          </c:val>
          <c:smooth val="0"/>
          <c:extLst>
            <c:ext xmlns:c16="http://schemas.microsoft.com/office/drawing/2014/chart" uri="{C3380CC4-5D6E-409C-BE32-E72D297353CC}">
              <c16:uniqueId val="{00000000-4D03-4B28-A1B7-5899FA04FF66}"/>
            </c:ext>
          </c:extLst>
        </c:ser>
        <c:ser>
          <c:idx val="2"/>
          <c:order val="1"/>
          <c:tx>
            <c:strRef>
              <c:f>'Gráficos_Vino_ DO'!$U$12</c:f>
              <c:strCache>
                <c:ptCount val="1"/>
                <c:pt idx="0">
                  <c:v>2017</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DO'!$V$12:$AG$12</c:f>
              <c:numCache>
                <c:formatCode>0.0</c:formatCode>
                <c:ptCount val="12"/>
                <c:pt idx="0">
                  <c:v>129.07611224999999</c:v>
                </c:pt>
                <c:pt idx="1">
                  <c:v>86.463323619999969</c:v>
                </c:pt>
                <c:pt idx="2">
                  <c:v>109.21013975000001</c:v>
                </c:pt>
                <c:pt idx="3">
                  <c:v>104.72312508</c:v>
                </c:pt>
                <c:pt idx="4">
                  <c:v>134.77716662</c:v>
                </c:pt>
                <c:pt idx="5">
                  <c:v>115.48450059999999</c:v>
                </c:pt>
                <c:pt idx="6">
                  <c:v>145.91260536000001</c:v>
                </c:pt>
                <c:pt idx="7">
                  <c:v>151.76711933999999</c:v>
                </c:pt>
                <c:pt idx="8">
                  <c:v>127.22659048999999</c:v>
                </c:pt>
                <c:pt idx="9">
                  <c:v>149.92767350999998</c:v>
                </c:pt>
                <c:pt idx="10">
                  <c:v>148.21174729000001</c:v>
                </c:pt>
                <c:pt idx="11">
                  <c:v>117.457036</c:v>
                </c:pt>
              </c:numCache>
            </c:numRef>
          </c:val>
          <c:smooth val="0"/>
          <c:extLst>
            <c:ext xmlns:c16="http://schemas.microsoft.com/office/drawing/2014/chart" uri="{C3380CC4-5D6E-409C-BE32-E72D297353CC}">
              <c16:uniqueId val="{00000001-4D03-4B28-A1B7-5899FA04FF66}"/>
            </c:ext>
          </c:extLst>
        </c:ser>
        <c:ser>
          <c:idx val="3"/>
          <c:order val="2"/>
          <c:tx>
            <c:strRef>
              <c:f>'Gráficos_Vino_ DO'!$U$13</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DO'!$V$13:$AG$13</c:f>
              <c:numCache>
                <c:formatCode>0.0</c:formatCode>
                <c:ptCount val="12"/>
                <c:pt idx="0">
                  <c:v>135.30000000000001</c:v>
                </c:pt>
                <c:pt idx="1">
                  <c:v>96.2</c:v>
                </c:pt>
                <c:pt idx="2">
                  <c:v>111.1</c:v>
                </c:pt>
                <c:pt idx="3">
                  <c:v>119.7</c:v>
                </c:pt>
                <c:pt idx="4">
                  <c:v>125.7</c:v>
                </c:pt>
                <c:pt idx="5">
                  <c:v>121.4</c:v>
                </c:pt>
                <c:pt idx="6">
                  <c:v>144.4</c:v>
                </c:pt>
                <c:pt idx="7">
                  <c:v>162.80000000000001</c:v>
                </c:pt>
                <c:pt idx="8">
                  <c:v>92.9</c:v>
                </c:pt>
                <c:pt idx="9">
                  <c:v>148</c:v>
                </c:pt>
                <c:pt idx="10">
                  <c:v>138.99379400000001</c:v>
                </c:pt>
                <c:pt idx="11">
                  <c:v>111.870785</c:v>
                </c:pt>
              </c:numCache>
            </c:numRef>
          </c:val>
          <c:smooth val="0"/>
          <c:extLst>
            <c:ext xmlns:c16="http://schemas.microsoft.com/office/drawing/2014/chart" uri="{C3380CC4-5D6E-409C-BE32-E72D297353CC}">
              <c16:uniqueId val="{00000002-4D03-4B28-A1B7-5899FA04FF66}"/>
            </c:ext>
          </c:extLst>
        </c:ser>
        <c:ser>
          <c:idx val="0"/>
          <c:order val="3"/>
          <c:tx>
            <c:strRef>
              <c:f>'Gráficos_Vino_ DO'!$U$14</c:f>
              <c:strCache>
                <c:ptCount val="1"/>
                <c:pt idx="0">
                  <c:v>2019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DO'!$V$14:$AG$14</c:f>
              <c:numCache>
                <c:formatCode>0.0</c:formatCode>
                <c:ptCount val="12"/>
                <c:pt idx="0">
                  <c:v>137.22759253000007</c:v>
                </c:pt>
                <c:pt idx="1">
                  <c:v>80.893906529999995</c:v>
                </c:pt>
                <c:pt idx="2">
                  <c:v>106.44436442</c:v>
                </c:pt>
                <c:pt idx="3">
                  <c:v>118.04454454</c:v>
                </c:pt>
                <c:pt idx="4">
                  <c:v>139.46123553999996</c:v>
                </c:pt>
                <c:pt idx="5">
                  <c:v>119.97246115999991</c:v>
                </c:pt>
                <c:pt idx="6">
                  <c:v>147.80000000000001</c:v>
                </c:pt>
                <c:pt idx="7">
                  <c:v>133.5</c:v>
                </c:pt>
                <c:pt idx="8">
                  <c:v>106.8</c:v>
                </c:pt>
                <c:pt idx="9">
                  <c:v>119.4</c:v>
                </c:pt>
              </c:numCache>
            </c:numRef>
          </c:val>
          <c:smooth val="0"/>
          <c:extLst>
            <c:ext xmlns:c16="http://schemas.microsoft.com/office/drawing/2014/chart" uri="{C3380CC4-5D6E-409C-BE32-E72D297353CC}">
              <c16:uniqueId val="{00000003-4D03-4B28-A1B7-5899FA04FF66}"/>
            </c:ext>
          </c:extLst>
        </c:ser>
        <c:dLbls>
          <c:showLegendKey val="0"/>
          <c:showVal val="0"/>
          <c:showCatName val="0"/>
          <c:showSerName val="0"/>
          <c:showPercent val="0"/>
          <c:showBubbleSize val="0"/>
        </c:dLbls>
        <c:marker val="1"/>
        <c:smooth val="0"/>
        <c:axId val="453485791"/>
        <c:axId val="1"/>
      </c:lineChart>
      <c:catAx>
        <c:axId val="4534857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ax val="170"/>
          <c:min val="70"/>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Millones USD</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57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577" l="0.70000000000000062" r="0.70000000000000062" t="0.75000000000000577"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Gráfico 11. Precio medio de exportación de vino con denominación de origen </a:t>
            </a:r>
          </a:p>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(dólares por litro)</a:t>
            </a:r>
          </a:p>
        </c:rich>
      </c:tx>
      <c:layout>
        <c:manualLayout>
          <c:xMode val="edge"/>
          <c:yMode val="edge"/>
          <c:x val="0.14595036379946177"/>
          <c:y val="1.4869959436888571E-2"/>
        </c:manualLayout>
      </c:layout>
      <c:overlay val="0"/>
    </c:title>
    <c:autoTitleDeleted val="0"/>
    <c:plotArea>
      <c:layout>
        <c:manualLayout>
          <c:layoutTarget val="inner"/>
          <c:xMode val="edge"/>
          <c:yMode val="edge"/>
          <c:x val="0.13065826989334514"/>
          <c:y val="0.20590502395379021"/>
          <c:w val="0.81003373691711034"/>
          <c:h val="0.36393330015904174"/>
        </c:manualLayout>
      </c:layout>
      <c:lineChart>
        <c:grouping val="standard"/>
        <c:varyColors val="0"/>
        <c:ser>
          <c:idx val="1"/>
          <c:order val="0"/>
          <c:tx>
            <c:strRef>
              <c:f>'Gráficos_Vino_ DO'!$U$20</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DO'!$V$20:$AG$20</c:f>
              <c:numCache>
                <c:formatCode>0.00</c:formatCode>
                <c:ptCount val="12"/>
                <c:pt idx="0">
                  <c:v>3.2321882264067376</c:v>
                </c:pt>
                <c:pt idx="1">
                  <c:v>3.042934514564934</c:v>
                </c:pt>
                <c:pt idx="2">
                  <c:v>3.1307812665216965</c:v>
                </c:pt>
                <c:pt idx="3">
                  <c:v>3.1353945202440432</c:v>
                </c:pt>
                <c:pt idx="4">
                  <c:v>3.1533143810508522</c:v>
                </c:pt>
                <c:pt idx="5">
                  <c:v>3.0784054779603354</c:v>
                </c:pt>
                <c:pt idx="6">
                  <c:v>3.2042251558699935</c:v>
                </c:pt>
                <c:pt idx="7">
                  <c:v>3.2420012009036734</c:v>
                </c:pt>
                <c:pt idx="8">
                  <c:v>3.1418712993128017</c:v>
                </c:pt>
                <c:pt idx="9">
                  <c:v>3.1466144147778459</c:v>
                </c:pt>
                <c:pt idx="10">
                  <c:v>3.1641445242683335</c:v>
                </c:pt>
                <c:pt idx="11">
                  <c:v>3.2571240128856944</c:v>
                </c:pt>
              </c:numCache>
            </c:numRef>
          </c:val>
          <c:smooth val="0"/>
          <c:extLst>
            <c:ext xmlns:c16="http://schemas.microsoft.com/office/drawing/2014/chart" uri="{C3380CC4-5D6E-409C-BE32-E72D297353CC}">
              <c16:uniqueId val="{00000000-45C6-475D-A8B3-7124C4FDD8F5}"/>
            </c:ext>
          </c:extLst>
        </c:ser>
        <c:ser>
          <c:idx val="2"/>
          <c:order val="1"/>
          <c:tx>
            <c:strRef>
              <c:f>'Gráficos_Vino_ DO'!$U$21</c:f>
              <c:strCache>
                <c:ptCount val="1"/>
                <c:pt idx="0">
                  <c:v>2017</c:v>
                </c:pt>
              </c:strCache>
            </c:strRef>
          </c:tx>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DO'!$V$21:$AG$21</c:f>
              <c:numCache>
                <c:formatCode>0.00</c:formatCode>
                <c:ptCount val="12"/>
                <c:pt idx="0">
                  <c:v>3.1154486961851551</c:v>
                </c:pt>
                <c:pt idx="1">
                  <c:v>3.2516882117017301</c:v>
                </c:pt>
                <c:pt idx="2">
                  <c:v>3.1348756407602409</c:v>
                </c:pt>
                <c:pt idx="3">
                  <c:v>3.0227184124834787</c:v>
                </c:pt>
                <c:pt idx="4">
                  <c:v>3.0403994443802298</c:v>
                </c:pt>
                <c:pt idx="5">
                  <c:v>3.0634754312506582</c:v>
                </c:pt>
                <c:pt idx="6">
                  <c:v>3.2626062863622449</c:v>
                </c:pt>
                <c:pt idx="7">
                  <c:v>3.3575437415926443</c:v>
                </c:pt>
                <c:pt idx="8">
                  <c:v>3.1846302021551294</c:v>
                </c:pt>
                <c:pt idx="9">
                  <c:v>3.278994434170198</c:v>
                </c:pt>
                <c:pt idx="10" formatCode="0.0">
                  <c:v>3.2684940924044494</c:v>
                </c:pt>
                <c:pt idx="11">
                  <c:v>3.1987673404088275</c:v>
                </c:pt>
              </c:numCache>
            </c:numRef>
          </c:val>
          <c:smooth val="0"/>
          <c:extLst>
            <c:ext xmlns:c16="http://schemas.microsoft.com/office/drawing/2014/chart" uri="{C3380CC4-5D6E-409C-BE32-E72D297353CC}">
              <c16:uniqueId val="{00000001-45C6-475D-A8B3-7124C4FDD8F5}"/>
            </c:ext>
          </c:extLst>
        </c:ser>
        <c:ser>
          <c:idx val="3"/>
          <c:order val="2"/>
          <c:tx>
            <c:strRef>
              <c:f>'Gráficos_Vino_ DO'!$U$22</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DO'!$V$22:$AG$22</c:f>
              <c:numCache>
                <c:formatCode>0.00</c:formatCode>
                <c:ptCount val="12"/>
                <c:pt idx="0">
                  <c:v>3.2921421979987202</c:v>
                </c:pt>
                <c:pt idx="1">
                  <c:v>3.4244249029125777</c:v>
                </c:pt>
                <c:pt idx="2">
                  <c:v>3.3543225794025</c:v>
                </c:pt>
                <c:pt idx="3">
                  <c:v>3.3374310857258629</c:v>
                </c:pt>
                <c:pt idx="4">
                  <c:v>3.2746595936327312</c:v>
                </c:pt>
                <c:pt idx="5">
                  <c:v>3.2062155346749974</c:v>
                </c:pt>
                <c:pt idx="6">
                  <c:v>3.4284051539545586</c:v>
                </c:pt>
                <c:pt idx="7">
                  <c:v>3.505741742696749</c:v>
                </c:pt>
                <c:pt idx="8">
                  <c:v>3.204151758954505</c:v>
                </c:pt>
                <c:pt idx="9">
                  <c:v>3.2126011087423252</c:v>
                </c:pt>
                <c:pt idx="10" formatCode="0.0">
                  <c:v>3.1659021991579368</c:v>
                </c:pt>
                <c:pt idx="11">
                  <c:v>3.2132930732645151</c:v>
                </c:pt>
              </c:numCache>
            </c:numRef>
          </c:val>
          <c:smooth val="0"/>
          <c:extLst>
            <c:ext xmlns:c16="http://schemas.microsoft.com/office/drawing/2014/chart" uri="{C3380CC4-5D6E-409C-BE32-E72D297353CC}">
              <c16:uniqueId val="{00000002-45C6-475D-A8B3-7124C4FDD8F5}"/>
            </c:ext>
          </c:extLst>
        </c:ser>
        <c:ser>
          <c:idx val="0"/>
          <c:order val="3"/>
          <c:tx>
            <c:strRef>
              <c:f>'Gráficos_Vino_ DO'!$U$23</c:f>
              <c:strCache>
                <c:ptCount val="1"/>
                <c:pt idx="0">
                  <c:v>2019</c:v>
                </c:pt>
              </c:strCache>
            </c:strRef>
          </c:tx>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DO'!$V$23:$AG$23</c:f>
              <c:numCache>
                <c:formatCode>0.00</c:formatCode>
                <c:ptCount val="12"/>
                <c:pt idx="0">
                  <c:v>3.2588002471387951</c:v>
                </c:pt>
                <c:pt idx="1">
                  <c:v>3.2136107078161968</c:v>
                </c:pt>
                <c:pt idx="2">
                  <c:v>3.1960311024172259</c:v>
                </c:pt>
                <c:pt idx="3">
                  <c:v>3.2447773674862983</c:v>
                </c:pt>
                <c:pt idx="4">
                  <c:v>3.2295164802711396</c:v>
                </c:pt>
                <c:pt idx="5" formatCode="0.0">
                  <c:v>3.376467017086493</c:v>
                </c:pt>
                <c:pt idx="6" formatCode="0.0">
                  <c:v>3.56</c:v>
                </c:pt>
                <c:pt idx="7" formatCode="0.0">
                  <c:v>3.32</c:v>
                </c:pt>
                <c:pt idx="8" formatCode="0.0">
                  <c:v>3.03</c:v>
                </c:pt>
                <c:pt idx="9">
                  <c:v>3.09</c:v>
                </c:pt>
              </c:numCache>
            </c:numRef>
          </c:val>
          <c:smooth val="0"/>
          <c:extLst>
            <c:ext xmlns:c16="http://schemas.microsoft.com/office/drawing/2014/chart" uri="{C3380CC4-5D6E-409C-BE32-E72D297353CC}">
              <c16:uniqueId val="{00000003-45C6-475D-A8B3-7124C4FDD8F5}"/>
            </c:ext>
          </c:extLst>
        </c:ser>
        <c:dLbls>
          <c:showLegendKey val="0"/>
          <c:showVal val="0"/>
          <c:showCatName val="0"/>
          <c:showSerName val="0"/>
          <c:showPercent val="0"/>
          <c:showBubbleSize val="0"/>
        </c:dLbls>
        <c:marker val="1"/>
        <c:smooth val="0"/>
        <c:axId val="453492991"/>
        <c:axId val="1"/>
      </c:lineChart>
      <c:catAx>
        <c:axId val="4534929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929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577" l="0.70000000000000062" r="0.70000000000000062" t="0.75000000000000577"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12. Volumen de exportación de vino a granel (millones de litros) </a:t>
            </a:r>
          </a:p>
        </c:rich>
      </c:tx>
      <c:overlay val="0"/>
    </c:title>
    <c:autoTitleDeleted val="0"/>
    <c:plotArea>
      <c:layout>
        <c:manualLayout>
          <c:layoutTarget val="inner"/>
          <c:xMode val="edge"/>
          <c:yMode val="edge"/>
          <c:x val="0.12532019704433497"/>
          <c:y val="0.17798432290558275"/>
          <c:w val="0.83964969896005104"/>
          <c:h val="0.40515783500035468"/>
        </c:manualLayout>
      </c:layout>
      <c:lineChart>
        <c:grouping val="standard"/>
        <c:varyColors val="0"/>
        <c:ser>
          <c:idx val="1"/>
          <c:order val="0"/>
          <c:tx>
            <c:strRef>
              <c:f>Gráficos_Vino_Granel!$S$5</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Gráficos_Vino_Granel!$T$5:$AE$5</c:f>
              <c:numCache>
                <c:formatCode>0.0</c:formatCode>
                <c:ptCount val="12"/>
                <c:pt idx="0">
                  <c:v>28.032295999999999</c:v>
                </c:pt>
                <c:pt idx="1">
                  <c:v>37.998857000000001</c:v>
                </c:pt>
                <c:pt idx="2">
                  <c:v>45.001544000000003</c:v>
                </c:pt>
                <c:pt idx="3">
                  <c:v>32.044817999999999</c:v>
                </c:pt>
                <c:pt idx="4">
                  <c:v>42.035262000000003</c:v>
                </c:pt>
                <c:pt idx="5">
                  <c:v>29.614543000000001</c:v>
                </c:pt>
                <c:pt idx="6">
                  <c:v>28.539489</c:v>
                </c:pt>
                <c:pt idx="7">
                  <c:v>29.201229000000001</c:v>
                </c:pt>
                <c:pt idx="8">
                  <c:v>26.618327000000001</c:v>
                </c:pt>
                <c:pt idx="9">
                  <c:v>33.660097700000001</c:v>
                </c:pt>
                <c:pt idx="10">
                  <c:v>36.299787999999999</c:v>
                </c:pt>
                <c:pt idx="11">
                  <c:v>32.888350000000003</c:v>
                </c:pt>
              </c:numCache>
            </c:numRef>
          </c:val>
          <c:smooth val="0"/>
          <c:extLst>
            <c:ext xmlns:c16="http://schemas.microsoft.com/office/drawing/2014/chart" uri="{C3380CC4-5D6E-409C-BE32-E72D297353CC}">
              <c16:uniqueId val="{00000000-606F-411C-936A-2EC46CF941C5}"/>
            </c:ext>
          </c:extLst>
        </c:ser>
        <c:ser>
          <c:idx val="2"/>
          <c:order val="1"/>
          <c:tx>
            <c:strRef>
              <c:f>Gráficos_Vino_Granel!$S$6</c:f>
              <c:strCache>
                <c:ptCount val="1"/>
                <c:pt idx="0">
                  <c:v>2017</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Gráficos_Vino_Granel!$T$6:$AE$6</c:f>
              <c:numCache>
                <c:formatCode>0.0</c:formatCode>
                <c:ptCount val="12"/>
                <c:pt idx="0">
                  <c:v>33.244962999999998</c:v>
                </c:pt>
                <c:pt idx="1">
                  <c:v>41.224220000000003</c:v>
                </c:pt>
                <c:pt idx="2">
                  <c:v>46.657173</c:v>
                </c:pt>
                <c:pt idx="3">
                  <c:v>24.931757000000001</c:v>
                </c:pt>
                <c:pt idx="4">
                  <c:v>28.070650000000001</c:v>
                </c:pt>
                <c:pt idx="5">
                  <c:v>25.626065000000001</c:v>
                </c:pt>
                <c:pt idx="6">
                  <c:v>25.743590000000001</c:v>
                </c:pt>
                <c:pt idx="7">
                  <c:v>27.354042499999998</c:v>
                </c:pt>
                <c:pt idx="8">
                  <c:v>28.498519999999999</c:v>
                </c:pt>
                <c:pt idx="9">
                  <c:v>34.343055</c:v>
                </c:pt>
                <c:pt idx="10">
                  <c:v>49.414802000000002</c:v>
                </c:pt>
                <c:pt idx="11">
                  <c:v>28.820663</c:v>
                </c:pt>
              </c:numCache>
            </c:numRef>
          </c:val>
          <c:smooth val="0"/>
          <c:extLst>
            <c:ext xmlns:c16="http://schemas.microsoft.com/office/drawing/2014/chart" uri="{C3380CC4-5D6E-409C-BE32-E72D297353CC}">
              <c16:uniqueId val="{00000001-606F-411C-936A-2EC46CF941C5}"/>
            </c:ext>
          </c:extLst>
        </c:ser>
        <c:ser>
          <c:idx val="3"/>
          <c:order val="2"/>
          <c:tx>
            <c:strRef>
              <c:f>Gráficos_Vino_Granel!$S$7</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Gráficos_Vino_Granel!$T$7:$AE$7</c:f>
              <c:numCache>
                <c:formatCode>0.0</c:formatCode>
                <c:ptCount val="12"/>
                <c:pt idx="0">
                  <c:v>24.190794</c:v>
                </c:pt>
                <c:pt idx="1">
                  <c:v>36.898867000000003</c:v>
                </c:pt>
                <c:pt idx="2">
                  <c:v>33.577927600000002</c:v>
                </c:pt>
                <c:pt idx="3">
                  <c:v>23.543088000000001</c:v>
                </c:pt>
                <c:pt idx="4">
                  <c:v>22.499950999999999</c:v>
                </c:pt>
                <c:pt idx="5">
                  <c:v>21.173842</c:v>
                </c:pt>
                <c:pt idx="6">
                  <c:v>23.6892</c:v>
                </c:pt>
                <c:pt idx="7">
                  <c:v>26.019528999999999</c:v>
                </c:pt>
                <c:pt idx="8">
                  <c:v>22.325277</c:v>
                </c:pt>
                <c:pt idx="9">
                  <c:v>35.875169999999997</c:v>
                </c:pt>
                <c:pt idx="10">
                  <c:v>23.42604</c:v>
                </c:pt>
                <c:pt idx="11">
                  <c:v>26.281891999999999</c:v>
                </c:pt>
              </c:numCache>
            </c:numRef>
          </c:val>
          <c:smooth val="0"/>
          <c:extLst>
            <c:ext xmlns:c16="http://schemas.microsoft.com/office/drawing/2014/chart" uri="{C3380CC4-5D6E-409C-BE32-E72D297353CC}">
              <c16:uniqueId val="{00000002-606F-411C-936A-2EC46CF941C5}"/>
            </c:ext>
          </c:extLst>
        </c:ser>
        <c:ser>
          <c:idx val="0"/>
          <c:order val="3"/>
          <c:tx>
            <c:strRef>
              <c:f>Gráficos_Vino_Granel!$S$8</c:f>
              <c:strCache>
                <c:ptCount val="1"/>
                <c:pt idx="0">
                  <c:v>2019</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Gráficos_Vino_Granel!$T$8:$AE$8</c:f>
              <c:numCache>
                <c:formatCode>0.0</c:formatCode>
                <c:ptCount val="12"/>
                <c:pt idx="0">
                  <c:v>36.647542000000001</c:v>
                </c:pt>
                <c:pt idx="1">
                  <c:v>28.267375999999999</c:v>
                </c:pt>
                <c:pt idx="2">
                  <c:v>30.316281199999999</c:v>
                </c:pt>
                <c:pt idx="3">
                  <c:v>34.967151000000001</c:v>
                </c:pt>
                <c:pt idx="4">
                  <c:v>35.485151000000002</c:v>
                </c:pt>
                <c:pt idx="5">
                  <c:v>22.843698</c:v>
                </c:pt>
                <c:pt idx="6">
                  <c:v>25.2</c:v>
                </c:pt>
                <c:pt idx="7">
                  <c:v>31.7</c:v>
                </c:pt>
                <c:pt idx="8">
                  <c:v>21.3</c:v>
                </c:pt>
                <c:pt idx="9">
                  <c:v>22.9</c:v>
                </c:pt>
              </c:numCache>
            </c:numRef>
          </c:val>
          <c:smooth val="0"/>
          <c:extLst>
            <c:ext xmlns:c16="http://schemas.microsoft.com/office/drawing/2014/chart" uri="{C3380CC4-5D6E-409C-BE32-E72D297353CC}">
              <c16:uniqueId val="{00000003-606F-411C-936A-2EC46CF941C5}"/>
            </c:ext>
          </c:extLst>
        </c:ser>
        <c:dLbls>
          <c:showLegendKey val="0"/>
          <c:showVal val="0"/>
          <c:showCatName val="0"/>
          <c:showSerName val="0"/>
          <c:showPercent val="0"/>
          <c:showBubbleSize val="0"/>
        </c:dLbls>
        <c:marker val="1"/>
        <c:smooth val="0"/>
        <c:axId val="453496191"/>
        <c:axId val="1"/>
      </c:lineChart>
      <c:catAx>
        <c:axId val="4534961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0"/>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Millones de litros</a:t>
                </a:r>
              </a:p>
            </c:rich>
          </c:tx>
          <c:layout>
            <c:manualLayout>
              <c:xMode val="edge"/>
              <c:yMode val="edge"/>
              <c:x val="4.6237830494830316E-2"/>
              <c:y val="0.20118265590632947"/>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961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13. Valor de exportaciones de vino a granel (millones USD) </a:t>
            </a:r>
          </a:p>
        </c:rich>
      </c:tx>
      <c:overlay val="0"/>
    </c:title>
    <c:autoTitleDeleted val="0"/>
    <c:plotArea>
      <c:layout>
        <c:manualLayout>
          <c:layoutTarget val="inner"/>
          <c:xMode val="edge"/>
          <c:yMode val="edge"/>
          <c:x val="0.12450244698205547"/>
          <c:y val="0.20050684542810526"/>
          <c:w val="0.83199564980967922"/>
          <c:h val="0.39810621116449901"/>
        </c:manualLayout>
      </c:layout>
      <c:lineChart>
        <c:grouping val="standard"/>
        <c:varyColors val="0"/>
        <c:ser>
          <c:idx val="1"/>
          <c:order val="0"/>
          <c:tx>
            <c:strRef>
              <c:f>Gráficos_Vino_Granel!$S$10</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Gráficos_Vino_Granel!$T$10:$AE$10</c:f>
              <c:numCache>
                <c:formatCode>0.0</c:formatCode>
                <c:ptCount val="12"/>
                <c:pt idx="0">
                  <c:v>21.243900270000008</c:v>
                </c:pt>
                <c:pt idx="1">
                  <c:v>25.537283919999993</c:v>
                </c:pt>
                <c:pt idx="2">
                  <c:v>29.751121620000013</c:v>
                </c:pt>
                <c:pt idx="3">
                  <c:v>22.691551529999998</c:v>
                </c:pt>
                <c:pt idx="4">
                  <c:v>30.456996499999999</c:v>
                </c:pt>
                <c:pt idx="5">
                  <c:v>21.137137859999996</c:v>
                </c:pt>
                <c:pt idx="6">
                  <c:v>22.691084210000003</c:v>
                </c:pt>
                <c:pt idx="7">
                  <c:v>22.478544449999994</c:v>
                </c:pt>
                <c:pt idx="8">
                  <c:v>21.967254009999994</c:v>
                </c:pt>
                <c:pt idx="9">
                  <c:v>29.17406991999999</c:v>
                </c:pt>
                <c:pt idx="10">
                  <c:v>30.322900480000012</c:v>
                </c:pt>
                <c:pt idx="11">
                  <c:v>25.775629440000014</c:v>
                </c:pt>
              </c:numCache>
            </c:numRef>
          </c:val>
          <c:smooth val="0"/>
          <c:extLst>
            <c:ext xmlns:c16="http://schemas.microsoft.com/office/drawing/2014/chart" uri="{C3380CC4-5D6E-409C-BE32-E72D297353CC}">
              <c16:uniqueId val="{00000000-0F22-4550-BC8C-0EE8D2620832}"/>
            </c:ext>
          </c:extLst>
        </c:ser>
        <c:ser>
          <c:idx val="2"/>
          <c:order val="1"/>
          <c:tx>
            <c:strRef>
              <c:f>Gráficos_Vino_Granel!$S$11</c:f>
              <c:strCache>
                <c:ptCount val="1"/>
                <c:pt idx="0">
                  <c:v>2017</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Gráficos_Vino_Granel!$T$11:$AE$11</c:f>
              <c:numCache>
                <c:formatCode>0.0</c:formatCode>
                <c:ptCount val="12"/>
                <c:pt idx="0">
                  <c:v>27.08903862</c:v>
                </c:pt>
                <c:pt idx="1">
                  <c:v>33.421187840000002</c:v>
                </c:pt>
                <c:pt idx="2">
                  <c:v>37.631889610000002</c:v>
                </c:pt>
                <c:pt idx="3">
                  <c:v>19.037563559999999</c:v>
                </c:pt>
                <c:pt idx="4">
                  <c:v>23.61246186</c:v>
                </c:pt>
                <c:pt idx="5">
                  <c:v>21.718983949999998</c:v>
                </c:pt>
                <c:pt idx="6">
                  <c:v>23.037928380000004</c:v>
                </c:pt>
                <c:pt idx="7">
                  <c:v>23.61365163</c:v>
                </c:pt>
                <c:pt idx="8">
                  <c:v>23.795012529999997</c:v>
                </c:pt>
                <c:pt idx="9">
                  <c:v>32.063150279999995</c:v>
                </c:pt>
                <c:pt idx="10">
                  <c:v>46.476538609999984</c:v>
                </c:pt>
                <c:pt idx="11">
                  <c:v>28.631947100000001</c:v>
                </c:pt>
              </c:numCache>
            </c:numRef>
          </c:val>
          <c:smooth val="0"/>
          <c:extLst>
            <c:ext xmlns:c16="http://schemas.microsoft.com/office/drawing/2014/chart" uri="{C3380CC4-5D6E-409C-BE32-E72D297353CC}">
              <c16:uniqueId val="{00000001-0F22-4550-BC8C-0EE8D2620832}"/>
            </c:ext>
          </c:extLst>
        </c:ser>
        <c:ser>
          <c:idx val="3"/>
          <c:order val="2"/>
          <c:tx>
            <c:strRef>
              <c:f>Gráficos_Vino_Granel!$S$12</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Gráficos_Vino_Granel!$T$12:$AE$12</c:f>
              <c:numCache>
                <c:formatCode>0.0</c:formatCode>
                <c:ptCount val="12"/>
                <c:pt idx="0">
                  <c:v>23.199343199999998</c:v>
                </c:pt>
                <c:pt idx="1">
                  <c:v>37.287744709999998</c:v>
                </c:pt>
                <c:pt idx="2">
                  <c:v>34.509150090000006</c:v>
                </c:pt>
                <c:pt idx="3">
                  <c:v>22.599449629999999</c:v>
                </c:pt>
                <c:pt idx="4">
                  <c:v>23.385019660000001</c:v>
                </c:pt>
                <c:pt idx="5">
                  <c:v>22.01277438</c:v>
                </c:pt>
                <c:pt idx="6">
                  <c:v>24.736452030000002</c:v>
                </c:pt>
                <c:pt idx="7">
                  <c:v>25.59808649</c:v>
                </c:pt>
                <c:pt idx="8">
                  <c:v>26.536883809999999</c:v>
                </c:pt>
                <c:pt idx="9">
                  <c:v>38.558109869999996</c:v>
                </c:pt>
                <c:pt idx="10">
                  <c:v>24.321291989999999</c:v>
                </c:pt>
                <c:pt idx="11">
                  <c:v>25.081602329999999</c:v>
                </c:pt>
              </c:numCache>
            </c:numRef>
          </c:val>
          <c:smooth val="0"/>
          <c:extLst>
            <c:ext xmlns:c16="http://schemas.microsoft.com/office/drawing/2014/chart" uri="{C3380CC4-5D6E-409C-BE32-E72D297353CC}">
              <c16:uniqueId val="{00000002-0F22-4550-BC8C-0EE8D2620832}"/>
            </c:ext>
          </c:extLst>
        </c:ser>
        <c:ser>
          <c:idx val="0"/>
          <c:order val="3"/>
          <c:tx>
            <c:strRef>
              <c:f>Gráficos_Vino_Granel!$S$13</c:f>
              <c:strCache>
                <c:ptCount val="1"/>
                <c:pt idx="0">
                  <c:v>2019</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Gráficos_Vino_Granel!$T$13:$AE$13</c:f>
              <c:numCache>
                <c:formatCode>0.0</c:formatCode>
                <c:ptCount val="12"/>
                <c:pt idx="0">
                  <c:v>38.327187719999991</c:v>
                </c:pt>
                <c:pt idx="1">
                  <c:v>26.6031355</c:v>
                </c:pt>
                <c:pt idx="2">
                  <c:v>31.976685090000004</c:v>
                </c:pt>
                <c:pt idx="3">
                  <c:v>29.732717779999994</c:v>
                </c:pt>
                <c:pt idx="4">
                  <c:v>39.241067940000008</c:v>
                </c:pt>
                <c:pt idx="5" formatCode="0.00">
                  <c:v>19.923283340000001</c:v>
                </c:pt>
                <c:pt idx="6">
                  <c:v>22.3</c:v>
                </c:pt>
                <c:pt idx="7">
                  <c:v>27.3</c:v>
                </c:pt>
                <c:pt idx="8">
                  <c:v>19.100000000000001</c:v>
                </c:pt>
                <c:pt idx="9">
                  <c:v>20.3</c:v>
                </c:pt>
              </c:numCache>
            </c:numRef>
          </c:val>
          <c:smooth val="0"/>
          <c:extLst>
            <c:ext xmlns:c16="http://schemas.microsoft.com/office/drawing/2014/chart" uri="{C3380CC4-5D6E-409C-BE32-E72D297353CC}">
              <c16:uniqueId val="{00000003-0F22-4550-BC8C-0EE8D2620832}"/>
            </c:ext>
          </c:extLst>
        </c:ser>
        <c:dLbls>
          <c:showLegendKey val="0"/>
          <c:showVal val="0"/>
          <c:showCatName val="0"/>
          <c:showSerName val="0"/>
          <c:showPercent val="0"/>
          <c:showBubbleSize val="0"/>
        </c:dLbls>
        <c:marker val="1"/>
        <c:smooth val="0"/>
        <c:axId val="453486591"/>
        <c:axId val="1"/>
      </c:lineChart>
      <c:catAx>
        <c:axId val="4534865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Millones USD</a:t>
                </a:r>
              </a:p>
            </c:rich>
          </c:tx>
          <c:layout>
            <c:manualLayout>
              <c:xMode val="edge"/>
              <c:yMode val="edge"/>
              <c:x val="2.2372619422572178E-2"/>
              <c:y val="0.28427778210891957"/>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65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14. Precio medio de exportación de vino a granel (dólares por litro)</a:t>
            </a:r>
          </a:p>
        </c:rich>
      </c:tx>
      <c:overlay val="0"/>
    </c:title>
    <c:autoTitleDeleted val="0"/>
    <c:plotArea>
      <c:layout>
        <c:manualLayout>
          <c:layoutTarget val="inner"/>
          <c:xMode val="edge"/>
          <c:yMode val="edge"/>
          <c:x val="0.13493766937669391"/>
          <c:y val="0.20395198022927546"/>
          <c:w val="0.80869376693766937"/>
          <c:h val="0.37660957328787509"/>
        </c:manualLayout>
      </c:layout>
      <c:lineChart>
        <c:grouping val="standard"/>
        <c:varyColors val="0"/>
        <c:ser>
          <c:idx val="1"/>
          <c:order val="0"/>
          <c:tx>
            <c:strRef>
              <c:f>Gráficos_Vino_Granel!$S$18</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Gráficos_Vino_Granel!$T$18:$AE$18</c:f>
              <c:numCache>
                <c:formatCode>0.00</c:formatCode>
                <c:ptCount val="12"/>
                <c:pt idx="0">
                  <c:v>0.75783661352605614</c:v>
                </c:pt>
                <c:pt idx="1">
                  <c:v>0.67205400204537713</c:v>
                </c:pt>
                <c:pt idx="2">
                  <c:v>0.66111335246630676</c:v>
                </c:pt>
                <c:pt idx="3">
                  <c:v>0.70811922008731643</c:v>
                </c:pt>
                <c:pt idx="4">
                  <c:v>0.72455826491577469</c:v>
                </c:pt>
                <c:pt idx="5">
                  <c:v>0.71374182137472097</c:v>
                </c:pt>
                <c:pt idx="6">
                  <c:v>0.79507675172460179</c:v>
                </c:pt>
                <c:pt idx="7">
                  <c:v>0.76978076676156315</c:v>
                </c:pt>
                <c:pt idx="8">
                  <c:v>0.82526801966179142</c:v>
                </c:pt>
                <c:pt idx="9">
                  <c:v>0.86672564589733758</c:v>
                </c:pt>
                <c:pt idx="10">
                  <c:v>0.83534648962688196</c:v>
                </c:pt>
                <c:pt idx="11">
                  <c:v>0.78373130424603277</c:v>
                </c:pt>
              </c:numCache>
            </c:numRef>
          </c:val>
          <c:smooth val="0"/>
          <c:extLst>
            <c:ext xmlns:c16="http://schemas.microsoft.com/office/drawing/2014/chart" uri="{C3380CC4-5D6E-409C-BE32-E72D297353CC}">
              <c16:uniqueId val="{00000000-7926-485B-8DDB-072AE274B015}"/>
            </c:ext>
          </c:extLst>
        </c:ser>
        <c:ser>
          <c:idx val="2"/>
          <c:order val="1"/>
          <c:tx>
            <c:strRef>
              <c:f>Gráficos_Vino_Granel!$S$19</c:f>
              <c:strCache>
                <c:ptCount val="1"/>
                <c:pt idx="0">
                  <c:v>2017</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Gráficos_Vino_Granel!$T$19:$AE$19</c:f>
              <c:numCache>
                <c:formatCode>0.00</c:formatCode>
                <c:ptCount val="12"/>
                <c:pt idx="0">
                  <c:v>0.81483136618320195</c:v>
                </c:pt>
                <c:pt idx="1">
                  <c:v>0.81071728804086529</c:v>
                </c:pt>
                <c:pt idx="2">
                  <c:v>0.80656171795920861</c:v>
                </c:pt>
                <c:pt idx="3">
                  <c:v>0.76358692088969093</c:v>
                </c:pt>
                <c:pt idx="4">
                  <c:v>0.84117973256764622</c:v>
                </c:pt>
                <c:pt idx="5">
                  <c:v>0.84753488098933638</c:v>
                </c:pt>
                <c:pt idx="6">
                  <c:v>0.89489959947311171</c:v>
                </c:pt>
                <c:pt idx="7">
                  <c:v>0.86326003295490972</c:v>
                </c:pt>
                <c:pt idx="8">
                  <c:v>0.83495607947360062</c:v>
                </c:pt>
                <c:pt idx="9">
                  <c:v>0.93361380576072794</c:v>
                </c:pt>
                <c:pt idx="10">
                  <c:v>0.94053880070186224</c:v>
                </c:pt>
                <c:pt idx="11">
                  <c:v>0.99345206250112994</c:v>
                </c:pt>
              </c:numCache>
            </c:numRef>
          </c:val>
          <c:smooth val="0"/>
          <c:extLst>
            <c:ext xmlns:c16="http://schemas.microsoft.com/office/drawing/2014/chart" uri="{C3380CC4-5D6E-409C-BE32-E72D297353CC}">
              <c16:uniqueId val="{00000001-7926-485B-8DDB-072AE274B015}"/>
            </c:ext>
          </c:extLst>
        </c:ser>
        <c:ser>
          <c:idx val="3"/>
          <c:order val="2"/>
          <c:tx>
            <c:strRef>
              <c:f>Gráficos_Vino_Granel!$S$20</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Gráficos_Vino_Granel!$T$20:$AE$20</c:f>
              <c:numCache>
                <c:formatCode>0.00</c:formatCode>
                <c:ptCount val="12"/>
                <c:pt idx="0">
                  <c:v>0.95901536758156836</c:v>
                </c:pt>
                <c:pt idx="1">
                  <c:v>1.010539014924225</c:v>
                </c:pt>
                <c:pt idx="2">
                  <c:v>1.0277331734433783</c:v>
                </c:pt>
                <c:pt idx="3">
                  <c:v>0.95991866614948718</c:v>
                </c:pt>
                <c:pt idx="4">
                  <c:v>1.0393364705549804</c:v>
                </c:pt>
                <c:pt idx="5">
                  <c:v>1.039621169365484</c:v>
                </c:pt>
                <c:pt idx="6">
                  <c:v>1.0442079947824325</c:v>
                </c:pt>
                <c:pt idx="7">
                  <c:v>0.98380283862940032</c:v>
                </c:pt>
                <c:pt idx="8">
                  <c:v>1.1886474604548019</c:v>
                </c:pt>
                <c:pt idx="9">
                  <c:v>1.074785425964532</c:v>
                </c:pt>
                <c:pt idx="10">
                  <c:v>1.0382161043864007</c:v>
                </c:pt>
                <c:pt idx="11">
                  <c:v>0.95433016504291246</c:v>
                </c:pt>
              </c:numCache>
            </c:numRef>
          </c:val>
          <c:smooth val="0"/>
          <c:extLst>
            <c:ext xmlns:c16="http://schemas.microsoft.com/office/drawing/2014/chart" uri="{C3380CC4-5D6E-409C-BE32-E72D297353CC}">
              <c16:uniqueId val="{00000002-7926-485B-8DDB-072AE274B015}"/>
            </c:ext>
          </c:extLst>
        </c:ser>
        <c:ser>
          <c:idx val="0"/>
          <c:order val="3"/>
          <c:tx>
            <c:strRef>
              <c:f>Gráficos_Vino_Granel!$S$21</c:f>
              <c:strCache>
                <c:ptCount val="1"/>
                <c:pt idx="0">
                  <c:v>2019</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Gráficos_Vino_Granel!$T$21:$AE$21</c:f>
              <c:numCache>
                <c:formatCode>General</c:formatCode>
                <c:ptCount val="12"/>
                <c:pt idx="0" formatCode="0.00">
                  <c:v>1.0458324249959243</c:v>
                </c:pt>
                <c:pt idx="1">
                  <c:v>0.94112504464510616</c:v>
                </c:pt>
                <c:pt idx="2">
                  <c:v>1.0547693788379298</c:v>
                </c:pt>
                <c:pt idx="3">
                  <c:v>0.85030426928404867</c:v>
                </c:pt>
                <c:pt idx="4" formatCode="0.00">
                  <c:v>1.1058447501040649</c:v>
                </c:pt>
                <c:pt idx="5">
                  <c:v>0.87215665957411981</c:v>
                </c:pt>
                <c:pt idx="6">
                  <c:v>0.88</c:v>
                </c:pt>
                <c:pt idx="7">
                  <c:v>0.86</c:v>
                </c:pt>
                <c:pt idx="8">
                  <c:v>0.9</c:v>
                </c:pt>
                <c:pt idx="9">
                  <c:v>0.89</c:v>
                </c:pt>
              </c:numCache>
            </c:numRef>
          </c:val>
          <c:smooth val="0"/>
          <c:extLst>
            <c:ext xmlns:c16="http://schemas.microsoft.com/office/drawing/2014/chart" uri="{C3380CC4-5D6E-409C-BE32-E72D297353CC}">
              <c16:uniqueId val="{00000003-7926-485B-8DDB-072AE274B015}"/>
            </c:ext>
          </c:extLst>
        </c:ser>
        <c:dLbls>
          <c:showLegendKey val="0"/>
          <c:showVal val="0"/>
          <c:showCatName val="0"/>
          <c:showSerName val="0"/>
          <c:showPercent val="0"/>
          <c:showBubbleSize val="0"/>
        </c:dLbls>
        <c:marker val="1"/>
        <c:smooth val="0"/>
        <c:axId val="453488991"/>
        <c:axId val="1"/>
      </c:lineChart>
      <c:catAx>
        <c:axId val="4534889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0.60000000000000009"/>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89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15. Volumen de exportación de vinos en recipientes con capacidad superior a 2 lts pero inferior o igual a 10 lts (miles de litros) </a:t>
            </a:r>
          </a:p>
        </c:rich>
      </c:tx>
      <c:overlay val="0"/>
    </c:title>
    <c:autoTitleDeleted val="0"/>
    <c:plotArea>
      <c:layout>
        <c:manualLayout>
          <c:layoutTarget val="inner"/>
          <c:xMode val="edge"/>
          <c:yMode val="edge"/>
          <c:x val="0.12532019354813873"/>
          <c:y val="0.204015512180724"/>
          <c:w val="0.83964969896005104"/>
          <c:h val="0.4485431367619005"/>
        </c:manualLayout>
      </c:layout>
      <c:lineChart>
        <c:grouping val="standard"/>
        <c:varyColors val="0"/>
        <c:ser>
          <c:idx val="2"/>
          <c:order val="0"/>
          <c:tx>
            <c:strRef>
              <c:f>'Gráficos_vino_entre_ 2 y 10_lts'!$S$4</c:f>
              <c:strCache>
                <c:ptCount val="1"/>
                <c:pt idx="0">
                  <c:v>2017</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10_lts'!$T$4:$AE$4</c:f>
              <c:numCache>
                <c:formatCode>_-* #,##0_-;\-* #,##0_-;_-* "-"_-;_-@_-</c:formatCode>
                <c:ptCount val="12"/>
                <c:pt idx="0">
                  <c:v>1238.7</c:v>
                </c:pt>
                <c:pt idx="1">
                  <c:v>1424.808</c:v>
                </c:pt>
                <c:pt idx="2">
                  <c:v>1512.1959999999999</c:v>
                </c:pt>
                <c:pt idx="3">
                  <c:v>1721.3050000000001</c:v>
                </c:pt>
                <c:pt idx="4">
                  <c:v>1891.152</c:v>
                </c:pt>
                <c:pt idx="5">
                  <c:v>1988.8789999999999</c:v>
                </c:pt>
                <c:pt idx="6">
                  <c:v>1803.489</c:v>
                </c:pt>
                <c:pt idx="7">
                  <c:v>1732.4280000000001</c:v>
                </c:pt>
                <c:pt idx="8">
                  <c:v>1852.902</c:v>
                </c:pt>
                <c:pt idx="9">
                  <c:v>1821.741</c:v>
                </c:pt>
                <c:pt idx="10">
                  <c:v>1527.15</c:v>
                </c:pt>
                <c:pt idx="11">
                  <c:v>1109.3230000000001</c:v>
                </c:pt>
              </c:numCache>
            </c:numRef>
          </c:val>
          <c:smooth val="0"/>
          <c:extLst>
            <c:ext xmlns:c16="http://schemas.microsoft.com/office/drawing/2014/chart" uri="{C3380CC4-5D6E-409C-BE32-E72D297353CC}">
              <c16:uniqueId val="{00000000-D588-4251-8A6F-4B5DD129B8C7}"/>
            </c:ext>
          </c:extLst>
        </c:ser>
        <c:ser>
          <c:idx val="3"/>
          <c:order val="1"/>
          <c:tx>
            <c:strRef>
              <c:f>'Gráficos_vino_entre_ 2 y 10_lts'!$S$5</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10_lts'!$T$5:$AE$5</c:f>
              <c:numCache>
                <c:formatCode>_-* #,##0_-;\-* #,##0_-;_-* "-"_-;_-@_-</c:formatCode>
                <c:ptCount val="12"/>
                <c:pt idx="0">
                  <c:v>1809.184</c:v>
                </c:pt>
                <c:pt idx="1">
                  <c:v>1339.578</c:v>
                </c:pt>
                <c:pt idx="2">
                  <c:v>1741.86</c:v>
                </c:pt>
                <c:pt idx="3">
                  <c:v>1727.09</c:v>
                </c:pt>
                <c:pt idx="4">
                  <c:v>1834.2228</c:v>
                </c:pt>
                <c:pt idx="5">
                  <c:v>1822.5585000000001</c:v>
                </c:pt>
                <c:pt idx="6">
                  <c:v>1617.366</c:v>
                </c:pt>
                <c:pt idx="7">
                  <c:v>2121.0632000000001</c:v>
                </c:pt>
                <c:pt idx="8">
                  <c:v>1342.2049999999999</c:v>
                </c:pt>
                <c:pt idx="9">
                  <c:v>2073.6241999999997</c:v>
                </c:pt>
                <c:pt idx="10">
                  <c:v>1528.8510000000001</c:v>
                </c:pt>
                <c:pt idx="11">
                  <c:v>1189.4880000000001</c:v>
                </c:pt>
              </c:numCache>
            </c:numRef>
          </c:val>
          <c:smooth val="0"/>
          <c:extLst>
            <c:ext xmlns:c16="http://schemas.microsoft.com/office/drawing/2014/chart" uri="{C3380CC4-5D6E-409C-BE32-E72D297353CC}">
              <c16:uniqueId val="{00000001-D588-4251-8A6F-4B5DD129B8C7}"/>
            </c:ext>
          </c:extLst>
        </c:ser>
        <c:ser>
          <c:idx val="0"/>
          <c:order val="2"/>
          <c:tx>
            <c:strRef>
              <c:f>'Gráficos_vino_entre_ 2 y 10_lts'!$S$6</c:f>
              <c:strCache>
                <c:ptCount val="1"/>
                <c:pt idx="0">
                  <c:v>2019</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10_lts'!$T$6:$AE$6</c:f>
              <c:numCache>
                <c:formatCode>_-* #,##0_-;\-* #,##0_-;_-* "-"_-;_-@_-</c:formatCode>
                <c:ptCount val="12"/>
                <c:pt idx="0">
                  <c:v>1307.1859999999999</c:v>
                </c:pt>
                <c:pt idx="1">
                  <c:v>1395.3050000000001</c:v>
                </c:pt>
                <c:pt idx="2">
                  <c:v>1648.8889999999999</c:v>
                </c:pt>
                <c:pt idx="3" formatCode="0.0">
                  <c:v>1458.0940000000001</c:v>
                </c:pt>
                <c:pt idx="4">
                  <c:v>1797.2159999999999</c:v>
                </c:pt>
                <c:pt idx="5">
                  <c:v>1500.4818596</c:v>
                </c:pt>
                <c:pt idx="6">
                  <c:v>1768.6</c:v>
                </c:pt>
                <c:pt idx="7">
                  <c:v>1249.5</c:v>
                </c:pt>
                <c:pt idx="8">
                  <c:v>1548</c:v>
                </c:pt>
                <c:pt idx="9">
                  <c:v>1911.2</c:v>
                </c:pt>
              </c:numCache>
            </c:numRef>
          </c:val>
          <c:smooth val="0"/>
          <c:extLst>
            <c:ext xmlns:c16="http://schemas.microsoft.com/office/drawing/2014/chart" uri="{C3380CC4-5D6E-409C-BE32-E72D297353CC}">
              <c16:uniqueId val="{00000002-D588-4251-8A6F-4B5DD129B8C7}"/>
            </c:ext>
          </c:extLst>
        </c:ser>
        <c:dLbls>
          <c:showLegendKey val="0"/>
          <c:showVal val="0"/>
          <c:showCatName val="0"/>
          <c:showSerName val="0"/>
          <c:showPercent val="0"/>
          <c:showBubbleSize val="0"/>
        </c:dLbls>
        <c:marker val="1"/>
        <c:smooth val="0"/>
        <c:axId val="453492591"/>
        <c:axId val="1"/>
      </c:lineChart>
      <c:catAx>
        <c:axId val="4534925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900"/>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Miles de litros
</a:t>
                </a:r>
              </a:p>
            </c:rich>
          </c:tx>
          <c:layout>
            <c:manualLayout>
              <c:xMode val="edge"/>
              <c:yMode val="edge"/>
              <c:x val="1.5267469556736029E-2"/>
              <c:y val="0.21703234948392189"/>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925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16. Valor de exportaciones de vinos en recipientes con capacidad superior a 2 lts pero inferior o igual a 10 lts (miles USD) </a:t>
            </a:r>
          </a:p>
        </c:rich>
      </c:tx>
      <c:overlay val="0"/>
    </c:title>
    <c:autoTitleDeleted val="0"/>
    <c:plotArea>
      <c:layout>
        <c:manualLayout>
          <c:layoutTarget val="inner"/>
          <c:xMode val="edge"/>
          <c:yMode val="edge"/>
          <c:x val="0.12450244698205547"/>
          <c:y val="0.20050684542810526"/>
          <c:w val="0.83199564980967922"/>
          <c:h val="0.47585720879151527"/>
        </c:manualLayout>
      </c:layout>
      <c:lineChart>
        <c:grouping val="standard"/>
        <c:varyColors val="0"/>
        <c:ser>
          <c:idx val="2"/>
          <c:order val="0"/>
          <c:tx>
            <c:strRef>
              <c:f>'Gráficos_vino_entre_ 2 y 10_lts'!$S$7</c:f>
              <c:strCache>
                <c:ptCount val="1"/>
                <c:pt idx="0">
                  <c:v>2017</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10_lts'!$T$7:$AE$7</c:f>
              <c:numCache>
                <c:formatCode>_-* #,##0_-;\-* #,##0_-;_-* "-"_-;_-@_-</c:formatCode>
                <c:ptCount val="12"/>
                <c:pt idx="0">
                  <c:v>2163.1970000000001</c:v>
                </c:pt>
                <c:pt idx="1">
                  <c:v>2783.4360000000001</c:v>
                </c:pt>
                <c:pt idx="2">
                  <c:v>2749.009</c:v>
                </c:pt>
                <c:pt idx="3">
                  <c:v>3008.9679999999998</c:v>
                </c:pt>
                <c:pt idx="4">
                  <c:v>3447.8389999999999</c:v>
                </c:pt>
                <c:pt idx="5">
                  <c:v>3777.386</c:v>
                </c:pt>
                <c:pt idx="6">
                  <c:v>3396.752</c:v>
                </c:pt>
                <c:pt idx="7">
                  <c:v>3340.6280000000002</c:v>
                </c:pt>
                <c:pt idx="8">
                  <c:v>3534.6909999999998</c:v>
                </c:pt>
                <c:pt idx="9">
                  <c:v>3517.0039999999999</c:v>
                </c:pt>
                <c:pt idx="10">
                  <c:v>2812.0680000000002</c:v>
                </c:pt>
                <c:pt idx="11">
                  <c:v>2338.4270000000001</c:v>
                </c:pt>
              </c:numCache>
            </c:numRef>
          </c:val>
          <c:smooth val="0"/>
          <c:extLst>
            <c:ext xmlns:c16="http://schemas.microsoft.com/office/drawing/2014/chart" uri="{C3380CC4-5D6E-409C-BE32-E72D297353CC}">
              <c16:uniqueId val="{00000000-67FD-441E-9F77-17EEBED76C87}"/>
            </c:ext>
          </c:extLst>
        </c:ser>
        <c:ser>
          <c:idx val="3"/>
          <c:order val="1"/>
          <c:tx>
            <c:strRef>
              <c:f>'Gráficos_vino_entre_ 2 y 10_lts'!$S$8</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10_lts'!$T$8:$AE$8</c:f>
              <c:numCache>
                <c:formatCode>_-* #,##0_-;\-* #,##0_-;_-* "-"_-;_-@_-</c:formatCode>
                <c:ptCount val="12"/>
                <c:pt idx="0">
                  <c:v>3509.2413099999999</c:v>
                </c:pt>
                <c:pt idx="1">
                  <c:v>2866.64129</c:v>
                </c:pt>
                <c:pt idx="2">
                  <c:v>3487.93588</c:v>
                </c:pt>
                <c:pt idx="3">
                  <c:v>3512.6211000000003</c:v>
                </c:pt>
                <c:pt idx="4">
                  <c:v>3772.58853</c:v>
                </c:pt>
                <c:pt idx="5">
                  <c:v>3458.9167499999999</c:v>
                </c:pt>
                <c:pt idx="6">
                  <c:v>3221.5904300000002</c:v>
                </c:pt>
                <c:pt idx="7">
                  <c:v>4232.6692499999999</c:v>
                </c:pt>
                <c:pt idx="8">
                  <c:v>2610.4208100000001</c:v>
                </c:pt>
                <c:pt idx="9">
                  <c:v>3988.3429999999998</c:v>
                </c:pt>
                <c:pt idx="10">
                  <c:v>2910.2931699999999</c:v>
                </c:pt>
                <c:pt idx="11">
                  <c:v>2148.7098500000002</c:v>
                </c:pt>
              </c:numCache>
            </c:numRef>
          </c:val>
          <c:smooth val="0"/>
          <c:extLst>
            <c:ext xmlns:c16="http://schemas.microsoft.com/office/drawing/2014/chart" uri="{C3380CC4-5D6E-409C-BE32-E72D297353CC}">
              <c16:uniqueId val="{00000001-67FD-441E-9F77-17EEBED76C87}"/>
            </c:ext>
          </c:extLst>
        </c:ser>
        <c:ser>
          <c:idx val="0"/>
          <c:order val="2"/>
          <c:tx>
            <c:strRef>
              <c:f>'Gráficos_vino_entre_ 2 y 10_lts'!$S$6</c:f>
              <c:strCache>
                <c:ptCount val="1"/>
                <c:pt idx="0">
                  <c:v>2019</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10_lts'!$T$9:$AE$9</c:f>
              <c:numCache>
                <c:formatCode>_-* #,##0_-;\-* #,##0_-;_-* "-"_-;_-@_-</c:formatCode>
                <c:ptCount val="12"/>
                <c:pt idx="0">
                  <c:v>2442.0995400000002</c:v>
                </c:pt>
                <c:pt idx="1">
                  <c:v>2591.3246099999997</c:v>
                </c:pt>
                <c:pt idx="2">
                  <c:v>3015.9723899999999</c:v>
                </c:pt>
                <c:pt idx="3">
                  <c:v>2767.1150200000002</c:v>
                </c:pt>
                <c:pt idx="4">
                  <c:v>3464.5224800000001</c:v>
                </c:pt>
                <c:pt idx="5">
                  <c:v>2833.1304499999992</c:v>
                </c:pt>
                <c:pt idx="6" formatCode="0.0">
                  <c:v>3523.8</c:v>
                </c:pt>
                <c:pt idx="7" formatCode="0.0">
                  <c:v>2365.8000000000002</c:v>
                </c:pt>
                <c:pt idx="8" formatCode="0.0">
                  <c:v>2823.5</c:v>
                </c:pt>
                <c:pt idx="9" formatCode="0.0">
                  <c:v>3546.5</c:v>
                </c:pt>
              </c:numCache>
            </c:numRef>
          </c:val>
          <c:smooth val="0"/>
          <c:extLst>
            <c:ext xmlns:c16="http://schemas.microsoft.com/office/drawing/2014/chart" uri="{C3380CC4-5D6E-409C-BE32-E72D297353CC}">
              <c16:uniqueId val="{00000002-67FD-441E-9F77-17EEBED76C87}"/>
            </c:ext>
          </c:extLst>
        </c:ser>
        <c:dLbls>
          <c:showLegendKey val="0"/>
          <c:showVal val="0"/>
          <c:showCatName val="0"/>
          <c:showSerName val="0"/>
          <c:showPercent val="0"/>
          <c:showBubbleSize val="0"/>
        </c:dLbls>
        <c:marker val="1"/>
        <c:smooth val="0"/>
        <c:axId val="453490591"/>
        <c:axId val="1"/>
      </c:lineChart>
      <c:catAx>
        <c:axId val="4534905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800"/>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Miles USD</a:t>
                </a:r>
              </a:p>
            </c:rich>
          </c:tx>
          <c:layout>
            <c:manualLayout>
              <c:xMode val="edge"/>
              <c:yMode val="edge"/>
              <c:x val="2.2372602785674156E-2"/>
              <c:y val="0.28427753349013191"/>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905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17. Precio medio de exportación de vinos en recipientes con capacidad superior a 2 lts pero inferior o igual a 10 lts  (dólares por litro)</a:t>
            </a:r>
          </a:p>
        </c:rich>
      </c:tx>
      <c:overlay val="0"/>
    </c:title>
    <c:autoTitleDeleted val="0"/>
    <c:plotArea>
      <c:layout>
        <c:manualLayout>
          <c:layoutTarget val="inner"/>
          <c:xMode val="edge"/>
          <c:yMode val="edge"/>
          <c:x val="0.13493766937669391"/>
          <c:y val="0.20395198022927546"/>
          <c:w val="0.80869376693766937"/>
          <c:h val="0.46279861581926657"/>
        </c:manualLayout>
      </c:layout>
      <c:lineChart>
        <c:grouping val="standard"/>
        <c:varyColors val="0"/>
        <c:ser>
          <c:idx val="2"/>
          <c:order val="0"/>
          <c:tx>
            <c:strRef>
              <c:f>'Gráficos_vino_entre_ 2 y 10_lts'!$S$13</c:f>
              <c:strCache>
                <c:ptCount val="1"/>
                <c:pt idx="0">
                  <c:v>2017</c:v>
                </c:pt>
              </c:strCache>
            </c:strRef>
          </c:tx>
          <c:cat>
            <c:strRef>
              <c:f>'Gráficos_vino_entre_ 2 y 10_lts'!$T$12:$AE$12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10_lts'!$T$13:$AE$13</c:f>
              <c:numCache>
                <c:formatCode>0.00</c:formatCode>
                <c:ptCount val="12"/>
                <c:pt idx="0">
                  <c:v>1.7463445547751675</c:v>
                </c:pt>
                <c:pt idx="1">
                  <c:v>1.9535516364310139</c:v>
                </c:pt>
                <c:pt idx="2">
                  <c:v>1.8178919928369075</c:v>
                </c:pt>
                <c:pt idx="3">
                  <c:v>1.7480736998962993</c:v>
                </c:pt>
                <c:pt idx="4">
                  <c:v>1.823142190580133</c:v>
                </c:pt>
                <c:pt idx="5">
                  <c:v>1.8992538007591211</c:v>
                </c:pt>
                <c:pt idx="6">
                  <c:v>1.883433722079813</c:v>
                </c:pt>
                <c:pt idx="7">
                  <c:v>1.9282925466455172</c:v>
                </c:pt>
                <c:pt idx="8">
                  <c:v>1.9076513490729676</c:v>
                </c:pt>
                <c:pt idx="9">
                  <c:v>1.930573006810518</c:v>
                </c:pt>
                <c:pt idx="10">
                  <c:v>1.8413829682742364</c:v>
                </c:pt>
                <c:pt idx="11">
                  <c:v>2.1079766668499618</c:v>
                </c:pt>
              </c:numCache>
            </c:numRef>
          </c:val>
          <c:smooth val="0"/>
          <c:extLst>
            <c:ext xmlns:c16="http://schemas.microsoft.com/office/drawing/2014/chart" uri="{C3380CC4-5D6E-409C-BE32-E72D297353CC}">
              <c16:uniqueId val="{00000000-216E-48D2-8ABA-39038AF7BC34}"/>
            </c:ext>
          </c:extLst>
        </c:ser>
        <c:ser>
          <c:idx val="3"/>
          <c:order val="1"/>
          <c:tx>
            <c:strRef>
              <c:f>'Gráficos_vino_entre_ 2 y 10_lts'!$S$14</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'Gráficos_vino_entre_ 2 y 10_lts'!$T$12:$AE$12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10_lts'!$T$14:$AE$14</c:f>
              <c:numCache>
                <c:formatCode>0.00</c:formatCode>
                <c:ptCount val="12"/>
                <c:pt idx="0">
                  <c:v>1.9396818178803261</c:v>
                </c:pt>
                <c:pt idx="1">
                  <c:v>2.1399584719964051</c:v>
                </c:pt>
                <c:pt idx="2">
                  <c:v>2.0024203322884735</c:v>
                </c:pt>
                <c:pt idx="3">
                  <c:v>2.0338379007463425</c:v>
                </c:pt>
                <c:pt idx="4">
                  <c:v>2.0567776880758433</c:v>
                </c:pt>
                <c:pt idx="5">
                  <c:v>1.8978357896330897</c:v>
                </c:pt>
                <c:pt idx="6">
                  <c:v>1.9918747086311943</c:v>
                </c:pt>
                <c:pt idx="7">
                  <c:v>1.9955413162606375</c:v>
                </c:pt>
                <c:pt idx="8">
                  <c:v>1.9448748961596778</c:v>
                </c:pt>
                <c:pt idx="9">
                  <c:v>1.9233682747336767</c:v>
                </c:pt>
                <c:pt idx="10">
                  <c:v>1.9035819514131853</c:v>
                </c:pt>
                <c:pt idx="11">
                  <c:v>1.8064157435804313</c:v>
                </c:pt>
              </c:numCache>
            </c:numRef>
          </c:val>
          <c:smooth val="0"/>
          <c:extLst>
            <c:ext xmlns:c16="http://schemas.microsoft.com/office/drawing/2014/chart" uri="{C3380CC4-5D6E-409C-BE32-E72D297353CC}">
              <c16:uniqueId val="{00000001-216E-48D2-8ABA-39038AF7BC34}"/>
            </c:ext>
          </c:extLst>
        </c:ser>
        <c:ser>
          <c:idx val="0"/>
          <c:order val="2"/>
          <c:tx>
            <c:strRef>
              <c:f>'Gráficos_vino_entre_ 2 y 10_lts'!$S$15</c:f>
              <c:strCache>
                <c:ptCount val="1"/>
                <c:pt idx="0">
                  <c:v>2019</c:v>
                </c:pt>
              </c:strCache>
            </c:strRef>
          </c:tx>
          <c:cat>
            <c:strRef>
              <c:f>'Gráficos_vino_entre_ 2 y 10_lts'!$T$12:$AE$12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10_lts'!$T$15:$AE$15</c:f>
              <c:numCache>
                <c:formatCode>0.00</c:formatCode>
                <c:ptCount val="12"/>
                <c:pt idx="0">
                  <c:v>1.8682112109523819</c:v>
                </c:pt>
                <c:pt idx="1">
                  <c:v>1.8571743167264501</c:v>
                </c:pt>
                <c:pt idx="2">
                  <c:v>1.8290936442659269</c:v>
                </c:pt>
                <c:pt idx="3">
                  <c:v>1.8977617492425043</c:v>
                </c:pt>
                <c:pt idx="4">
                  <c:v>1.9277162455709276</c:v>
                </c:pt>
                <c:pt idx="5">
                  <c:v>1.8881470854671032</c:v>
                </c:pt>
                <c:pt idx="6" formatCode="General">
                  <c:v>1.99</c:v>
                </c:pt>
                <c:pt idx="7" formatCode="General">
                  <c:v>1.89</c:v>
                </c:pt>
                <c:pt idx="8" formatCode="General">
                  <c:v>1.82</c:v>
                </c:pt>
                <c:pt idx="9" formatCode="General">
                  <c:v>1.86</c:v>
                </c:pt>
              </c:numCache>
            </c:numRef>
          </c:val>
          <c:smooth val="0"/>
          <c:extLst>
            <c:ext xmlns:c16="http://schemas.microsoft.com/office/drawing/2014/chart" uri="{C3380CC4-5D6E-409C-BE32-E72D297353CC}">
              <c16:uniqueId val="{00000002-216E-48D2-8ABA-39038AF7BC34}"/>
            </c:ext>
          </c:extLst>
        </c:ser>
        <c:dLbls>
          <c:showLegendKey val="0"/>
          <c:showVal val="0"/>
          <c:showCatName val="0"/>
          <c:showSerName val="0"/>
          <c:showPercent val="0"/>
          <c:showBubbleSize val="0"/>
        </c:dLbls>
        <c:marker val="1"/>
        <c:smooth val="0"/>
        <c:axId val="453494191"/>
        <c:axId val="1"/>
      </c:lineChart>
      <c:catAx>
        <c:axId val="4534941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6"/>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941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18. Volumen de exportación de vino espumoso (miles de litros)</a:t>
            </a:r>
          </a:p>
        </c:rich>
      </c:tx>
      <c:overlay val="0"/>
    </c:title>
    <c:autoTitleDeleted val="0"/>
    <c:plotArea>
      <c:layout>
        <c:manualLayout>
          <c:layoutTarget val="inner"/>
          <c:xMode val="edge"/>
          <c:yMode val="edge"/>
          <c:x val="0.13671609006040752"/>
          <c:y val="0.17289571126841469"/>
          <c:w val="0.76663371773751254"/>
          <c:h val="0.37854111986001754"/>
        </c:manualLayout>
      </c:layout>
      <c:lineChart>
        <c:grouping val="standard"/>
        <c:varyColors val="0"/>
        <c:ser>
          <c:idx val="1"/>
          <c:order val="0"/>
          <c:tx>
            <c:strRef>
              <c:f>Gráficos_Vino_espumoso!$V$6</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Gráficos_Vino_espumoso!$W$6:$AH$6</c:f>
              <c:numCache>
                <c:formatCode>_-* #,##0_-;\-* #,##0_-;_-* "-"_-;_-@_-</c:formatCode>
                <c:ptCount val="12"/>
                <c:pt idx="0">
                  <c:v>385.96100000000001</c:v>
                </c:pt>
                <c:pt idx="1">
                  <c:v>202.4015</c:v>
                </c:pt>
                <c:pt idx="2">
                  <c:v>197.05549999999999</c:v>
                </c:pt>
                <c:pt idx="3">
                  <c:v>418.07625000000002</c:v>
                </c:pt>
                <c:pt idx="4">
                  <c:v>167.35499999999999</c:v>
                </c:pt>
                <c:pt idx="5">
                  <c:v>352.71222590000002</c:v>
                </c:pt>
                <c:pt idx="6">
                  <c:v>380.96550000000002</c:v>
                </c:pt>
                <c:pt idx="7">
                  <c:v>644.22450000000003</c:v>
                </c:pt>
                <c:pt idx="8">
                  <c:v>622.77449999999999</c:v>
                </c:pt>
                <c:pt idx="9">
                  <c:v>754.06500000000005</c:v>
                </c:pt>
                <c:pt idx="10">
                  <c:v>688.6395</c:v>
                </c:pt>
                <c:pt idx="11">
                  <c:v>282.93852000000004</c:v>
                </c:pt>
              </c:numCache>
            </c:numRef>
          </c:val>
          <c:smooth val="0"/>
          <c:extLst>
            <c:ext xmlns:c16="http://schemas.microsoft.com/office/drawing/2014/chart" uri="{C3380CC4-5D6E-409C-BE32-E72D297353CC}">
              <c16:uniqueId val="{00000000-D6C5-49D1-8A26-DF0BCD8F4359}"/>
            </c:ext>
          </c:extLst>
        </c:ser>
        <c:ser>
          <c:idx val="2"/>
          <c:order val="1"/>
          <c:tx>
            <c:strRef>
              <c:f>Gráficos_Vino_espumoso!$V$7</c:f>
              <c:strCache>
                <c:ptCount val="1"/>
                <c:pt idx="0">
                  <c:v>2017</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Gráficos_Vino_espumoso!$W$7:$AH$7</c:f>
              <c:numCache>
                <c:formatCode>_-* #,##0_-;\-* #,##0_-;_-* "-"_-;_-@_-</c:formatCode>
                <c:ptCount val="12"/>
                <c:pt idx="0">
                  <c:v>516.37330999999995</c:v>
                </c:pt>
                <c:pt idx="1">
                  <c:v>268.77411999999998</c:v>
                </c:pt>
                <c:pt idx="2">
                  <c:v>258.07456999999999</c:v>
                </c:pt>
                <c:pt idx="3">
                  <c:v>457.72978999999998</c:v>
                </c:pt>
                <c:pt idx="4">
                  <c:v>277.4549202</c:v>
                </c:pt>
                <c:pt idx="5">
                  <c:v>289.51887140000002</c:v>
                </c:pt>
                <c:pt idx="6">
                  <c:v>363.32655999999997</c:v>
                </c:pt>
                <c:pt idx="7">
                  <c:v>352.10149000000001</c:v>
                </c:pt>
                <c:pt idx="8">
                  <c:v>473.32110999999998</c:v>
                </c:pt>
                <c:pt idx="9">
                  <c:v>707.4393255</c:v>
                </c:pt>
                <c:pt idx="10">
                  <c:v>1027.8620631000001</c:v>
                </c:pt>
                <c:pt idx="11">
                  <c:v>452.19900999999999</c:v>
                </c:pt>
              </c:numCache>
            </c:numRef>
          </c:val>
          <c:smooth val="0"/>
          <c:extLst>
            <c:ext xmlns:c16="http://schemas.microsoft.com/office/drawing/2014/chart" uri="{C3380CC4-5D6E-409C-BE32-E72D297353CC}">
              <c16:uniqueId val="{00000001-D6C5-49D1-8A26-DF0BCD8F4359}"/>
            </c:ext>
          </c:extLst>
        </c:ser>
        <c:ser>
          <c:idx val="3"/>
          <c:order val="2"/>
          <c:tx>
            <c:strRef>
              <c:f>Gráficos_Vino_espumoso!$V$8</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Gráficos_Vino_espumoso!$W$8:$AH$8</c:f>
              <c:numCache>
                <c:formatCode>_-* #,##0_-;\-* #,##0_-;_-* "-"_-;_-@_-</c:formatCode>
                <c:ptCount val="12"/>
                <c:pt idx="0">
                  <c:v>365.89858000000004</c:v>
                </c:pt>
                <c:pt idx="1">
                  <c:v>137.78725</c:v>
                </c:pt>
                <c:pt idx="2">
                  <c:v>292.50461999999999</c:v>
                </c:pt>
                <c:pt idx="3">
                  <c:v>300.41128000000003</c:v>
                </c:pt>
                <c:pt idx="4">
                  <c:v>227.95296999999999</c:v>
                </c:pt>
                <c:pt idx="5">
                  <c:v>287.10892000000001</c:v>
                </c:pt>
                <c:pt idx="6">
                  <c:v>332.14456999999999</c:v>
                </c:pt>
                <c:pt idx="7">
                  <c:v>522.00900000000001</c:v>
                </c:pt>
                <c:pt idx="8">
                  <c:v>445.041</c:v>
                </c:pt>
                <c:pt idx="9">
                  <c:v>795.90150000000006</c:v>
                </c:pt>
                <c:pt idx="10">
                  <c:v>490.54899999999998</c:v>
                </c:pt>
                <c:pt idx="11">
                  <c:v>415.13290000000001</c:v>
                </c:pt>
              </c:numCache>
            </c:numRef>
          </c:val>
          <c:smooth val="0"/>
          <c:extLst>
            <c:ext xmlns:c16="http://schemas.microsoft.com/office/drawing/2014/chart" uri="{C3380CC4-5D6E-409C-BE32-E72D297353CC}">
              <c16:uniqueId val="{00000002-D6C5-49D1-8A26-DF0BCD8F4359}"/>
            </c:ext>
          </c:extLst>
        </c:ser>
        <c:ser>
          <c:idx val="0"/>
          <c:order val="3"/>
          <c:tx>
            <c:strRef>
              <c:f>Gráficos_Vino_espumoso!$V$9</c:f>
              <c:strCache>
                <c:ptCount val="1"/>
                <c:pt idx="0">
                  <c:v>2019</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Gráficos_Vino_espumoso!$W$9:$AH$9</c:f>
              <c:numCache>
                <c:formatCode>_-* #,##0_-;\-* #,##0_-;_-* "-"_-;_-@_-</c:formatCode>
                <c:ptCount val="12"/>
                <c:pt idx="0">
                  <c:v>333.0675</c:v>
                </c:pt>
                <c:pt idx="1">
                  <c:v>136.8135</c:v>
                </c:pt>
                <c:pt idx="2">
                  <c:v>252.87300299999998</c:v>
                </c:pt>
                <c:pt idx="3">
                  <c:v>336.79349999999999</c:v>
                </c:pt>
                <c:pt idx="4">
                  <c:v>349.95150000000001</c:v>
                </c:pt>
                <c:pt idx="5">
                  <c:v>355.51350000000002</c:v>
                </c:pt>
                <c:pt idx="6">
                  <c:v>310.3</c:v>
                </c:pt>
                <c:pt idx="7">
                  <c:v>769.3</c:v>
                </c:pt>
                <c:pt idx="8">
                  <c:v>517.5</c:v>
                </c:pt>
                <c:pt idx="9">
                  <c:v>587.9</c:v>
                </c:pt>
              </c:numCache>
            </c:numRef>
          </c:val>
          <c:smooth val="0"/>
          <c:extLst>
            <c:ext xmlns:c16="http://schemas.microsoft.com/office/drawing/2014/chart" uri="{C3380CC4-5D6E-409C-BE32-E72D297353CC}">
              <c16:uniqueId val="{00000003-D6C5-49D1-8A26-DF0BCD8F4359}"/>
            </c:ext>
          </c:extLst>
        </c:ser>
        <c:dLbls>
          <c:showLegendKey val="0"/>
          <c:showVal val="0"/>
          <c:showCatName val="0"/>
          <c:showSerName val="0"/>
          <c:showPercent val="0"/>
          <c:showBubbleSize val="0"/>
        </c:dLbls>
        <c:marker val="1"/>
        <c:smooth val="0"/>
        <c:axId val="453488591"/>
        <c:axId val="1"/>
      </c:lineChart>
      <c:catAx>
        <c:axId val="4534885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Miles de litros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85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22" l="0.70000000000000062" r="0.70000000000000062" t="0.75000000000000622"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en-US"/>
              <a:t>Gráfico 19.  Valor de exportaciones de vino espumoso (miles USD)</a:t>
            </a:r>
          </a:p>
        </c:rich>
      </c:tx>
      <c:overlay val="0"/>
    </c:title>
    <c:autoTitleDeleted val="0"/>
    <c:plotArea>
      <c:layout>
        <c:manualLayout>
          <c:layoutTarget val="inner"/>
          <c:xMode val="edge"/>
          <c:yMode val="edge"/>
          <c:x val="0.1468323088091894"/>
          <c:y val="0.15187027364153738"/>
          <c:w val="0.75060358862670862"/>
          <c:h val="0.39960772955151724"/>
        </c:manualLayout>
      </c:layout>
      <c:lineChart>
        <c:grouping val="standard"/>
        <c:varyColors val="0"/>
        <c:ser>
          <c:idx val="1"/>
          <c:order val="0"/>
          <c:tx>
            <c:strRef>
              <c:f>Gráficos_Vino_espumoso!$V$11</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Gráficos_Vino_espumoso!$W$11:$AH$11</c:f>
              <c:numCache>
                <c:formatCode>_-* #,##0_-;\-* #,##0_-;_-* "-"_-;_-@_-</c:formatCode>
                <c:ptCount val="12"/>
                <c:pt idx="0">
                  <c:v>1561.9673799999998</c:v>
                </c:pt>
                <c:pt idx="1">
                  <c:v>807.92711999999995</c:v>
                </c:pt>
                <c:pt idx="2">
                  <c:v>812.62441000000001</c:v>
                </c:pt>
                <c:pt idx="3">
                  <c:v>1828.61482</c:v>
                </c:pt>
                <c:pt idx="4">
                  <c:v>673.38708999999994</c:v>
                </c:pt>
                <c:pt idx="5">
                  <c:v>1411.32998</c:v>
                </c:pt>
                <c:pt idx="6">
                  <c:v>1342.27772</c:v>
                </c:pt>
                <c:pt idx="7">
                  <c:v>2518.9597200000003</c:v>
                </c:pt>
                <c:pt idx="8">
                  <c:v>2454.1771800000001</c:v>
                </c:pt>
                <c:pt idx="9">
                  <c:v>2851.4252000000001</c:v>
                </c:pt>
                <c:pt idx="10">
                  <c:v>3069.1559200000002</c:v>
                </c:pt>
                <c:pt idx="11">
                  <c:v>1141.8811000000001</c:v>
                </c:pt>
              </c:numCache>
            </c:numRef>
          </c:val>
          <c:smooth val="0"/>
          <c:extLst>
            <c:ext xmlns:c16="http://schemas.microsoft.com/office/drawing/2014/chart" uri="{C3380CC4-5D6E-409C-BE32-E72D297353CC}">
              <c16:uniqueId val="{00000000-850B-4A98-8275-AB8689AF1315}"/>
            </c:ext>
          </c:extLst>
        </c:ser>
        <c:ser>
          <c:idx val="2"/>
          <c:order val="1"/>
          <c:tx>
            <c:strRef>
              <c:f>Gráficos_Vino_espumoso!$V$12</c:f>
              <c:strCache>
                <c:ptCount val="1"/>
                <c:pt idx="0">
                  <c:v>2017</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Gráficos_Vino_espumoso!$W$12:$AH$12</c:f>
              <c:numCache>
                <c:formatCode>_-* #,##0_-;\-* #,##0_-;_-* "-"_-;_-@_-</c:formatCode>
                <c:ptCount val="12"/>
                <c:pt idx="0">
                  <c:v>1999.64895</c:v>
                </c:pt>
                <c:pt idx="1">
                  <c:v>1171.82827</c:v>
                </c:pt>
                <c:pt idx="2">
                  <c:v>1051.1554699999999</c:v>
                </c:pt>
                <c:pt idx="3">
                  <c:v>1830.7113999999999</c:v>
                </c:pt>
                <c:pt idx="4">
                  <c:v>1252.3791000000001</c:v>
                </c:pt>
                <c:pt idx="5">
                  <c:v>1153.9421599999998</c:v>
                </c:pt>
                <c:pt idx="6">
                  <c:v>1506.2209399999999</c:v>
                </c:pt>
                <c:pt idx="7">
                  <c:v>1560.3233500000001</c:v>
                </c:pt>
                <c:pt idx="8">
                  <c:v>1952.3849299999999</c:v>
                </c:pt>
                <c:pt idx="9">
                  <c:v>2842.8311899999999</c:v>
                </c:pt>
                <c:pt idx="10">
                  <c:v>3612.8101099999999</c:v>
                </c:pt>
                <c:pt idx="11">
                  <c:v>1975.6716699999999</c:v>
                </c:pt>
              </c:numCache>
            </c:numRef>
          </c:val>
          <c:smooth val="0"/>
          <c:extLst>
            <c:ext xmlns:c16="http://schemas.microsoft.com/office/drawing/2014/chart" uri="{C3380CC4-5D6E-409C-BE32-E72D297353CC}">
              <c16:uniqueId val="{00000001-850B-4A98-8275-AB8689AF1315}"/>
            </c:ext>
          </c:extLst>
        </c:ser>
        <c:ser>
          <c:idx val="3"/>
          <c:order val="2"/>
          <c:tx>
            <c:strRef>
              <c:f>Gráficos_Vino_espumoso!$V$13</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Gráficos_Vino_espumoso!$W$13:$AH$13</c:f>
              <c:numCache>
                <c:formatCode>_-* #,##0_-;\-* #,##0_-;_-* "-"_-;_-@_-</c:formatCode>
                <c:ptCount val="12"/>
                <c:pt idx="0">
                  <c:v>1648.7111</c:v>
                </c:pt>
                <c:pt idx="1">
                  <c:v>631.02158999999995</c:v>
                </c:pt>
                <c:pt idx="2">
                  <c:v>1242.11949</c:v>
                </c:pt>
                <c:pt idx="3">
                  <c:v>1344.39372</c:v>
                </c:pt>
                <c:pt idx="4">
                  <c:v>1110.0585700000001</c:v>
                </c:pt>
                <c:pt idx="5">
                  <c:v>1138.68722</c:v>
                </c:pt>
                <c:pt idx="6">
                  <c:v>1415.0776599999999</c:v>
                </c:pt>
                <c:pt idx="7">
                  <c:v>2130.4803700000002</c:v>
                </c:pt>
                <c:pt idx="8">
                  <c:v>1674.7162900000001</c:v>
                </c:pt>
                <c:pt idx="9">
                  <c:v>3268.22946</c:v>
                </c:pt>
                <c:pt idx="10">
                  <c:v>1964.8206100000002</c:v>
                </c:pt>
                <c:pt idx="11">
                  <c:v>1613.9065399999999</c:v>
                </c:pt>
              </c:numCache>
            </c:numRef>
          </c:val>
          <c:smooth val="0"/>
          <c:extLst>
            <c:ext xmlns:c16="http://schemas.microsoft.com/office/drawing/2014/chart" uri="{C3380CC4-5D6E-409C-BE32-E72D297353CC}">
              <c16:uniqueId val="{00000002-850B-4A98-8275-AB8689AF1315}"/>
            </c:ext>
          </c:extLst>
        </c:ser>
        <c:ser>
          <c:idx val="0"/>
          <c:order val="3"/>
          <c:tx>
            <c:strRef>
              <c:f>Gráficos_Vino_espumoso!$V$14</c:f>
              <c:strCache>
                <c:ptCount val="1"/>
                <c:pt idx="0">
                  <c:v>2019</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Gráficos_Vino_espumoso!$W$14:$AH$14</c:f>
              <c:numCache>
                <c:formatCode>_-* #,##0_-;\-* #,##0_-;_-* "-"_-;_-@_-</c:formatCode>
                <c:ptCount val="12"/>
                <c:pt idx="0">
                  <c:v>1337.5923999999998</c:v>
                </c:pt>
                <c:pt idx="1">
                  <c:v>536.63702999999998</c:v>
                </c:pt>
                <c:pt idx="2">
                  <c:v>1041.7046300000002</c:v>
                </c:pt>
                <c:pt idx="3">
                  <c:v>1332.3517400000001</c:v>
                </c:pt>
                <c:pt idx="4">
                  <c:v>1429.31951</c:v>
                </c:pt>
                <c:pt idx="5">
                  <c:v>1396.4903100000001</c:v>
                </c:pt>
                <c:pt idx="6" formatCode="General">
                  <c:v>1317.1</c:v>
                </c:pt>
                <c:pt idx="7" formatCode="General">
                  <c:v>3060.8</c:v>
                </c:pt>
                <c:pt idx="8" formatCode="General">
                  <c:v>2063.1999999999998</c:v>
                </c:pt>
                <c:pt idx="9" formatCode="General">
                  <c:v>2335.1999999999998</c:v>
                </c:pt>
              </c:numCache>
            </c:numRef>
          </c:val>
          <c:smooth val="0"/>
          <c:extLst>
            <c:ext xmlns:c16="http://schemas.microsoft.com/office/drawing/2014/chart" uri="{C3380CC4-5D6E-409C-BE32-E72D297353CC}">
              <c16:uniqueId val="{00000003-850B-4A98-8275-AB8689AF1315}"/>
            </c:ext>
          </c:extLst>
        </c:ser>
        <c:dLbls>
          <c:showLegendKey val="0"/>
          <c:showVal val="0"/>
          <c:showCatName val="0"/>
          <c:showSerName val="0"/>
          <c:showPercent val="0"/>
          <c:showBubbleSize val="0"/>
        </c:dLbls>
        <c:marker val="1"/>
        <c:smooth val="0"/>
        <c:axId val="453480991"/>
        <c:axId val="1"/>
      </c:lineChart>
      <c:catAx>
        <c:axId val="4534809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Miles USD</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09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44" l="0.70000000000000062" r="0.70000000000000062" t="0.75000000000000644"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3. Evolución de las exportaciones de vino con denominación de origen. Período 2000 - 2018</a:t>
            </a:r>
          </a:p>
        </c:rich>
      </c:tx>
      <c:overlay val="0"/>
      <c:spPr>
        <a:noFill/>
        <a:ln w="25400">
          <a:noFill/>
        </a:ln>
      </c:spPr>
    </c:title>
    <c:autoTitleDeleted val="0"/>
    <c:plotArea>
      <c:layout>
        <c:manualLayout>
          <c:layoutTarget val="inner"/>
          <c:xMode val="edge"/>
          <c:yMode val="edge"/>
          <c:x val="0.15452897384109515"/>
          <c:y val="0.16941187907067173"/>
          <c:w val="0.81209804235444782"/>
          <c:h val="0.56705328500604091"/>
        </c:manualLayout>
      </c:layout>
      <c:barChart>
        <c:barDir val="col"/>
        <c:grouping val="clustered"/>
        <c:varyColors val="0"/>
        <c:ser>
          <c:idx val="0"/>
          <c:order val="0"/>
          <c:tx>
            <c:strRef>
              <c:f>'Evol. export.'!$Y$10</c:f>
              <c:strCache>
                <c:ptCount val="1"/>
                <c:pt idx="0">
                  <c:v>Volumen de vino con denominación de origen</c:v>
                </c:pt>
              </c:strCache>
            </c:strRef>
          </c:tx>
          <c:spPr>
            <a:solidFill>
              <a:schemeClr val="accent1"/>
            </a:solidFill>
            <a:ln w="31750" cap="rnd">
              <a:solidFill>
                <a:schemeClr val="accent1"/>
              </a:solidFill>
            </a:ln>
          </c:spPr>
          <c:invertIfNegative val="0"/>
          <c:dLbls>
            <c:dLbl>
              <c:idx val="0"/>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0-1F13-4DB1-8D8C-F968C2297BF6}"/>
                </c:ext>
              </c:extLst>
            </c:dLbl>
            <c:dLbl>
              <c:idx val="1"/>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1-1F13-4DB1-8D8C-F968C2297BF6}"/>
                </c:ext>
              </c:extLst>
            </c:dLbl>
            <c:dLbl>
              <c:idx val="2"/>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2-1F13-4DB1-8D8C-F968C2297BF6}"/>
                </c:ext>
              </c:extLst>
            </c:dLbl>
            <c:dLbl>
              <c:idx val="3"/>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3-1F13-4DB1-8D8C-F968C2297BF6}"/>
                </c:ext>
              </c:extLst>
            </c:dLbl>
            <c:dLbl>
              <c:idx val="4"/>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4-1F13-4DB1-8D8C-F968C2297BF6}"/>
                </c:ext>
              </c:extLst>
            </c:dLbl>
            <c:dLbl>
              <c:idx val="5"/>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5-1F13-4DB1-8D8C-F968C2297BF6}"/>
                </c:ext>
              </c:extLst>
            </c:dLbl>
            <c:dLbl>
              <c:idx val="6"/>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6-1F13-4DB1-8D8C-F968C2297BF6}"/>
                </c:ext>
              </c:extLst>
            </c:dLbl>
            <c:dLbl>
              <c:idx val="7"/>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7-1F13-4DB1-8D8C-F968C2297BF6}"/>
                </c:ext>
              </c:extLst>
            </c:dLbl>
            <c:dLbl>
              <c:idx val="8"/>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8-1F13-4DB1-8D8C-F968C2297BF6}"/>
                </c:ext>
              </c:extLst>
            </c:dLbl>
            <c:dLbl>
              <c:idx val="9"/>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9-1F13-4DB1-8D8C-F968C2297BF6}"/>
                </c:ext>
              </c:extLst>
            </c:dLbl>
            <c:dLbl>
              <c:idx val="10"/>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A-1F13-4DB1-8D8C-F968C2297BF6}"/>
                </c:ext>
              </c:extLst>
            </c:dLbl>
            <c:dLbl>
              <c:idx val="11"/>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B-1F13-4DB1-8D8C-F968C2297BF6}"/>
                </c:ext>
              </c:extLst>
            </c:dLbl>
            <c:dLbl>
              <c:idx val="12"/>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C-1F13-4DB1-8D8C-F968C2297BF6}"/>
                </c:ext>
              </c:extLst>
            </c:dLbl>
            <c:dLbl>
              <c:idx val="13"/>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D-1F13-4DB1-8D8C-F968C2297BF6}"/>
                </c:ext>
              </c:extLst>
            </c:dLbl>
            <c:dLbl>
              <c:idx val="14"/>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E-1F13-4DB1-8D8C-F968C2297BF6}"/>
                </c:ext>
              </c:extLst>
            </c:dLbl>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export.'!$AA$9:$AS$9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export.'!$AA$10:$AS$10</c:f>
              <c:numCache>
                <c:formatCode>#,##0</c:formatCode>
                <c:ptCount val="19"/>
                <c:pt idx="0">
                  <c:v>150.38057900000001</c:v>
                </c:pt>
                <c:pt idx="1">
                  <c:v>158.48778799999999</c:v>
                </c:pt>
                <c:pt idx="2">
                  <c:v>175.49329445519999</c:v>
                </c:pt>
                <c:pt idx="3">
                  <c:v>192.93670056670001</c:v>
                </c:pt>
                <c:pt idx="4">
                  <c:v>233.3400807802</c:v>
                </c:pt>
                <c:pt idx="5">
                  <c:v>242.48022453990001</c:v>
                </c:pt>
                <c:pt idx="6">
                  <c:v>258.75041966539999</c:v>
                </c:pt>
                <c:pt idx="7">
                  <c:v>317.69890552209995</c:v>
                </c:pt>
                <c:pt idx="8">
                  <c:v>326.99190337199997</c:v>
                </c:pt>
                <c:pt idx="9">
                  <c:v>348.41301345569997</c:v>
                </c:pt>
                <c:pt idx="10">
                  <c:v>382.55308354490001</c:v>
                </c:pt>
                <c:pt idx="11">
                  <c:v>396.57615365309999</c:v>
                </c:pt>
                <c:pt idx="12">
                  <c:v>401.84123653259996</c:v>
                </c:pt>
                <c:pt idx="13">
                  <c:v>398.37695106059999</c:v>
                </c:pt>
                <c:pt idx="14">
                  <c:v>413.56919094929998</c:v>
                </c:pt>
                <c:pt idx="15">
                  <c:v>437.84699999999998</c:v>
                </c:pt>
                <c:pt idx="16">
                  <c:v>451.06700000000001</c:v>
                </c:pt>
                <c:pt idx="17">
                  <c:v>477.19299999999998</c:v>
                </c:pt>
                <c:pt idx="18" formatCode="0">
                  <c:v>456.7</c:v>
                </c:pt>
              </c:numCache>
            </c:numRef>
          </c:val>
          <c:extLst>
            <c:ext xmlns:c16="http://schemas.microsoft.com/office/drawing/2014/chart" uri="{C3380CC4-5D6E-409C-BE32-E72D297353CC}">
              <c16:uniqueId val="{0000000F-1F13-4DB1-8D8C-F968C2297BF6}"/>
            </c:ext>
          </c:extLst>
        </c:ser>
        <c:ser>
          <c:idx val="1"/>
          <c:order val="1"/>
          <c:tx>
            <c:strRef>
              <c:f>'Evol. export.'!$Y$11</c:f>
              <c:strCache>
                <c:ptCount val="1"/>
                <c:pt idx="0">
                  <c:v>Valor vino con denominación de origen</c:v>
                </c:pt>
              </c:strCache>
            </c:strRef>
          </c:tx>
          <c:spPr>
            <a:solidFill>
              <a:srgbClr val="C0504D"/>
            </a:solidFill>
            <a:ln w="22225" cap="rnd">
              <a:solidFill>
                <a:schemeClr val="accent2"/>
              </a:solid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export.'!$AA$9:$AS$9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export.'!$AA$11:$AS$11</c:f>
              <c:numCache>
                <c:formatCode>#,##0</c:formatCode>
                <c:ptCount val="19"/>
                <c:pt idx="0">
                  <c:v>434.661993</c:v>
                </c:pt>
                <c:pt idx="1">
                  <c:v>453.87927200000001</c:v>
                </c:pt>
                <c:pt idx="2">
                  <c:v>471.66601617999999</c:v>
                </c:pt>
                <c:pt idx="3">
                  <c:v>524.11470127999996</c:v>
                </c:pt>
                <c:pt idx="4">
                  <c:v>650.14249059000008</c:v>
                </c:pt>
                <c:pt idx="5">
                  <c:v>696.04023954000002</c:v>
                </c:pt>
                <c:pt idx="6">
                  <c:v>772.21546238999997</c:v>
                </c:pt>
                <c:pt idx="7">
                  <c:v>1012.17846896</c:v>
                </c:pt>
                <c:pt idx="8">
                  <c:v>1095.4763609000001</c:v>
                </c:pt>
                <c:pt idx="9">
                  <c:v>1069.12207951</c:v>
                </c:pt>
                <c:pt idx="10">
                  <c:v>1186.4632452799999</c:v>
                </c:pt>
                <c:pt idx="11">
                  <c:v>1321.6412109100002</c:v>
                </c:pt>
                <c:pt idx="12">
                  <c:v>1337.7155418900002</c:v>
                </c:pt>
                <c:pt idx="13">
                  <c:v>1362.5547327000002</c:v>
                </c:pt>
                <c:pt idx="14">
                  <c:v>1422.0179057400001</c:v>
                </c:pt>
                <c:pt idx="15">
                  <c:v>1443.4</c:v>
                </c:pt>
                <c:pt idx="16">
                  <c:v>1427.481</c:v>
                </c:pt>
                <c:pt idx="17">
                  <c:v>1520.2370000000001</c:v>
                </c:pt>
                <c:pt idx="18" formatCode="0">
                  <c:v>1508.3</c:v>
                </c:pt>
              </c:numCache>
            </c:numRef>
          </c:val>
          <c:extLst>
            <c:ext xmlns:c16="http://schemas.microsoft.com/office/drawing/2014/chart" uri="{C3380CC4-5D6E-409C-BE32-E72D297353CC}">
              <c16:uniqueId val="{00000010-1F13-4DB1-8D8C-F968C2297BF6}"/>
            </c:ext>
          </c:extLst>
        </c:ser>
        <c:dLbls>
          <c:showLegendKey val="0"/>
          <c:showVal val="0"/>
          <c:showCatName val="0"/>
          <c:showSerName val="0"/>
          <c:showPercent val="0"/>
          <c:showBubbleSize val="0"/>
        </c:dLbls>
        <c:gapWidth val="150"/>
        <c:overlap val="-90"/>
        <c:axId val="453480591"/>
        <c:axId val="1"/>
      </c:barChart>
      <c:catAx>
        <c:axId val="453480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n-US"/>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80591"/>
        <c:crosses val="autoZero"/>
        <c:crossBetween val="between"/>
      </c:valAx>
      <c:spPr>
        <a:noFill/>
        <a:ln w="25400">
          <a:noFill/>
        </a:ln>
      </c:spPr>
    </c:plotArea>
    <c:legend>
      <c:legendPos val="r"/>
      <c:layout>
        <c:manualLayout>
          <c:xMode val="edge"/>
          <c:yMode val="edge"/>
          <c:x val="0.21568129262652577"/>
          <c:y val="0.85872765904261961"/>
          <c:w val="0.55968894222794641"/>
          <c:h val="6.0521045980363564E-2"/>
        </c:manualLayout>
      </c:layout>
      <c:overlay val="0"/>
      <c:spPr>
        <a:noFill/>
        <a:ln w="25400">
          <a:noFill/>
        </a:ln>
      </c:spPr>
      <c:txPr>
        <a:bodyPr/>
        <a:lstStyle/>
        <a:p>
          <a:pPr>
            <a:defRPr sz="575"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sq" cmpd="sng" algn="ctr">
      <a:solidFill>
        <a:schemeClr val="tx1"/>
      </a:solidFill>
      <a:miter lim="800000"/>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20. Precio medio de exportación de vino espumoso (dólares por litro)</a:t>
            </a:r>
          </a:p>
        </c:rich>
      </c:tx>
      <c:overlay val="0"/>
    </c:title>
    <c:autoTitleDeleted val="0"/>
    <c:plotArea>
      <c:layout>
        <c:manualLayout>
          <c:layoutTarget val="inner"/>
          <c:xMode val="edge"/>
          <c:yMode val="edge"/>
          <c:x val="0.14360975609756099"/>
          <c:y val="0.17716373082230807"/>
          <c:w val="0.79568563685636862"/>
          <c:h val="0.33980739978525409"/>
        </c:manualLayout>
      </c:layout>
      <c:lineChart>
        <c:grouping val="standard"/>
        <c:varyColors val="0"/>
        <c:ser>
          <c:idx val="1"/>
          <c:order val="0"/>
          <c:tx>
            <c:strRef>
              <c:f>Gráficos_Vino_espumoso!$V$19</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Gráficos_Vino_espumoso!$W$19:$AH$19</c:f>
              <c:numCache>
                <c:formatCode>0.00</c:formatCode>
                <c:ptCount val="12"/>
                <c:pt idx="0">
                  <c:v>4.0469565059682191</c:v>
                </c:pt>
                <c:pt idx="1">
                  <c:v>3.9917051998132425</c:v>
                </c:pt>
                <c:pt idx="2">
                  <c:v>4.1238352139371903</c:v>
                </c:pt>
                <c:pt idx="3">
                  <c:v>4.3738787362353158</c:v>
                </c:pt>
                <c:pt idx="4">
                  <c:v>4.0237046398374714</c:v>
                </c:pt>
                <c:pt idx="5">
                  <c:v>4.0013639345751972</c:v>
                </c:pt>
                <c:pt idx="6">
                  <c:v>3.5233576793699166</c:v>
                </c:pt>
                <c:pt idx="7">
                  <c:v>3.9100650782452391</c:v>
                </c:pt>
                <c:pt idx="8">
                  <c:v>3.9407155880659857</c:v>
                </c:pt>
                <c:pt idx="9">
                  <c:v>3.7814050512886821</c:v>
                </c:pt>
                <c:pt idx="10">
                  <c:v>4.456839783369964</c:v>
                </c:pt>
                <c:pt idx="11">
                  <c:v>4.0357922986237433</c:v>
                </c:pt>
              </c:numCache>
            </c:numRef>
          </c:val>
          <c:smooth val="0"/>
          <c:extLst>
            <c:ext xmlns:c16="http://schemas.microsoft.com/office/drawing/2014/chart" uri="{C3380CC4-5D6E-409C-BE32-E72D297353CC}">
              <c16:uniqueId val="{00000000-2FF4-408D-AD8C-927BBFC2AB89}"/>
            </c:ext>
          </c:extLst>
        </c:ser>
        <c:ser>
          <c:idx val="2"/>
          <c:order val="1"/>
          <c:tx>
            <c:strRef>
              <c:f>Gráficos_Vino_espumoso!$V$20</c:f>
              <c:strCache>
                <c:ptCount val="1"/>
                <c:pt idx="0">
                  <c:v>2017</c:v>
                </c:pt>
              </c:strCache>
            </c:strRef>
          </c:tx>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Gráficos_Vino_espumoso!$W$20:$AH$20</c:f>
              <c:numCache>
                <c:formatCode>0.00</c:formatCode>
                <c:ptCount val="12"/>
                <c:pt idx="0">
                  <c:v>3.8724870384954642</c:v>
                </c:pt>
                <c:pt idx="1">
                  <c:v>4.3598999412592256</c:v>
                </c:pt>
                <c:pt idx="2">
                  <c:v>4.0730687645822679</c:v>
                </c:pt>
                <c:pt idx="3">
                  <c:v>3.9995461077593397</c:v>
                </c:pt>
                <c:pt idx="4">
                  <c:v>4.5138111052319339</c:v>
                </c:pt>
                <c:pt idx="5">
                  <c:v>3.9857234674202302</c:v>
                </c:pt>
                <c:pt idx="6">
                  <c:v>4.1456395040318554</c:v>
                </c:pt>
                <c:pt idx="7">
                  <c:v>4.4314590943650938</c:v>
                </c:pt>
                <c:pt idx="8">
                  <c:v>4.1248634146066294</c:v>
                </c:pt>
                <c:pt idx="9">
                  <c:v>4.0184805785157049</c:v>
                </c:pt>
                <c:pt idx="10">
                  <c:v>3.5148783476878958</c:v>
                </c:pt>
                <c:pt idx="11">
                  <c:v>4.3690313917317072</c:v>
                </c:pt>
              </c:numCache>
            </c:numRef>
          </c:val>
          <c:smooth val="0"/>
          <c:extLst>
            <c:ext xmlns:c16="http://schemas.microsoft.com/office/drawing/2014/chart" uri="{C3380CC4-5D6E-409C-BE32-E72D297353CC}">
              <c16:uniqueId val="{00000001-2FF4-408D-AD8C-927BBFC2AB89}"/>
            </c:ext>
          </c:extLst>
        </c:ser>
        <c:ser>
          <c:idx val="3"/>
          <c:order val="2"/>
          <c:tx>
            <c:strRef>
              <c:f>Gráficos_Vino_espumoso!$V$21</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Gráficos_Vino_espumoso!$W$21:$AH$21</c:f>
              <c:numCache>
                <c:formatCode>0.00</c:formatCode>
                <c:ptCount val="12"/>
                <c:pt idx="0">
                  <c:v>4.5059237453176229</c:v>
                </c:pt>
                <c:pt idx="1">
                  <c:v>4.5796805582519422</c:v>
                </c:pt>
                <c:pt idx="2">
                  <c:v>4.2464952861257377</c:v>
                </c:pt>
                <c:pt idx="3">
                  <c:v>4.4751772303623216</c:v>
                </c:pt>
                <c:pt idx="4">
                  <c:v>4.8696824173863593</c:v>
                </c:pt>
                <c:pt idx="5">
                  <c:v>3.9660461263272486</c:v>
                </c:pt>
                <c:pt idx="6">
                  <c:v>4.2604268978415032</c:v>
                </c:pt>
                <c:pt idx="7">
                  <c:v>4.0813096517492999</c:v>
                </c:pt>
                <c:pt idx="8">
                  <c:v>3.7630606842965033</c:v>
                </c:pt>
                <c:pt idx="9">
                  <c:v>4.1063240363286155</c:v>
                </c:pt>
                <c:pt idx="10">
                  <c:v>4.0053503523603151</c:v>
                </c:pt>
                <c:pt idx="11">
                  <c:v>3.8876864252387606</c:v>
                </c:pt>
              </c:numCache>
            </c:numRef>
          </c:val>
          <c:smooth val="0"/>
          <c:extLst>
            <c:ext xmlns:c16="http://schemas.microsoft.com/office/drawing/2014/chart" uri="{C3380CC4-5D6E-409C-BE32-E72D297353CC}">
              <c16:uniqueId val="{00000002-2FF4-408D-AD8C-927BBFC2AB89}"/>
            </c:ext>
          </c:extLst>
        </c:ser>
        <c:ser>
          <c:idx val="0"/>
          <c:order val="3"/>
          <c:tx>
            <c:strRef>
              <c:f>Gráficos_Vino_espumoso!$V$30</c:f>
              <c:strCache>
                <c:ptCount val="1"/>
                <c:pt idx="0">
                  <c:v>2019</c:v>
                </c:pt>
              </c:strCache>
            </c:strRef>
          </c:tx>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Gráficos_Vino_espumoso!$W$22:$AH$22</c:f>
              <c:numCache>
                <c:formatCode>0.00</c:formatCode>
                <c:ptCount val="12"/>
                <c:pt idx="0">
                  <c:v>4.0159799440053439</c:v>
                </c:pt>
                <c:pt idx="1">
                  <c:v>3.9223982282450196</c:v>
                </c:pt>
                <c:pt idx="2">
                  <c:v>4.1194774358732165</c:v>
                </c:pt>
                <c:pt idx="3">
                  <c:v>3.9559900651289293</c:v>
                </c:pt>
                <c:pt idx="4">
                  <c:v>4.0843360008458314</c:v>
                </c:pt>
                <c:pt idx="5">
                  <c:v>3.9280936166981002</c:v>
                </c:pt>
                <c:pt idx="6">
                  <c:v>4.24</c:v>
                </c:pt>
                <c:pt idx="7">
                  <c:v>3.98</c:v>
                </c:pt>
                <c:pt idx="8">
                  <c:v>3.99</c:v>
                </c:pt>
                <c:pt idx="9">
                  <c:v>3.97</c:v>
                </c:pt>
              </c:numCache>
            </c:numRef>
          </c:val>
          <c:smooth val="0"/>
          <c:extLst>
            <c:ext xmlns:c16="http://schemas.microsoft.com/office/drawing/2014/chart" uri="{C3380CC4-5D6E-409C-BE32-E72D297353CC}">
              <c16:uniqueId val="{00000003-2FF4-408D-AD8C-927BBFC2AB89}"/>
            </c:ext>
          </c:extLst>
        </c:ser>
        <c:dLbls>
          <c:showLegendKey val="0"/>
          <c:showVal val="0"/>
          <c:showCatName val="0"/>
          <c:showSerName val="0"/>
          <c:showPercent val="0"/>
          <c:showBubbleSize val="0"/>
        </c:dLbls>
        <c:marker val="1"/>
        <c:smooth val="0"/>
        <c:axId val="453495791"/>
        <c:axId val="1"/>
      </c:lineChart>
      <c:catAx>
        <c:axId val="453495791"/>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4"/>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957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900" b="0" i="0" u="none" strike="noStrike" baseline="0">
          <a:solidFill>
            <a:srgbClr val="000000"/>
          </a:solidFill>
          <a:latin typeface="Calibri"/>
          <a:ea typeface="Calibri"/>
          <a:cs typeface="Calibri"/>
        </a:defRPr>
      </a:pPr>
      <a:endParaRPr lang="es-CL"/>
    </a:p>
  </c:txPr>
  <c:printSettings>
    <c:headerFooter/>
    <c:pageMargins b="0.75000000000000622" l="0.70000000000000062" r="0.70000000000000062" t="0.75000000000000622"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Gráfico 21. Precios mensuales de vinos en el mercado nacional</a:t>
            </a:r>
          </a:p>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 / arroba</a:t>
            </a:r>
          </a:p>
        </c:rich>
      </c:tx>
      <c:layout>
        <c:manualLayout>
          <c:xMode val="edge"/>
          <c:yMode val="edge"/>
          <c:x val="0.31436928421525595"/>
          <c:y val="4.5623849257648763E-3"/>
        </c:manualLayout>
      </c:layout>
      <c:overlay val="0"/>
    </c:title>
    <c:autoTitleDeleted val="0"/>
    <c:plotArea>
      <c:layout>
        <c:manualLayout>
          <c:layoutTarget val="inner"/>
          <c:xMode val="edge"/>
          <c:yMode val="edge"/>
          <c:x val="0.10513493224620409"/>
          <c:y val="0.11411411411411411"/>
          <c:w val="0.8521018745308192"/>
          <c:h val="0.51951951951951947"/>
        </c:manualLayout>
      </c:layout>
      <c:lineChart>
        <c:grouping val="standard"/>
        <c:varyColors val="0"/>
        <c:ser>
          <c:idx val="0"/>
          <c:order val="0"/>
          <c:tx>
            <c:strRef>
              <c:f>Graficos_Mer_Nacional!$S$1</c:f>
              <c:strCache>
                <c:ptCount val="1"/>
                <c:pt idx="0">
                  <c:v>Tinto genérico</c:v>
                </c:pt>
              </c:strCache>
            </c:strRef>
          </c:tx>
          <c:cat>
            <c:numRef>
              <c:f>Graficos_Mer_Nacional!$R$23:$R$71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Graficos_Mer_Nacional!$S$23:$S$71</c:f>
              <c:numCache>
                <c:formatCode>#,##0</c:formatCode>
                <c:ptCount val="49"/>
                <c:pt idx="0">
                  <c:v>7000</c:v>
                </c:pt>
                <c:pt idx="1">
                  <c:v>6500</c:v>
                </c:pt>
                <c:pt idx="2">
                  <c:v>6500</c:v>
                </c:pt>
                <c:pt idx="3">
                  <c:v>6500</c:v>
                </c:pt>
                <c:pt idx="4">
                  <c:v>6500</c:v>
                </c:pt>
                <c:pt idx="5">
                  <c:v>7000</c:v>
                </c:pt>
                <c:pt idx="6">
                  <c:v>8500</c:v>
                </c:pt>
                <c:pt idx="7">
                  <c:v>10000</c:v>
                </c:pt>
                <c:pt idx="8">
                  <c:v>10500</c:v>
                </c:pt>
                <c:pt idx="9">
                  <c:v>10000</c:v>
                </c:pt>
                <c:pt idx="10">
                  <c:v>10500</c:v>
                </c:pt>
                <c:pt idx="11">
                  <c:v>11000</c:v>
                </c:pt>
                <c:pt idx="12">
                  <c:v>11000</c:v>
                </c:pt>
                <c:pt idx="13">
                  <c:v>11000</c:v>
                </c:pt>
                <c:pt idx="14">
                  <c:v>11000</c:v>
                </c:pt>
                <c:pt idx="15">
                  <c:v>11000</c:v>
                </c:pt>
                <c:pt idx="16">
                  <c:v>11000</c:v>
                </c:pt>
                <c:pt idx="17">
                  <c:v>13000</c:v>
                </c:pt>
                <c:pt idx="18">
                  <c:v>12500</c:v>
                </c:pt>
                <c:pt idx="19">
                  <c:v>13500</c:v>
                </c:pt>
                <c:pt idx="20">
                  <c:v>15000</c:v>
                </c:pt>
                <c:pt idx="21">
                  <c:v>14500</c:v>
                </c:pt>
                <c:pt idx="22">
                  <c:v>14500</c:v>
                </c:pt>
                <c:pt idx="23">
                  <c:v>15500</c:v>
                </c:pt>
                <c:pt idx="24">
                  <c:v>15000</c:v>
                </c:pt>
                <c:pt idx="25">
                  <c:v>15000</c:v>
                </c:pt>
                <c:pt idx="26">
                  <c:v>15000</c:v>
                </c:pt>
                <c:pt idx="27">
                  <c:v>14500</c:v>
                </c:pt>
                <c:pt idx="28">
                  <c:v>16500</c:v>
                </c:pt>
                <c:pt idx="29">
                  <c:v>16000</c:v>
                </c:pt>
                <c:pt idx="30">
                  <c:v>16000</c:v>
                </c:pt>
                <c:pt idx="31">
                  <c:v>15000</c:v>
                </c:pt>
                <c:pt idx="32">
                  <c:v>14000</c:v>
                </c:pt>
                <c:pt idx="33">
                  <c:v>14500</c:v>
                </c:pt>
                <c:pt idx="34">
                  <c:v>15000</c:v>
                </c:pt>
                <c:pt idx="35">
                  <c:v>13500</c:v>
                </c:pt>
                <c:pt idx="36">
                  <c:v>10000</c:v>
                </c:pt>
                <c:pt idx="37">
                  <c:v>11000</c:v>
                </c:pt>
                <c:pt idx="38">
                  <c:v>10000</c:v>
                </c:pt>
                <c:pt idx="39">
                  <c:v>10000</c:v>
                </c:pt>
                <c:pt idx="40">
                  <c:v>10000</c:v>
                </c:pt>
                <c:pt idx="41">
                  <c:v>12000</c:v>
                </c:pt>
                <c:pt idx="44" formatCode="General">
                  <c:v>10500</c:v>
                </c:pt>
                <c:pt idx="45" formatCode="General">
                  <c:v>11000</c:v>
                </c:pt>
                <c:pt idx="46" formatCode="General">
                  <c:v>10000</c:v>
                </c:pt>
                <c:pt idx="47">
                  <c:v>10000</c:v>
                </c:pt>
                <c:pt idx="48" formatCode="General">
                  <c:v>10000</c:v>
                </c:pt>
              </c:numCache>
            </c:numRef>
          </c:val>
          <c:smooth val="0"/>
          <c:extLst>
            <c:ext xmlns:c16="http://schemas.microsoft.com/office/drawing/2014/chart" uri="{C3380CC4-5D6E-409C-BE32-E72D297353CC}">
              <c16:uniqueId val="{00000000-021C-4BC2-8987-41B8575D096C}"/>
            </c:ext>
          </c:extLst>
        </c:ser>
        <c:ser>
          <c:idx val="1"/>
          <c:order val="1"/>
          <c:tx>
            <c:strRef>
              <c:f>Graficos_Mer_Nacional!$T$1</c:f>
              <c:strCache>
                <c:ptCount val="1"/>
                <c:pt idx="0">
                  <c:v>Cabernet</c:v>
                </c:pt>
              </c:strCache>
            </c:strRef>
          </c:tx>
          <c:cat>
            <c:numRef>
              <c:f>Graficos_Mer_Nacional!$R$23:$R$71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Graficos_Mer_Nacional!$T$23:$T$71</c:f>
              <c:numCache>
                <c:formatCode>#,##0</c:formatCode>
                <c:ptCount val="49"/>
                <c:pt idx="0">
                  <c:v>10000</c:v>
                </c:pt>
                <c:pt idx="1">
                  <c:v>9500</c:v>
                </c:pt>
                <c:pt idx="2">
                  <c:v>10000</c:v>
                </c:pt>
                <c:pt idx="3">
                  <c:v>10000</c:v>
                </c:pt>
                <c:pt idx="4">
                  <c:v>10000</c:v>
                </c:pt>
                <c:pt idx="5">
                  <c:v>10000</c:v>
                </c:pt>
                <c:pt idx="6">
                  <c:v>12000</c:v>
                </c:pt>
                <c:pt idx="7">
                  <c:v>13000</c:v>
                </c:pt>
                <c:pt idx="8">
                  <c:v>14000</c:v>
                </c:pt>
                <c:pt idx="9">
                  <c:v>13500</c:v>
                </c:pt>
                <c:pt idx="10">
                  <c:v>17500</c:v>
                </c:pt>
                <c:pt idx="11">
                  <c:v>17000</c:v>
                </c:pt>
                <c:pt idx="12">
                  <c:v>18500</c:v>
                </c:pt>
                <c:pt idx="13">
                  <c:v>19000</c:v>
                </c:pt>
                <c:pt idx="14">
                  <c:v>18000</c:v>
                </c:pt>
                <c:pt idx="15">
                  <c:v>18000</c:v>
                </c:pt>
                <c:pt idx="16">
                  <c:v>18500</c:v>
                </c:pt>
                <c:pt idx="17">
                  <c:v>18500</c:v>
                </c:pt>
                <c:pt idx="18">
                  <c:v>17000</c:v>
                </c:pt>
                <c:pt idx="19">
                  <c:v>21000</c:v>
                </c:pt>
                <c:pt idx="20">
                  <c:v>21000</c:v>
                </c:pt>
                <c:pt idx="21">
                  <c:v>22000</c:v>
                </c:pt>
                <c:pt idx="22">
                  <c:v>22000</c:v>
                </c:pt>
                <c:pt idx="23">
                  <c:v>23000</c:v>
                </c:pt>
                <c:pt idx="24">
                  <c:v>22500</c:v>
                </c:pt>
                <c:pt idx="25">
                  <c:v>22500</c:v>
                </c:pt>
                <c:pt idx="26">
                  <c:v>22500</c:v>
                </c:pt>
                <c:pt idx="27">
                  <c:v>22500</c:v>
                </c:pt>
                <c:pt idx="28">
                  <c:v>24000</c:v>
                </c:pt>
                <c:pt idx="29">
                  <c:v>22500</c:v>
                </c:pt>
                <c:pt idx="30">
                  <c:v>22000</c:v>
                </c:pt>
                <c:pt idx="31">
                  <c:v>22500</c:v>
                </c:pt>
                <c:pt idx="32">
                  <c:v>22000</c:v>
                </c:pt>
                <c:pt idx="33">
                  <c:v>22000</c:v>
                </c:pt>
                <c:pt idx="34" formatCode="General">
                  <c:v>21000</c:v>
                </c:pt>
                <c:pt idx="35">
                  <c:v>19500</c:v>
                </c:pt>
                <c:pt idx="36">
                  <c:v>18000</c:v>
                </c:pt>
                <c:pt idx="37">
                  <c:v>17000</c:v>
                </c:pt>
                <c:pt idx="38">
                  <c:v>15500</c:v>
                </c:pt>
                <c:pt idx="39">
                  <c:v>14000</c:v>
                </c:pt>
                <c:pt idx="40">
                  <c:v>14000</c:v>
                </c:pt>
                <c:pt idx="41">
                  <c:v>15000</c:v>
                </c:pt>
                <c:pt idx="44" formatCode="General">
                  <c:v>14000</c:v>
                </c:pt>
                <c:pt idx="45" formatCode="General">
                  <c:v>14000</c:v>
                </c:pt>
                <c:pt idx="46" formatCode="General">
                  <c:v>14000</c:v>
                </c:pt>
                <c:pt idx="47" formatCode="General">
                  <c:v>14000</c:v>
                </c:pt>
                <c:pt idx="48" formatCode="General">
                  <c:v>14000</c:v>
                </c:pt>
              </c:numCache>
            </c:numRef>
          </c:val>
          <c:smooth val="0"/>
          <c:extLst>
            <c:ext xmlns:c16="http://schemas.microsoft.com/office/drawing/2014/chart" uri="{C3380CC4-5D6E-409C-BE32-E72D297353CC}">
              <c16:uniqueId val="{00000001-021C-4BC2-8987-41B8575D096C}"/>
            </c:ext>
          </c:extLst>
        </c:ser>
        <c:ser>
          <c:idx val="2"/>
          <c:order val="2"/>
          <c:tx>
            <c:strRef>
              <c:f>Graficos_Mer_Nacional!$U$1</c:f>
              <c:strCache>
                <c:ptCount val="1"/>
                <c:pt idx="0">
                  <c:v>País</c:v>
                </c:pt>
              </c:strCache>
            </c:strRef>
          </c:tx>
          <c:cat>
            <c:numRef>
              <c:f>Graficos_Mer_Nacional!$R$23:$R$71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Graficos_Mer_Nacional!$U$23:$U$71</c:f>
              <c:numCache>
                <c:formatCode>#,##0</c:formatCode>
                <c:ptCount val="49"/>
                <c:pt idx="0">
                  <c:v>6000</c:v>
                </c:pt>
                <c:pt idx="1">
                  <c:v>6000</c:v>
                </c:pt>
                <c:pt idx="2">
                  <c:v>6000</c:v>
                </c:pt>
                <c:pt idx="3">
                  <c:v>6000</c:v>
                </c:pt>
                <c:pt idx="4">
                  <c:v>6500</c:v>
                </c:pt>
                <c:pt idx="5">
                  <c:v>6500</c:v>
                </c:pt>
                <c:pt idx="6">
                  <c:v>7500</c:v>
                </c:pt>
                <c:pt idx="7">
                  <c:v>8750</c:v>
                </c:pt>
                <c:pt idx="8">
                  <c:v>8750</c:v>
                </c:pt>
                <c:pt idx="9">
                  <c:v>8500</c:v>
                </c:pt>
                <c:pt idx="10">
                  <c:v>9000</c:v>
                </c:pt>
                <c:pt idx="11">
                  <c:v>9500</c:v>
                </c:pt>
                <c:pt idx="12">
                  <c:v>9500</c:v>
                </c:pt>
                <c:pt idx="13">
                  <c:v>9000</c:v>
                </c:pt>
                <c:pt idx="14">
                  <c:v>10000</c:v>
                </c:pt>
                <c:pt idx="15">
                  <c:v>9500</c:v>
                </c:pt>
                <c:pt idx="16">
                  <c:v>11000</c:v>
                </c:pt>
                <c:pt idx="17">
                  <c:v>11000</c:v>
                </c:pt>
                <c:pt idx="18">
                  <c:v>12000</c:v>
                </c:pt>
                <c:pt idx="19">
                  <c:v>12500</c:v>
                </c:pt>
                <c:pt idx="20">
                  <c:v>12500</c:v>
                </c:pt>
                <c:pt idx="21">
                  <c:v>13000</c:v>
                </c:pt>
                <c:pt idx="22">
                  <c:v>13000</c:v>
                </c:pt>
                <c:pt idx="23">
                  <c:v>14000</c:v>
                </c:pt>
                <c:pt idx="24">
                  <c:v>14000</c:v>
                </c:pt>
                <c:pt idx="25">
                  <c:v>15000</c:v>
                </c:pt>
                <c:pt idx="26">
                  <c:v>15000</c:v>
                </c:pt>
                <c:pt idx="27">
                  <c:v>14000</c:v>
                </c:pt>
                <c:pt idx="28">
                  <c:v>15000</c:v>
                </c:pt>
                <c:pt idx="29">
                  <c:v>13000</c:v>
                </c:pt>
                <c:pt idx="30">
                  <c:v>13000</c:v>
                </c:pt>
                <c:pt idx="31">
                  <c:v>13000</c:v>
                </c:pt>
                <c:pt idx="32">
                  <c:v>13000</c:v>
                </c:pt>
                <c:pt idx="33">
                  <c:v>13000</c:v>
                </c:pt>
                <c:pt idx="34" formatCode="General">
                  <c:v>11000</c:v>
                </c:pt>
                <c:pt idx="35">
                  <c:v>9000</c:v>
                </c:pt>
                <c:pt idx="36">
                  <c:v>8500</c:v>
                </c:pt>
                <c:pt idx="37">
                  <c:v>8500</c:v>
                </c:pt>
                <c:pt idx="38">
                  <c:v>7500</c:v>
                </c:pt>
                <c:pt idx="39">
                  <c:v>7500</c:v>
                </c:pt>
                <c:pt idx="40">
                  <c:v>7500</c:v>
                </c:pt>
                <c:pt idx="41">
                  <c:v>9000</c:v>
                </c:pt>
                <c:pt idx="44" formatCode="General">
                  <c:v>8500</c:v>
                </c:pt>
                <c:pt idx="45" formatCode="General">
                  <c:v>8500</c:v>
                </c:pt>
                <c:pt idx="46" formatCode="General">
                  <c:v>8500</c:v>
                </c:pt>
                <c:pt idx="47" formatCode="General">
                  <c:v>8000</c:v>
                </c:pt>
                <c:pt idx="48" formatCode="General">
                  <c:v>8500</c:v>
                </c:pt>
              </c:numCache>
            </c:numRef>
          </c:val>
          <c:smooth val="0"/>
          <c:extLst>
            <c:ext xmlns:c16="http://schemas.microsoft.com/office/drawing/2014/chart" uri="{C3380CC4-5D6E-409C-BE32-E72D297353CC}">
              <c16:uniqueId val="{00000002-021C-4BC2-8987-41B8575D096C}"/>
            </c:ext>
          </c:extLst>
        </c:ser>
        <c:ser>
          <c:idx val="3"/>
          <c:order val="3"/>
          <c:tx>
            <c:strRef>
              <c:f>Graficos_Mer_Nacional!$V$1</c:f>
              <c:strCache>
                <c:ptCount val="1"/>
                <c:pt idx="0">
                  <c:v>Semillón</c:v>
                </c:pt>
              </c:strCache>
            </c:strRef>
          </c:tx>
          <c:cat>
            <c:numRef>
              <c:f>Graficos_Mer_Nacional!$R$23:$R$71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Graficos_Mer_Nacional!$V$23:$V$71</c:f>
              <c:numCache>
                <c:formatCode>General</c:formatCode>
                <c:ptCount val="49"/>
                <c:pt idx="4" formatCode="#,##0">
                  <c:v>8000</c:v>
                </c:pt>
                <c:pt idx="5" formatCode="#,##0">
                  <c:v>8000</c:v>
                </c:pt>
                <c:pt idx="6" formatCode="#,##0">
                  <c:v>12000</c:v>
                </c:pt>
                <c:pt idx="7" formatCode="#,##0">
                  <c:v>13500</c:v>
                </c:pt>
                <c:pt idx="8" formatCode="#,##0">
                  <c:v>13500</c:v>
                </c:pt>
                <c:pt idx="9" formatCode="#,##0">
                  <c:v>12000</c:v>
                </c:pt>
                <c:pt idx="10" formatCode="#,##0">
                  <c:v>13500</c:v>
                </c:pt>
                <c:pt idx="15" formatCode="#,##0">
                  <c:v>13000</c:v>
                </c:pt>
                <c:pt idx="18" formatCode="#,##0">
                  <c:v>16000</c:v>
                </c:pt>
                <c:pt idx="19" formatCode="#,##0">
                  <c:v>17500</c:v>
                </c:pt>
                <c:pt idx="20" formatCode="#,##0">
                  <c:v>17000</c:v>
                </c:pt>
                <c:pt idx="21" formatCode="#,##0">
                  <c:v>18000</c:v>
                </c:pt>
                <c:pt idx="22" formatCode="#,##0">
                  <c:v>18000</c:v>
                </c:pt>
                <c:pt idx="24" formatCode="#,##0">
                  <c:v>18000</c:v>
                </c:pt>
                <c:pt idx="25" formatCode="#,##0">
                  <c:v>18000</c:v>
                </c:pt>
                <c:pt idx="26" formatCode="#,##0">
                  <c:v>18500</c:v>
                </c:pt>
                <c:pt idx="27" formatCode="#,##0">
                  <c:v>18000</c:v>
                </c:pt>
                <c:pt idx="28" formatCode="#,##0">
                  <c:v>18500</c:v>
                </c:pt>
                <c:pt idx="29" formatCode="#,##0">
                  <c:v>20000</c:v>
                </c:pt>
                <c:pt idx="30" formatCode="#,##0">
                  <c:v>20000</c:v>
                </c:pt>
                <c:pt idx="31" formatCode="#,##0">
                  <c:v>19000</c:v>
                </c:pt>
                <c:pt idx="32" formatCode="#,##0">
                  <c:v>18000</c:v>
                </c:pt>
                <c:pt idx="33" formatCode="#,##0">
                  <c:v>17500</c:v>
                </c:pt>
                <c:pt idx="34">
                  <c:v>17500</c:v>
                </c:pt>
                <c:pt idx="35" formatCode="#,##0">
                  <c:v>15500</c:v>
                </c:pt>
                <c:pt idx="36" formatCode="#,##0">
                  <c:v>14000</c:v>
                </c:pt>
                <c:pt idx="37" formatCode="#,##0">
                  <c:v>14000</c:v>
                </c:pt>
                <c:pt idx="38" formatCode="#,##0">
                  <c:v>12250</c:v>
                </c:pt>
                <c:pt idx="39" formatCode="#,##0">
                  <c:v>12000</c:v>
                </c:pt>
                <c:pt idx="40" formatCode="#,##0">
                  <c:v>12000</c:v>
                </c:pt>
                <c:pt idx="41" formatCode="#,##0">
                  <c:v>12500</c:v>
                </c:pt>
                <c:pt idx="44">
                  <c:v>12000</c:v>
                </c:pt>
                <c:pt idx="45">
                  <c:v>11500</c:v>
                </c:pt>
                <c:pt idx="46">
                  <c:v>11500</c:v>
                </c:pt>
                <c:pt idx="47">
                  <c:v>9000</c:v>
                </c:pt>
                <c:pt idx="48">
                  <c:v>12000</c:v>
                </c:pt>
              </c:numCache>
            </c:numRef>
          </c:val>
          <c:smooth val="0"/>
          <c:extLst>
            <c:ext xmlns:c16="http://schemas.microsoft.com/office/drawing/2014/chart" uri="{C3380CC4-5D6E-409C-BE32-E72D297353CC}">
              <c16:uniqueId val="{00000003-021C-4BC2-8987-41B8575D096C}"/>
            </c:ext>
          </c:extLst>
        </c:ser>
        <c:dLbls>
          <c:showLegendKey val="0"/>
          <c:showVal val="0"/>
          <c:showCatName val="0"/>
          <c:showSerName val="0"/>
          <c:showPercent val="0"/>
          <c:showBubbleSize val="0"/>
        </c:dLbls>
        <c:marker val="1"/>
        <c:smooth val="0"/>
        <c:axId val="453482591"/>
        <c:axId val="1"/>
      </c:lineChart>
      <c:dateAx>
        <c:axId val="453482591"/>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in val="4500"/>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 / arroba</a:t>
                </a:r>
              </a:p>
            </c:rich>
          </c:tx>
          <c:layout>
            <c:manualLayout>
              <c:xMode val="edge"/>
              <c:yMode val="edge"/>
              <c:x val="8.3224565614058166E-3"/>
              <c:y val="0.24253284757315782"/>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2591"/>
        <c:crosses val="autoZero"/>
        <c:crossBetween val="between"/>
      </c:valAx>
      <c:dTable>
        <c:showHorzBorder val="1"/>
        <c:showVertBorder val="1"/>
        <c:showOutline val="1"/>
        <c:showKeys val="1"/>
        <c:txPr>
          <a:bodyPr/>
          <a:lstStyle/>
          <a:p>
            <a:pPr rtl="0">
              <a:defRPr sz="6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Gráfico 22. Precios mensuales de vinos en el mercado nacional</a:t>
            </a:r>
          </a:p>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 / litro</a:t>
            </a:r>
          </a:p>
        </c:rich>
      </c:tx>
      <c:layout>
        <c:manualLayout>
          <c:xMode val="edge"/>
          <c:yMode val="edge"/>
          <c:x val="0.31481360450381657"/>
          <c:y val="7.7340332458442698E-3"/>
        </c:manualLayout>
      </c:layout>
      <c:overlay val="0"/>
    </c:title>
    <c:autoTitleDeleted val="0"/>
    <c:plotArea>
      <c:layout>
        <c:manualLayout>
          <c:layoutTarget val="inner"/>
          <c:xMode val="edge"/>
          <c:yMode val="edge"/>
          <c:x val="8.4144190005446401E-2"/>
          <c:y val="0.14529781664644115"/>
          <c:w val="0.89209155424914943"/>
          <c:h val="0.47685470601804192"/>
        </c:manualLayout>
      </c:layout>
      <c:lineChart>
        <c:grouping val="standard"/>
        <c:varyColors val="0"/>
        <c:ser>
          <c:idx val="0"/>
          <c:order val="0"/>
          <c:tx>
            <c:strRef>
              <c:f>Graficos_Mer_Nacional!$X$1</c:f>
              <c:strCache>
                <c:ptCount val="1"/>
                <c:pt idx="0">
                  <c:v>Tinto genérico</c:v>
                </c:pt>
              </c:strCache>
            </c:strRef>
          </c:tx>
          <c:cat>
            <c:numRef>
              <c:f>Graficos_Mer_Nacional!$W$23:$W$71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Graficos_Mer_Nacional!$X$23:$X$71</c:f>
              <c:numCache>
                <c:formatCode>#,##0</c:formatCode>
                <c:ptCount val="49"/>
                <c:pt idx="0">
                  <c:v>175</c:v>
                </c:pt>
                <c:pt idx="1">
                  <c:v>162.5</c:v>
                </c:pt>
                <c:pt idx="2">
                  <c:v>162.5</c:v>
                </c:pt>
                <c:pt idx="3">
                  <c:v>162.5</c:v>
                </c:pt>
                <c:pt idx="4">
                  <c:v>162.5</c:v>
                </c:pt>
                <c:pt idx="5">
                  <c:v>175</c:v>
                </c:pt>
                <c:pt idx="6">
                  <c:v>212.5</c:v>
                </c:pt>
                <c:pt idx="7">
                  <c:v>250</c:v>
                </c:pt>
                <c:pt idx="8">
                  <c:v>262.5</c:v>
                </c:pt>
                <c:pt idx="9">
                  <c:v>250</c:v>
                </c:pt>
                <c:pt idx="10">
                  <c:v>262.5</c:v>
                </c:pt>
                <c:pt idx="11">
                  <c:v>275</c:v>
                </c:pt>
                <c:pt idx="12">
                  <c:v>275</c:v>
                </c:pt>
                <c:pt idx="13">
                  <c:v>275</c:v>
                </c:pt>
                <c:pt idx="14">
                  <c:v>275</c:v>
                </c:pt>
                <c:pt idx="15">
                  <c:v>275</c:v>
                </c:pt>
                <c:pt idx="16">
                  <c:v>275</c:v>
                </c:pt>
                <c:pt idx="17">
                  <c:v>325</c:v>
                </c:pt>
                <c:pt idx="18">
                  <c:v>312.5</c:v>
                </c:pt>
                <c:pt idx="19">
                  <c:v>337.5</c:v>
                </c:pt>
                <c:pt idx="20">
                  <c:v>375</c:v>
                </c:pt>
                <c:pt idx="21">
                  <c:v>362.5</c:v>
                </c:pt>
                <c:pt idx="22">
                  <c:v>362.5</c:v>
                </c:pt>
                <c:pt idx="23">
                  <c:v>387.5</c:v>
                </c:pt>
                <c:pt idx="24">
                  <c:v>375</c:v>
                </c:pt>
                <c:pt idx="25">
                  <c:v>375</c:v>
                </c:pt>
                <c:pt idx="26">
                  <c:v>375</c:v>
                </c:pt>
                <c:pt idx="27">
                  <c:v>362.5</c:v>
                </c:pt>
                <c:pt idx="28">
                  <c:v>412.5</c:v>
                </c:pt>
                <c:pt idx="29">
                  <c:v>400</c:v>
                </c:pt>
                <c:pt idx="30">
                  <c:v>400</c:v>
                </c:pt>
                <c:pt idx="31">
                  <c:v>375</c:v>
                </c:pt>
                <c:pt idx="32">
                  <c:v>350</c:v>
                </c:pt>
                <c:pt idx="33">
                  <c:v>362.5</c:v>
                </c:pt>
                <c:pt idx="34">
                  <c:v>375</c:v>
                </c:pt>
                <c:pt idx="35">
                  <c:v>337.5</c:v>
                </c:pt>
                <c:pt idx="36">
                  <c:v>250</c:v>
                </c:pt>
                <c:pt idx="37">
                  <c:v>275</c:v>
                </c:pt>
                <c:pt idx="38">
                  <c:v>250</c:v>
                </c:pt>
                <c:pt idx="39">
                  <c:v>250</c:v>
                </c:pt>
                <c:pt idx="40">
                  <c:v>250</c:v>
                </c:pt>
                <c:pt idx="41">
                  <c:v>300</c:v>
                </c:pt>
                <c:pt idx="44">
                  <c:v>262.5</c:v>
                </c:pt>
                <c:pt idx="45">
                  <c:v>275</c:v>
                </c:pt>
                <c:pt idx="46">
                  <c:v>250</c:v>
                </c:pt>
                <c:pt idx="47">
                  <c:v>250</c:v>
                </c:pt>
                <c:pt idx="48">
                  <c:v>250</c:v>
                </c:pt>
              </c:numCache>
            </c:numRef>
          </c:val>
          <c:smooth val="0"/>
          <c:extLst>
            <c:ext xmlns:c16="http://schemas.microsoft.com/office/drawing/2014/chart" uri="{C3380CC4-5D6E-409C-BE32-E72D297353CC}">
              <c16:uniqueId val="{00000000-1066-4149-BACA-FDC963E2A181}"/>
            </c:ext>
          </c:extLst>
        </c:ser>
        <c:ser>
          <c:idx val="1"/>
          <c:order val="1"/>
          <c:tx>
            <c:strRef>
              <c:f>Graficos_Mer_Nacional!$Y$1</c:f>
              <c:strCache>
                <c:ptCount val="1"/>
                <c:pt idx="0">
                  <c:v>Cabernet</c:v>
                </c:pt>
              </c:strCache>
            </c:strRef>
          </c:tx>
          <c:cat>
            <c:numRef>
              <c:f>Graficos_Mer_Nacional!$W$23:$W$71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Graficos_Mer_Nacional!$Y$23:$Y$71</c:f>
              <c:numCache>
                <c:formatCode>#,##0</c:formatCode>
                <c:ptCount val="49"/>
                <c:pt idx="0">
                  <c:v>250</c:v>
                </c:pt>
                <c:pt idx="1">
                  <c:v>237.5</c:v>
                </c:pt>
                <c:pt idx="2">
                  <c:v>250</c:v>
                </c:pt>
                <c:pt idx="3">
                  <c:v>250</c:v>
                </c:pt>
                <c:pt idx="4">
                  <c:v>250</c:v>
                </c:pt>
                <c:pt idx="5">
                  <c:v>250</c:v>
                </c:pt>
                <c:pt idx="6">
                  <c:v>300</c:v>
                </c:pt>
                <c:pt idx="7">
                  <c:v>325</c:v>
                </c:pt>
                <c:pt idx="8">
                  <c:v>350</c:v>
                </c:pt>
                <c:pt idx="9">
                  <c:v>337.5</c:v>
                </c:pt>
                <c:pt idx="10">
                  <c:v>437.5</c:v>
                </c:pt>
                <c:pt idx="11">
                  <c:v>425</c:v>
                </c:pt>
                <c:pt idx="12">
                  <c:v>462.5</c:v>
                </c:pt>
                <c:pt idx="13">
                  <c:v>475</c:v>
                </c:pt>
                <c:pt idx="14">
                  <c:v>450</c:v>
                </c:pt>
                <c:pt idx="15">
                  <c:v>450</c:v>
                </c:pt>
                <c:pt idx="16">
                  <c:v>462.5</c:v>
                </c:pt>
                <c:pt idx="17">
                  <c:v>462.5</c:v>
                </c:pt>
                <c:pt idx="18">
                  <c:v>425</c:v>
                </c:pt>
                <c:pt idx="19">
                  <c:v>525</c:v>
                </c:pt>
                <c:pt idx="20">
                  <c:v>525</c:v>
                </c:pt>
                <c:pt idx="21">
                  <c:v>550</c:v>
                </c:pt>
                <c:pt idx="22">
                  <c:v>550</c:v>
                </c:pt>
                <c:pt idx="23">
                  <c:v>575</c:v>
                </c:pt>
                <c:pt idx="24">
                  <c:v>562.5</c:v>
                </c:pt>
                <c:pt idx="25">
                  <c:v>562.5</c:v>
                </c:pt>
                <c:pt idx="26">
                  <c:v>562.5</c:v>
                </c:pt>
                <c:pt idx="27">
                  <c:v>562.5</c:v>
                </c:pt>
                <c:pt idx="28">
                  <c:v>600</c:v>
                </c:pt>
                <c:pt idx="29">
                  <c:v>562.5</c:v>
                </c:pt>
                <c:pt idx="30">
                  <c:v>550</c:v>
                </c:pt>
                <c:pt idx="31">
                  <c:v>562.5</c:v>
                </c:pt>
                <c:pt idx="32">
                  <c:v>550</c:v>
                </c:pt>
                <c:pt idx="33">
                  <c:v>550</c:v>
                </c:pt>
                <c:pt idx="34">
                  <c:v>525</c:v>
                </c:pt>
                <c:pt idx="35">
                  <c:v>487.5</c:v>
                </c:pt>
                <c:pt idx="36">
                  <c:v>450</c:v>
                </c:pt>
                <c:pt idx="37">
                  <c:v>425</c:v>
                </c:pt>
                <c:pt idx="38">
                  <c:v>387.5</c:v>
                </c:pt>
                <c:pt idx="39">
                  <c:v>350</c:v>
                </c:pt>
                <c:pt idx="40">
                  <c:v>350</c:v>
                </c:pt>
                <c:pt idx="41">
                  <c:v>375</c:v>
                </c:pt>
                <c:pt idx="44">
                  <c:v>350</c:v>
                </c:pt>
                <c:pt idx="45">
                  <c:v>350</c:v>
                </c:pt>
                <c:pt idx="46">
                  <c:v>350</c:v>
                </c:pt>
                <c:pt idx="47">
                  <c:v>350</c:v>
                </c:pt>
                <c:pt idx="48">
                  <c:v>350</c:v>
                </c:pt>
              </c:numCache>
            </c:numRef>
          </c:val>
          <c:smooth val="0"/>
          <c:extLst>
            <c:ext xmlns:c16="http://schemas.microsoft.com/office/drawing/2014/chart" uri="{C3380CC4-5D6E-409C-BE32-E72D297353CC}">
              <c16:uniqueId val="{00000001-1066-4149-BACA-FDC963E2A181}"/>
            </c:ext>
          </c:extLst>
        </c:ser>
        <c:ser>
          <c:idx val="2"/>
          <c:order val="2"/>
          <c:tx>
            <c:strRef>
              <c:f>Graficos_Mer_Nacional!$Z$1</c:f>
              <c:strCache>
                <c:ptCount val="1"/>
                <c:pt idx="0">
                  <c:v>País</c:v>
                </c:pt>
              </c:strCache>
            </c:strRef>
          </c:tx>
          <c:cat>
            <c:numRef>
              <c:f>Graficos_Mer_Nacional!$W$23:$W$71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Graficos_Mer_Nacional!$Z$23:$Z$71</c:f>
              <c:numCache>
                <c:formatCode>#,##0</c:formatCode>
                <c:ptCount val="49"/>
                <c:pt idx="0">
                  <c:v>150</c:v>
                </c:pt>
                <c:pt idx="1">
                  <c:v>150</c:v>
                </c:pt>
                <c:pt idx="2">
                  <c:v>150</c:v>
                </c:pt>
                <c:pt idx="3">
                  <c:v>150</c:v>
                </c:pt>
                <c:pt idx="4">
                  <c:v>162.5</c:v>
                </c:pt>
                <c:pt idx="5">
                  <c:v>162.5</c:v>
                </c:pt>
                <c:pt idx="6">
                  <c:v>187.5</c:v>
                </c:pt>
                <c:pt idx="7">
                  <c:v>218.75</c:v>
                </c:pt>
                <c:pt idx="8">
                  <c:v>218.75</c:v>
                </c:pt>
                <c:pt idx="9">
                  <c:v>212.5</c:v>
                </c:pt>
                <c:pt idx="10">
                  <c:v>225</c:v>
                </c:pt>
                <c:pt idx="11">
                  <c:v>237.5</c:v>
                </c:pt>
                <c:pt idx="12">
                  <c:v>237.5</c:v>
                </c:pt>
                <c:pt idx="13">
                  <c:v>225</c:v>
                </c:pt>
                <c:pt idx="14">
                  <c:v>250</c:v>
                </c:pt>
                <c:pt idx="15">
                  <c:v>237.5</c:v>
                </c:pt>
                <c:pt idx="16">
                  <c:v>275</c:v>
                </c:pt>
                <c:pt idx="17">
                  <c:v>275</c:v>
                </c:pt>
                <c:pt idx="18">
                  <c:v>300</c:v>
                </c:pt>
                <c:pt idx="19">
                  <c:v>312.5</c:v>
                </c:pt>
                <c:pt idx="20">
                  <c:v>312.5</c:v>
                </c:pt>
                <c:pt idx="21">
                  <c:v>325</c:v>
                </c:pt>
                <c:pt idx="22">
                  <c:v>325</c:v>
                </c:pt>
                <c:pt idx="23">
                  <c:v>350</c:v>
                </c:pt>
                <c:pt idx="24">
                  <c:v>350</c:v>
                </c:pt>
                <c:pt idx="25">
                  <c:v>375</c:v>
                </c:pt>
                <c:pt idx="26">
                  <c:v>375</c:v>
                </c:pt>
                <c:pt idx="27">
                  <c:v>350</c:v>
                </c:pt>
                <c:pt idx="28">
                  <c:v>375</c:v>
                </c:pt>
                <c:pt idx="29">
                  <c:v>325</c:v>
                </c:pt>
                <c:pt idx="30">
                  <c:v>325</c:v>
                </c:pt>
                <c:pt idx="31">
                  <c:v>325</c:v>
                </c:pt>
                <c:pt idx="32">
                  <c:v>325</c:v>
                </c:pt>
                <c:pt idx="33">
                  <c:v>325</c:v>
                </c:pt>
                <c:pt idx="34">
                  <c:v>275</c:v>
                </c:pt>
                <c:pt idx="35">
                  <c:v>225</c:v>
                </c:pt>
                <c:pt idx="36">
                  <c:v>212.5</c:v>
                </c:pt>
                <c:pt idx="37">
                  <c:v>212.5</c:v>
                </c:pt>
                <c:pt idx="38">
                  <c:v>187.5</c:v>
                </c:pt>
                <c:pt idx="39">
                  <c:v>187.5</c:v>
                </c:pt>
                <c:pt idx="40">
                  <c:v>187.5</c:v>
                </c:pt>
                <c:pt idx="41">
                  <c:v>225</c:v>
                </c:pt>
                <c:pt idx="44">
                  <c:v>212.5</c:v>
                </c:pt>
                <c:pt idx="45">
                  <c:v>212.5</c:v>
                </c:pt>
                <c:pt idx="46">
                  <c:v>212.5</c:v>
                </c:pt>
                <c:pt idx="47">
                  <c:v>200</c:v>
                </c:pt>
                <c:pt idx="48">
                  <c:v>212.5</c:v>
                </c:pt>
              </c:numCache>
            </c:numRef>
          </c:val>
          <c:smooth val="0"/>
          <c:extLst>
            <c:ext xmlns:c16="http://schemas.microsoft.com/office/drawing/2014/chart" uri="{C3380CC4-5D6E-409C-BE32-E72D297353CC}">
              <c16:uniqueId val="{00000002-1066-4149-BACA-FDC963E2A181}"/>
            </c:ext>
          </c:extLst>
        </c:ser>
        <c:ser>
          <c:idx val="3"/>
          <c:order val="3"/>
          <c:tx>
            <c:strRef>
              <c:f>Graficos_Mer_Nacional!$AA$1</c:f>
              <c:strCache>
                <c:ptCount val="1"/>
                <c:pt idx="0">
                  <c:v>Semillón</c:v>
                </c:pt>
              </c:strCache>
            </c:strRef>
          </c:tx>
          <c:cat>
            <c:numRef>
              <c:f>Graficos_Mer_Nacional!$W$23:$W$71</c:f>
              <c:numCache>
                <c:formatCode>mmm\-yy</c:formatCode>
                <c:ptCount val="49"/>
                <c:pt idx="0">
                  <c:v>42278</c:v>
                </c:pt>
                <c:pt idx="1">
                  <c:v>42309</c:v>
                </c:pt>
                <c:pt idx="2">
                  <c:v>42339</c:v>
                </c:pt>
                <c:pt idx="3">
                  <c:v>42370</c:v>
                </c:pt>
                <c:pt idx="4">
                  <c:v>42401</c:v>
                </c:pt>
                <c:pt idx="5">
                  <c:v>42430</c:v>
                </c:pt>
                <c:pt idx="6">
                  <c:v>42461</c:v>
                </c:pt>
                <c:pt idx="7">
                  <c:v>42491</c:v>
                </c:pt>
                <c:pt idx="8">
                  <c:v>42522</c:v>
                </c:pt>
                <c:pt idx="9">
                  <c:v>42552</c:v>
                </c:pt>
                <c:pt idx="10">
                  <c:v>42583</c:v>
                </c:pt>
                <c:pt idx="11">
                  <c:v>42614</c:v>
                </c:pt>
                <c:pt idx="12">
                  <c:v>42644</c:v>
                </c:pt>
                <c:pt idx="13">
                  <c:v>42675</c:v>
                </c:pt>
                <c:pt idx="14">
                  <c:v>42705</c:v>
                </c:pt>
                <c:pt idx="15">
                  <c:v>42736</c:v>
                </c:pt>
                <c:pt idx="16">
                  <c:v>42767</c:v>
                </c:pt>
                <c:pt idx="17">
                  <c:v>42795</c:v>
                </c:pt>
                <c:pt idx="18">
                  <c:v>42826</c:v>
                </c:pt>
                <c:pt idx="19">
                  <c:v>42856</c:v>
                </c:pt>
                <c:pt idx="20">
                  <c:v>42887</c:v>
                </c:pt>
                <c:pt idx="21">
                  <c:v>42917</c:v>
                </c:pt>
                <c:pt idx="22">
                  <c:v>42948</c:v>
                </c:pt>
                <c:pt idx="23">
                  <c:v>42979</c:v>
                </c:pt>
                <c:pt idx="24">
                  <c:v>43009</c:v>
                </c:pt>
                <c:pt idx="25">
                  <c:v>43040</c:v>
                </c:pt>
                <c:pt idx="26">
                  <c:v>43070</c:v>
                </c:pt>
                <c:pt idx="27">
                  <c:v>43101</c:v>
                </c:pt>
                <c:pt idx="28">
                  <c:v>43132</c:v>
                </c:pt>
                <c:pt idx="29">
                  <c:v>43160</c:v>
                </c:pt>
                <c:pt idx="30">
                  <c:v>43191</c:v>
                </c:pt>
                <c:pt idx="31">
                  <c:v>43221</c:v>
                </c:pt>
                <c:pt idx="32">
                  <c:v>43252</c:v>
                </c:pt>
                <c:pt idx="33">
                  <c:v>43282</c:v>
                </c:pt>
                <c:pt idx="34">
                  <c:v>43313</c:v>
                </c:pt>
                <c:pt idx="35">
                  <c:v>43344</c:v>
                </c:pt>
                <c:pt idx="36">
                  <c:v>43374</c:v>
                </c:pt>
                <c:pt idx="37">
                  <c:v>43405</c:v>
                </c:pt>
                <c:pt idx="38">
                  <c:v>43435</c:v>
                </c:pt>
                <c:pt idx="39">
                  <c:v>43466</c:v>
                </c:pt>
                <c:pt idx="40">
                  <c:v>43497</c:v>
                </c:pt>
                <c:pt idx="41">
                  <c:v>43525</c:v>
                </c:pt>
                <c:pt idx="42">
                  <c:v>43556</c:v>
                </c:pt>
                <c:pt idx="43">
                  <c:v>43586</c:v>
                </c:pt>
                <c:pt idx="44">
                  <c:v>43617</c:v>
                </c:pt>
                <c:pt idx="45">
                  <c:v>43647</c:v>
                </c:pt>
                <c:pt idx="46">
                  <c:v>43678</c:v>
                </c:pt>
                <c:pt idx="47">
                  <c:v>43709</c:v>
                </c:pt>
                <c:pt idx="48">
                  <c:v>43739</c:v>
                </c:pt>
              </c:numCache>
            </c:numRef>
          </c:cat>
          <c:val>
            <c:numRef>
              <c:f>Graficos_Mer_Nacional!$AA$23:$AA$71</c:f>
              <c:numCache>
                <c:formatCode>General</c:formatCode>
                <c:ptCount val="49"/>
                <c:pt idx="4" formatCode="#,##0">
                  <c:v>200</c:v>
                </c:pt>
                <c:pt idx="5" formatCode="#,##0">
                  <c:v>200</c:v>
                </c:pt>
                <c:pt idx="6" formatCode="#,##0">
                  <c:v>300</c:v>
                </c:pt>
                <c:pt idx="7" formatCode="#,##0">
                  <c:v>337.5</c:v>
                </c:pt>
                <c:pt idx="8" formatCode="#,##0">
                  <c:v>337.5</c:v>
                </c:pt>
                <c:pt idx="9" formatCode="#,##0">
                  <c:v>300</c:v>
                </c:pt>
                <c:pt idx="10" formatCode="#,##0">
                  <c:v>337.5</c:v>
                </c:pt>
                <c:pt idx="15" formatCode="#,##0">
                  <c:v>325</c:v>
                </c:pt>
                <c:pt idx="18" formatCode="#,##0">
                  <c:v>400</c:v>
                </c:pt>
                <c:pt idx="19" formatCode="#,##0">
                  <c:v>437.5</c:v>
                </c:pt>
                <c:pt idx="20" formatCode="#,##0">
                  <c:v>425</c:v>
                </c:pt>
                <c:pt idx="21" formatCode="#,##0">
                  <c:v>450</c:v>
                </c:pt>
                <c:pt idx="22" formatCode="#,##0">
                  <c:v>450</c:v>
                </c:pt>
                <c:pt idx="24" formatCode="#,##0">
                  <c:v>450</c:v>
                </c:pt>
                <c:pt idx="25" formatCode="#,##0">
                  <c:v>450</c:v>
                </c:pt>
                <c:pt idx="26" formatCode="#,##0">
                  <c:v>462.5</c:v>
                </c:pt>
                <c:pt idx="27" formatCode="#,##0">
                  <c:v>450</c:v>
                </c:pt>
                <c:pt idx="28" formatCode="#,##0">
                  <c:v>462.5</c:v>
                </c:pt>
                <c:pt idx="29" formatCode="#,##0">
                  <c:v>500</c:v>
                </c:pt>
                <c:pt idx="30" formatCode="#,##0">
                  <c:v>500</c:v>
                </c:pt>
                <c:pt idx="31" formatCode="#,##0">
                  <c:v>475</c:v>
                </c:pt>
                <c:pt idx="32" formatCode="#,##0">
                  <c:v>450</c:v>
                </c:pt>
                <c:pt idx="33" formatCode="#,##0">
                  <c:v>437.5</c:v>
                </c:pt>
                <c:pt idx="34" formatCode="#,##0">
                  <c:v>437.5</c:v>
                </c:pt>
                <c:pt idx="35" formatCode="#,##0">
                  <c:v>387.5</c:v>
                </c:pt>
                <c:pt idx="36" formatCode="#,##0">
                  <c:v>350</c:v>
                </c:pt>
                <c:pt idx="37" formatCode="#,##0">
                  <c:v>350</c:v>
                </c:pt>
                <c:pt idx="38" formatCode="#,##0">
                  <c:v>306.25</c:v>
                </c:pt>
                <c:pt idx="39" formatCode="#,##0">
                  <c:v>300</c:v>
                </c:pt>
                <c:pt idx="40" formatCode="#,##0">
                  <c:v>300</c:v>
                </c:pt>
                <c:pt idx="41" formatCode="#,##0">
                  <c:v>312.5</c:v>
                </c:pt>
                <c:pt idx="44" formatCode="#,##0">
                  <c:v>300</c:v>
                </c:pt>
                <c:pt idx="45" formatCode="#,##0">
                  <c:v>287.5</c:v>
                </c:pt>
                <c:pt idx="46" formatCode="#,##0">
                  <c:v>287.5</c:v>
                </c:pt>
                <c:pt idx="47" formatCode="#,##0">
                  <c:v>225</c:v>
                </c:pt>
                <c:pt idx="48" formatCode="#,##0">
                  <c:v>300</c:v>
                </c:pt>
              </c:numCache>
            </c:numRef>
          </c:val>
          <c:smooth val="0"/>
          <c:extLst>
            <c:ext xmlns:c16="http://schemas.microsoft.com/office/drawing/2014/chart" uri="{C3380CC4-5D6E-409C-BE32-E72D297353CC}">
              <c16:uniqueId val="{00000003-1066-4149-BACA-FDC963E2A181}"/>
            </c:ext>
          </c:extLst>
        </c:ser>
        <c:dLbls>
          <c:showLegendKey val="0"/>
          <c:showVal val="0"/>
          <c:showCatName val="0"/>
          <c:showSerName val="0"/>
          <c:showPercent val="0"/>
          <c:showBubbleSize val="0"/>
        </c:dLbls>
        <c:marker val="1"/>
        <c:smooth val="0"/>
        <c:axId val="453482991"/>
        <c:axId val="1"/>
      </c:lineChart>
      <c:dateAx>
        <c:axId val="453482991"/>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ax val="620"/>
          <c:min val="120"/>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 / litro</a:t>
                </a:r>
              </a:p>
            </c:rich>
          </c:tx>
          <c:layout>
            <c:manualLayout>
              <c:xMode val="edge"/>
              <c:yMode val="edge"/>
              <c:x val="8.1393840368494084E-3"/>
              <c:y val="0.23704566340972086"/>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2991"/>
        <c:crosses val="autoZero"/>
        <c:crossBetween val="between"/>
      </c:valAx>
      <c:dTable>
        <c:showHorzBorder val="1"/>
        <c:showVertBorder val="1"/>
        <c:showOutline val="1"/>
        <c:showKeys val="1"/>
        <c:txPr>
          <a:bodyPr/>
          <a:lstStyle/>
          <a:p>
            <a:pPr rtl="0">
              <a:defRPr sz="6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Gráfico 23. Evolución de la existencia de vinos años 1998 - 2018 </a:t>
            </a:r>
          </a:p>
          <a:p>
            <a:pPr>
              <a:defRPr sz="9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(Litros)</a:t>
            </a:r>
          </a:p>
        </c:rich>
      </c:tx>
      <c:overlay val="0"/>
      <c:spPr>
        <a:noFill/>
        <a:ln w="25400">
          <a:noFill/>
        </a:ln>
      </c:spPr>
    </c:title>
    <c:autoTitleDeleted val="0"/>
    <c:plotArea>
      <c:layout>
        <c:manualLayout>
          <c:layoutTarget val="inner"/>
          <c:xMode val="edge"/>
          <c:yMode val="edge"/>
          <c:x val="0.11272058491249086"/>
          <c:y val="0.18919951239824759"/>
          <c:w val="0.86206658888427756"/>
          <c:h val="0.50472885462541761"/>
        </c:manualLayout>
      </c:layout>
      <c:lineChart>
        <c:grouping val="standard"/>
        <c:varyColors val="0"/>
        <c:ser>
          <c:idx val="0"/>
          <c:order val="0"/>
          <c:tx>
            <c:strRef>
              <c:f>Existencias!$X$45</c:f>
              <c:strCache>
                <c:ptCount val="1"/>
                <c:pt idx="0">
                  <c:v>VINOS CON DO</c:v>
                </c:pt>
              </c:strCache>
            </c:strRef>
          </c:tx>
          <c:spPr>
            <a:ln w="28575" cap="rnd">
              <a:solidFill>
                <a:schemeClr val="accent1"/>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Existencias!$X$48:$X$68</c:f>
              <c:numCache>
                <c:formatCode>#,##0</c:formatCode>
                <c:ptCount val="21"/>
                <c:pt idx="0">
                  <c:v>224729831</c:v>
                </c:pt>
                <c:pt idx="1">
                  <c:v>186035029</c:v>
                </c:pt>
                <c:pt idx="2">
                  <c:v>355207662</c:v>
                </c:pt>
                <c:pt idx="3">
                  <c:v>422117624</c:v>
                </c:pt>
                <c:pt idx="4">
                  <c:v>459598864</c:v>
                </c:pt>
                <c:pt idx="5">
                  <c:v>517275967</c:v>
                </c:pt>
                <c:pt idx="6">
                  <c:v>454557377</c:v>
                </c:pt>
                <c:pt idx="7">
                  <c:v>528219123</c:v>
                </c:pt>
                <c:pt idx="8">
                  <c:v>705624359</c:v>
                </c:pt>
                <c:pt idx="9">
                  <c:v>645935956</c:v>
                </c:pt>
                <c:pt idx="10">
                  <c:v>669596858</c:v>
                </c:pt>
                <c:pt idx="11">
                  <c:v>737925912</c:v>
                </c:pt>
                <c:pt idx="12">
                  <c:v>602142263</c:v>
                </c:pt>
                <c:pt idx="13">
                  <c:v>681916797</c:v>
                </c:pt>
                <c:pt idx="14">
                  <c:v>881764871</c:v>
                </c:pt>
                <c:pt idx="15">
                  <c:v>1031461850</c:v>
                </c:pt>
                <c:pt idx="16">
                  <c:v>909784707</c:v>
                </c:pt>
                <c:pt idx="17">
                  <c:v>1050473041</c:v>
                </c:pt>
                <c:pt idx="18">
                  <c:v>957630543</c:v>
                </c:pt>
                <c:pt idx="19" formatCode="General">
                  <c:v>870555453</c:v>
                </c:pt>
                <c:pt idx="20" formatCode="_-* #,##0_-;\-* #,##0_-;_-* &quot;-&quot;??_-;_-@_-">
                  <c:v>1040338369</c:v>
                </c:pt>
              </c:numCache>
            </c:numRef>
          </c:val>
          <c:smooth val="0"/>
          <c:extLst>
            <c:ext xmlns:c16="http://schemas.microsoft.com/office/drawing/2014/chart" uri="{C3380CC4-5D6E-409C-BE32-E72D297353CC}">
              <c16:uniqueId val="{00000000-73F8-442B-B8F5-FF8F1AD7F046}"/>
            </c:ext>
          </c:extLst>
        </c:ser>
        <c:ser>
          <c:idx val="1"/>
          <c:order val="1"/>
          <c:tx>
            <c:strRef>
              <c:f>Existencias!$Y$45</c:f>
              <c:strCache>
                <c:ptCount val="1"/>
                <c:pt idx="0">
                  <c:v>VINOS SIN DO</c:v>
                </c:pt>
              </c:strCache>
            </c:strRef>
          </c:tx>
          <c:spPr>
            <a:ln w="28575" cap="rnd">
              <a:solidFill>
                <a:schemeClr val="accent2"/>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Existencias!$Y$48:$Y$68</c:f>
              <c:numCache>
                <c:formatCode>#,##0</c:formatCode>
                <c:ptCount val="21"/>
                <c:pt idx="0">
                  <c:v>98068500</c:v>
                </c:pt>
                <c:pt idx="1">
                  <c:v>107976074</c:v>
                </c:pt>
                <c:pt idx="2">
                  <c:v>120440370</c:v>
                </c:pt>
                <c:pt idx="3">
                  <c:v>121706615</c:v>
                </c:pt>
                <c:pt idx="4">
                  <c:v>95384544</c:v>
                </c:pt>
                <c:pt idx="5">
                  <c:v>70183358</c:v>
                </c:pt>
                <c:pt idx="6">
                  <c:v>62161175</c:v>
                </c:pt>
                <c:pt idx="7">
                  <c:v>90100557</c:v>
                </c:pt>
                <c:pt idx="8">
                  <c:v>77142381</c:v>
                </c:pt>
                <c:pt idx="9">
                  <c:v>93428473</c:v>
                </c:pt>
                <c:pt idx="10">
                  <c:v>125498308</c:v>
                </c:pt>
                <c:pt idx="11">
                  <c:v>89957614</c:v>
                </c:pt>
                <c:pt idx="12">
                  <c:v>75437320</c:v>
                </c:pt>
                <c:pt idx="13">
                  <c:v>94052153</c:v>
                </c:pt>
                <c:pt idx="14">
                  <c:v>114940176</c:v>
                </c:pt>
                <c:pt idx="15">
                  <c:v>129767391</c:v>
                </c:pt>
                <c:pt idx="16">
                  <c:v>120607285</c:v>
                </c:pt>
                <c:pt idx="17">
                  <c:v>145294410</c:v>
                </c:pt>
                <c:pt idx="18">
                  <c:v>153155678</c:v>
                </c:pt>
                <c:pt idx="19" formatCode="General">
                  <c:v>113958000</c:v>
                </c:pt>
                <c:pt idx="20" formatCode="_-* #,##0_-;\-* #,##0_-;_-* &quot;-&quot;??_-;_-@_-">
                  <c:v>160562174</c:v>
                </c:pt>
              </c:numCache>
            </c:numRef>
          </c:val>
          <c:smooth val="0"/>
          <c:extLst>
            <c:ext xmlns:c16="http://schemas.microsoft.com/office/drawing/2014/chart" uri="{C3380CC4-5D6E-409C-BE32-E72D297353CC}">
              <c16:uniqueId val="{00000001-73F8-442B-B8F5-FF8F1AD7F046}"/>
            </c:ext>
          </c:extLst>
        </c:ser>
        <c:ser>
          <c:idx val="2"/>
          <c:order val="2"/>
          <c:tx>
            <c:strRef>
              <c:f>Existencias!$Z$45</c:f>
              <c:strCache>
                <c:ptCount val="1"/>
                <c:pt idx="0">
                  <c:v>VINOS DE MESA</c:v>
                </c:pt>
              </c:strCache>
            </c:strRef>
          </c:tx>
          <c:spPr>
            <a:ln w="28575" cap="rnd">
              <a:solidFill>
                <a:schemeClr val="accent3"/>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Existencias!$Z$48:$Z$68</c:f>
              <c:numCache>
                <c:formatCode>#,##0</c:formatCode>
                <c:ptCount val="21"/>
                <c:pt idx="0">
                  <c:v>34887532</c:v>
                </c:pt>
                <c:pt idx="1">
                  <c:v>33667102</c:v>
                </c:pt>
                <c:pt idx="2">
                  <c:v>33393302</c:v>
                </c:pt>
                <c:pt idx="3">
                  <c:v>21364383</c:v>
                </c:pt>
                <c:pt idx="4">
                  <c:v>15798762</c:v>
                </c:pt>
                <c:pt idx="5">
                  <c:v>12671888</c:v>
                </c:pt>
                <c:pt idx="6">
                  <c:v>9399397</c:v>
                </c:pt>
                <c:pt idx="7">
                  <c:v>31587725</c:v>
                </c:pt>
                <c:pt idx="8">
                  <c:v>19420713</c:v>
                </c:pt>
                <c:pt idx="9">
                  <c:v>8710391</c:v>
                </c:pt>
                <c:pt idx="10">
                  <c:v>13688181</c:v>
                </c:pt>
                <c:pt idx="11">
                  <c:v>13810176</c:v>
                </c:pt>
                <c:pt idx="12">
                  <c:v>23542006</c:v>
                </c:pt>
                <c:pt idx="13">
                  <c:v>40696383</c:v>
                </c:pt>
                <c:pt idx="14">
                  <c:v>45930007</c:v>
                </c:pt>
                <c:pt idx="15">
                  <c:v>20783176</c:v>
                </c:pt>
                <c:pt idx="16">
                  <c:v>29649575</c:v>
                </c:pt>
                <c:pt idx="17">
                  <c:v>42291177</c:v>
                </c:pt>
                <c:pt idx="18">
                  <c:v>20489291</c:v>
                </c:pt>
                <c:pt idx="19" formatCode="General">
                  <c:v>31442154</c:v>
                </c:pt>
                <c:pt idx="20" formatCode="_-* #,##0_-;\-* #,##0_-;_-* &quot;-&quot;??_-;_-@_-">
                  <c:v>65811070</c:v>
                </c:pt>
              </c:numCache>
            </c:numRef>
          </c:val>
          <c:smooth val="0"/>
          <c:extLst>
            <c:ext xmlns:c16="http://schemas.microsoft.com/office/drawing/2014/chart" uri="{C3380CC4-5D6E-409C-BE32-E72D297353CC}">
              <c16:uniqueId val="{00000002-73F8-442B-B8F5-FF8F1AD7F046}"/>
            </c:ext>
          </c:extLst>
        </c:ser>
        <c:ser>
          <c:idx val="3"/>
          <c:order val="3"/>
          <c:tx>
            <c:strRef>
              <c:f>Existencias!$AA$45</c:f>
              <c:strCache>
                <c:ptCount val="1"/>
                <c:pt idx="0">
                  <c:v>TOTAL</c:v>
                </c:pt>
              </c:strCache>
            </c:strRef>
          </c:tx>
          <c:spPr>
            <a:ln w="28575" cap="rnd">
              <a:solidFill>
                <a:schemeClr val="accent4"/>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Existencias!$AA$48:$AA$68</c:f>
              <c:numCache>
                <c:formatCode>#,##0</c:formatCode>
                <c:ptCount val="21"/>
                <c:pt idx="0">
                  <c:v>357685863</c:v>
                </c:pt>
                <c:pt idx="1">
                  <c:v>327678205</c:v>
                </c:pt>
                <c:pt idx="2">
                  <c:v>509041334</c:v>
                </c:pt>
                <c:pt idx="3">
                  <c:v>565188622</c:v>
                </c:pt>
                <c:pt idx="4">
                  <c:v>570782170</c:v>
                </c:pt>
                <c:pt idx="5">
                  <c:v>600131213</c:v>
                </c:pt>
                <c:pt idx="6">
                  <c:v>526117949</c:v>
                </c:pt>
                <c:pt idx="7">
                  <c:v>649907405</c:v>
                </c:pt>
                <c:pt idx="8">
                  <c:v>802187453</c:v>
                </c:pt>
                <c:pt idx="9">
                  <c:v>748074820</c:v>
                </c:pt>
                <c:pt idx="10">
                  <c:v>808783347</c:v>
                </c:pt>
                <c:pt idx="11">
                  <c:v>841693702</c:v>
                </c:pt>
                <c:pt idx="12">
                  <c:v>701121589</c:v>
                </c:pt>
                <c:pt idx="13">
                  <c:v>816665333</c:v>
                </c:pt>
                <c:pt idx="14">
                  <c:v>1042635054</c:v>
                </c:pt>
                <c:pt idx="15">
                  <c:v>1182012417</c:v>
                </c:pt>
                <c:pt idx="16">
                  <c:v>1060041567</c:v>
                </c:pt>
                <c:pt idx="17">
                  <c:v>1238058628</c:v>
                </c:pt>
                <c:pt idx="18">
                  <c:v>1131275512</c:v>
                </c:pt>
                <c:pt idx="19" formatCode="_-* #,##0_-;\-* #,##0_-;_-* &quot;-&quot;_-;_-@_-">
                  <c:v>1015955607</c:v>
                </c:pt>
                <c:pt idx="20" formatCode="_-* #,##0_-;\-* #,##0_-;_-* &quot;-&quot;_-;_-@_-">
                  <c:v>1266711613</c:v>
                </c:pt>
              </c:numCache>
            </c:numRef>
          </c:val>
          <c:smooth val="0"/>
          <c:extLst>
            <c:ext xmlns:c16="http://schemas.microsoft.com/office/drawing/2014/chart" uri="{C3380CC4-5D6E-409C-BE32-E72D297353CC}">
              <c16:uniqueId val="{00000003-73F8-442B-B8F5-FF8F1AD7F046}"/>
            </c:ext>
          </c:extLst>
        </c:ser>
        <c:dLbls>
          <c:showLegendKey val="0"/>
          <c:showVal val="0"/>
          <c:showCatName val="0"/>
          <c:showSerName val="0"/>
          <c:showPercent val="0"/>
          <c:showBubbleSize val="0"/>
        </c:dLbls>
        <c:smooth val="0"/>
        <c:axId val="453495391"/>
        <c:axId val="1"/>
      </c:lineChart>
      <c:catAx>
        <c:axId val="45349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95391"/>
        <c:crosses val="autoZero"/>
        <c:crossBetween val="between"/>
      </c:valAx>
      <c:spPr>
        <a:noFill/>
        <a:ln w="25400">
          <a:noFill/>
        </a:ln>
      </c:spPr>
    </c:plotArea>
    <c:legend>
      <c:legendPos val="r"/>
      <c:layout>
        <c:manualLayout>
          <c:xMode val="edge"/>
          <c:yMode val="edge"/>
          <c:x val="0.10572396169611692"/>
          <c:y val="0.80441433192943901"/>
          <c:w val="0.78383419791658926"/>
          <c:h val="6.6212049075260904E-2"/>
        </c:manualLayout>
      </c:layout>
      <c:overlay val="0"/>
      <c:spPr>
        <a:noFill/>
        <a:ln w="25400">
          <a:noFill/>
        </a:ln>
      </c:spPr>
      <c:txPr>
        <a:bodyPr/>
        <a:lstStyle/>
        <a:p>
          <a:pPr>
            <a:defRPr sz="575"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25. Evolución de la producción de vinos por categorías</a:t>
            </a:r>
          </a:p>
        </c:rich>
      </c:tx>
      <c:overlay val="0"/>
    </c:title>
    <c:autoTitleDeleted val="0"/>
    <c:plotArea>
      <c:layout>
        <c:manualLayout>
          <c:layoutTarget val="inner"/>
          <c:xMode val="edge"/>
          <c:yMode val="edge"/>
          <c:x val="0.10824342487915273"/>
          <c:y val="0.14352733686067032"/>
          <c:w val="0.86444434669130088"/>
          <c:h val="0.61990932951562872"/>
        </c:manualLayout>
      </c:layout>
      <c:lineChart>
        <c:grouping val="standard"/>
        <c:varyColors val="0"/>
        <c:ser>
          <c:idx val="0"/>
          <c:order val="0"/>
          <c:tx>
            <c:strRef>
              <c:f>'Prod. vino graf'!$Y$21</c:f>
              <c:strCache>
                <c:ptCount val="1"/>
                <c:pt idx="0">
                  <c:v>Vinos con D.O.</c:v>
                </c:pt>
              </c:strCache>
            </c:strRef>
          </c:tx>
          <c:spPr>
            <a:ln>
              <a:solidFill>
                <a:srgbClr val="002060"/>
              </a:solidFill>
            </a:ln>
          </c:spPr>
          <c:marker>
            <c:symbol val="none"/>
          </c:marker>
          <c:cat>
            <c:numRef>
              <c:f>'Prod. vino graf'!$X$23:$X$44</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'Prod. vino graf'!$Y$23:$Y$44</c:f>
              <c:numCache>
                <c:formatCode>#,##0</c:formatCode>
                <c:ptCount val="22"/>
                <c:pt idx="0">
                  <c:v>2996983</c:v>
                </c:pt>
                <c:pt idx="1">
                  <c:v>2395729</c:v>
                </c:pt>
                <c:pt idx="2">
                  <c:v>3748213</c:v>
                </c:pt>
                <c:pt idx="3">
                  <c:v>4460397</c:v>
                </c:pt>
                <c:pt idx="4">
                  <c:v>4430500</c:v>
                </c:pt>
                <c:pt idx="5">
                  <c:v>5460865</c:v>
                </c:pt>
                <c:pt idx="6">
                  <c:v>5474888</c:v>
                </c:pt>
                <c:pt idx="7">
                  <c:v>6303212</c:v>
                </c:pt>
                <c:pt idx="8">
                  <c:v>7163043</c:v>
                </c:pt>
                <c:pt idx="9">
                  <c:v>7038874</c:v>
                </c:pt>
                <c:pt idx="10">
                  <c:v>6927908</c:v>
                </c:pt>
                <c:pt idx="11">
                  <c:v>8665659</c:v>
                </c:pt>
                <c:pt idx="12">
                  <c:v>7445528</c:v>
                </c:pt>
                <c:pt idx="13">
                  <c:v>8286392</c:v>
                </c:pt>
                <c:pt idx="14">
                  <c:v>10159853</c:v>
                </c:pt>
                <c:pt idx="15">
                  <c:v>10746399.59</c:v>
                </c:pt>
                <c:pt idx="16">
                  <c:v>8409649</c:v>
                </c:pt>
                <c:pt idx="17">
                  <c:v>10812866.810000001</c:v>
                </c:pt>
                <c:pt idx="18">
                  <c:v>8524838.3000000007</c:v>
                </c:pt>
                <c:pt idx="19">
                  <c:v>8050614.1399999997</c:v>
                </c:pt>
                <c:pt idx="20">
                  <c:v>10527819.439999999</c:v>
                </c:pt>
                <c:pt idx="21">
                  <c:v>10300475</c:v>
                </c:pt>
              </c:numCache>
            </c:numRef>
          </c:val>
          <c:smooth val="0"/>
          <c:extLst>
            <c:ext xmlns:c16="http://schemas.microsoft.com/office/drawing/2014/chart" uri="{C3380CC4-5D6E-409C-BE32-E72D297353CC}">
              <c16:uniqueId val="{00000000-C6CE-480D-813F-E4CD6A1090D9}"/>
            </c:ext>
          </c:extLst>
        </c:ser>
        <c:ser>
          <c:idx val="1"/>
          <c:order val="1"/>
          <c:tx>
            <c:strRef>
              <c:f>'Prod. vino graf'!$Z$21</c:f>
              <c:strCache>
                <c:ptCount val="1"/>
                <c:pt idx="0">
                  <c:v>Vinos sin D.O. (*)</c:v>
                </c:pt>
              </c:strCache>
            </c:strRef>
          </c:tx>
          <c:spPr>
            <a:ln>
              <a:solidFill>
                <a:srgbClr val="FF0000"/>
              </a:solidFill>
            </a:ln>
          </c:spPr>
          <c:marker>
            <c:symbol val="none"/>
          </c:marker>
          <c:cat>
            <c:numRef>
              <c:f>'Prod. vino graf'!$X$23:$X$44</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'Prod. vino graf'!$Z$23:$Z$44</c:f>
              <c:numCache>
                <c:formatCode>#,##0</c:formatCode>
                <c:ptCount val="22"/>
                <c:pt idx="0">
                  <c:v>1443082</c:v>
                </c:pt>
                <c:pt idx="1">
                  <c:v>1318548</c:v>
                </c:pt>
                <c:pt idx="2">
                  <c:v>1956098</c:v>
                </c:pt>
                <c:pt idx="3">
                  <c:v>583290</c:v>
                </c:pt>
                <c:pt idx="4">
                  <c:v>834463</c:v>
                </c:pt>
                <c:pt idx="5">
                  <c:v>947611</c:v>
                </c:pt>
                <c:pt idx="6">
                  <c:v>577173</c:v>
                </c:pt>
                <c:pt idx="7">
                  <c:v>1047796</c:v>
                </c:pt>
                <c:pt idx="8">
                  <c:v>861365</c:v>
                </c:pt>
                <c:pt idx="9">
                  <c:v>879062</c:v>
                </c:pt>
                <c:pt idx="10">
                  <c:v>1318511</c:v>
                </c:pt>
                <c:pt idx="11">
                  <c:v>1152065</c:v>
                </c:pt>
                <c:pt idx="12">
                  <c:v>1271633</c:v>
                </c:pt>
                <c:pt idx="13">
                  <c:v>1180010</c:v>
                </c:pt>
                <c:pt idx="14">
                  <c:v>1716869</c:v>
                </c:pt>
                <c:pt idx="15">
                  <c:v>1361019.94</c:v>
                </c:pt>
                <c:pt idx="16">
                  <c:v>1101227.26</c:v>
                </c:pt>
                <c:pt idx="17">
                  <c:v>1522542.81</c:v>
                </c:pt>
                <c:pt idx="18">
                  <c:v>1217747.5</c:v>
                </c:pt>
                <c:pt idx="19">
                  <c:v>1103298.02</c:v>
                </c:pt>
                <c:pt idx="20">
                  <c:v>1358918.94</c:v>
                </c:pt>
                <c:pt idx="21">
                  <c:v>1339894</c:v>
                </c:pt>
              </c:numCache>
            </c:numRef>
          </c:val>
          <c:smooth val="0"/>
          <c:extLst>
            <c:ext xmlns:c16="http://schemas.microsoft.com/office/drawing/2014/chart" uri="{C3380CC4-5D6E-409C-BE32-E72D297353CC}">
              <c16:uniqueId val="{00000001-C6CE-480D-813F-E4CD6A1090D9}"/>
            </c:ext>
          </c:extLst>
        </c:ser>
        <c:ser>
          <c:idx val="2"/>
          <c:order val="2"/>
          <c:tx>
            <c:strRef>
              <c:f>'Prod. vino graf'!$AA$21</c:f>
              <c:strCache>
                <c:ptCount val="1"/>
                <c:pt idx="0">
                  <c:v>Vinos de mesa</c:v>
                </c:pt>
              </c:strCache>
            </c:strRef>
          </c:tx>
          <c:spPr>
            <a:ln>
              <a:solidFill>
                <a:srgbClr val="FFC000"/>
              </a:solidFill>
            </a:ln>
          </c:spPr>
          <c:marker>
            <c:symbol val="none"/>
          </c:marker>
          <c:cat>
            <c:numRef>
              <c:f>'Prod. vino graf'!$X$23:$X$44</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'Prod. vino graf'!$AA$23:$AA$44</c:f>
              <c:numCache>
                <c:formatCode>#,##0</c:formatCode>
                <c:ptCount val="22"/>
                <c:pt idx="0">
                  <c:v>825438</c:v>
                </c:pt>
                <c:pt idx="1">
                  <c:v>565874</c:v>
                </c:pt>
                <c:pt idx="2">
                  <c:v>715063</c:v>
                </c:pt>
                <c:pt idx="3">
                  <c:v>408098</c:v>
                </c:pt>
                <c:pt idx="4">
                  <c:v>358267</c:v>
                </c:pt>
                <c:pt idx="5">
                  <c:v>273745</c:v>
                </c:pt>
                <c:pt idx="6">
                  <c:v>248675</c:v>
                </c:pt>
                <c:pt idx="7">
                  <c:v>534503</c:v>
                </c:pt>
                <c:pt idx="8">
                  <c:v>424370</c:v>
                </c:pt>
                <c:pt idx="9">
                  <c:v>359524</c:v>
                </c:pt>
                <c:pt idx="10">
                  <c:v>436551</c:v>
                </c:pt>
                <c:pt idx="11">
                  <c:v>275198</c:v>
                </c:pt>
                <c:pt idx="12">
                  <c:v>435221</c:v>
                </c:pt>
                <c:pt idx="13">
                  <c:v>997406</c:v>
                </c:pt>
                <c:pt idx="14">
                  <c:v>676985</c:v>
                </c:pt>
                <c:pt idx="15">
                  <c:v>713532.72</c:v>
                </c:pt>
                <c:pt idx="16">
                  <c:v>385395</c:v>
                </c:pt>
                <c:pt idx="17">
                  <c:v>531451.97</c:v>
                </c:pt>
                <c:pt idx="18">
                  <c:v>401034.54</c:v>
                </c:pt>
                <c:pt idx="19">
                  <c:v>338145.85</c:v>
                </c:pt>
                <c:pt idx="20">
                  <c:v>1012231.45</c:v>
                </c:pt>
                <c:pt idx="21">
                  <c:v>298388</c:v>
                </c:pt>
              </c:numCache>
            </c:numRef>
          </c:val>
          <c:smooth val="0"/>
          <c:extLst>
            <c:ext xmlns:c16="http://schemas.microsoft.com/office/drawing/2014/chart" uri="{C3380CC4-5D6E-409C-BE32-E72D297353CC}">
              <c16:uniqueId val="{00000002-C6CE-480D-813F-E4CD6A1090D9}"/>
            </c:ext>
          </c:extLst>
        </c:ser>
        <c:dLbls>
          <c:showLegendKey val="0"/>
          <c:showVal val="0"/>
          <c:showCatName val="0"/>
          <c:showSerName val="0"/>
          <c:showPercent val="0"/>
          <c:showBubbleSize val="0"/>
        </c:dLbls>
        <c:smooth val="0"/>
        <c:axId val="449294415"/>
        <c:axId val="1"/>
      </c:lineChart>
      <c:catAx>
        <c:axId val="449294415"/>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millones de hectolitros</a:t>
                </a:r>
              </a:p>
            </c:rich>
          </c:tx>
          <c:overlay val="0"/>
        </c:title>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49294415"/>
        <c:crosses val="autoZero"/>
        <c:crossBetween val="between"/>
        <c:dispUnits>
          <c:builtInUnit val="millions"/>
        </c:dispUnits>
      </c:valAx>
    </c:plotArea>
    <c:legend>
      <c:legendPos val="r"/>
      <c:layout>
        <c:manualLayout>
          <c:xMode val="edge"/>
          <c:yMode val="edge"/>
          <c:x val="0.15829175393479855"/>
          <c:y val="0.89407769680963789"/>
          <c:w val="0.77469798598407524"/>
          <c:h val="6.3727686213136403E-2"/>
        </c:manualLayout>
      </c:layout>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344" l="0.70000000000000062" r="0.70000000000000062" t="0.75000000000000344"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333333"/>
                </a:solidFill>
                <a:latin typeface="Calibri"/>
                <a:ea typeface="Calibri"/>
                <a:cs typeface="Calibri"/>
              </a:defRPr>
            </a:pPr>
            <a:r>
              <a:rPr lang="en-US"/>
              <a:t>Gráfico 24. Producción de vinos con DO por variedades. Año 2019
</a:t>
            </a:r>
          </a:p>
        </c:rich>
      </c:tx>
      <c:overlay val="0"/>
      <c:spPr>
        <a:noFill/>
        <a:ln w="25400">
          <a:noFill/>
        </a:ln>
      </c:spPr>
    </c:title>
    <c:autoTitleDeleted val="0"/>
    <c:plotArea>
      <c:layout>
        <c:manualLayout>
          <c:layoutTarget val="inner"/>
          <c:xMode val="edge"/>
          <c:yMode val="edge"/>
          <c:x val="0.31127709036370449"/>
          <c:y val="0.22273152246501732"/>
          <c:w val="0.37296385010697192"/>
          <c:h val="0.6565487893894920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4EB1-4B7B-B8D8-9D870A85DA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EB1-4B7B-B8D8-9D870A85DA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EB1-4B7B-B8D8-9D870A85DA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4EB1-4B7B-B8D8-9D870A85DA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4EB1-4B7B-B8D8-9D870A85DA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4EB1-4B7B-B8D8-9D870A85DA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4EB1-4B7B-B8D8-9D870A85DA7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4EB1-4B7B-B8D8-9D870A85DA7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4EB1-4B7B-B8D8-9D870A85DA7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4EB1-4B7B-B8D8-9D870A85DA7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A-4EB1-4B7B-B8D8-9D870A85DA7F}"/>
              </c:ext>
            </c:extLst>
          </c:dPt>
          <c:dLbls>
            <c:dLbl>
              <c:idx val="2"/>
              <c:layout>
                <c:manualLayout>
                  <c:x val="-4.7058823529411764E-2"/>
                  <c:y val="-2.3668639053254437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EB1-4B7B-B8D8-9D870A85DA7F}"/>
                </c:ext>
              </c:extLst>
            </c:dLbl>
            <c:dLbl>
              <c:idx val="3"/>
              <c:layout>
                <c:manualLayout>
                  <c:x val="-3.6111111111111135E-2"/>
                  <c:y val="-2.3148148148148317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EB1-4B7B-B8D8-9D870A85DA7F}"/>
                </c:ext>
              </c:extLst>
            </c:dLbl>
            <c:dLbl>
              <c:idx val="4"/>
              <c:layout>
                <c:manualLayout>
                  <c:x val="-7.2222222222222215E-2"/>
                  <c:y val="-1.8518518518518434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EB1-4B7B-B8D8-9D870A85DA7F}"/>
                </c:ext>
              </c:extLst>
            </c:dLbl>
            <c:dLbl>
              <c:idx val="5"/>
              <c:layout>
                <c:manualLayout>
                  <c:x val="-4.1666666666666692E-2"/>
                  <c:y val="1.8518518518518434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EB1-4B7B-B8D8-9D870A85DA7F}"/>
                </c:ext>
              </c:extLst>
            </c:dLbl>
            <c:dLbl>
              <c:idx val="6"/>
              <c:layout>
                <c:manualLayout>
                  <c:x val="-9.166666666666666E-2"/>
                  <c:y val="3.2407407407407406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EB1-4B7B-B8D8-9D870A85DA7F}"/>
                </c:ext>
              </c:extLst>
            </c:dLbl>
            <c:dLbl>
              <c:idx val="7"/>
              <c:layout>
                <c:manualLayout>
                  <c:x val="-7.7777777777777779E-2"/>
                  <c:y val="0"/>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EB1-4B7B-B8D8-9D870A85DA7F}"/>
                </c:ext>
              </c:extLst>
            </c:dLbl>
            <c:dLbl>
              <c:idx val="8"/>
              <c:layout>
                <c:manualLayout>
                  <c:x val="-8.3333333333333356E-2"/>
                  <c:y val="-3.7037037037037077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EB1-4B7B-B8D8-9D870A85DA7F}"/>
                </c:ext>
              </c:extLst>
            </c:dLbl>
            <c:dLbl>
              <c:idx val="9"/>
              <c:layout>
                <c:manualLayout>
                  <c:x val="5.5555555555555552E-2"/>
                  <c:y val="-3.7037037037037035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EB1-4B7B-B8D8-9D870A85DA7F}"/>
                </c:ext>
              </c:extLst>
            </c:dLbl>
            <c:dLbl>
              <c:idx val="10"/>
              <c:layout>
                <c:manualLayout>
                  <c:x val="6.6666666666666666E-2"/>
                  <c:y val="0"/>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EB1-4B7B-B8D8-9D870A85DA7F}"/>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 vino graf'!$W$2:$W$12</c:f>
              <c:strCache>
                <c:ptCount val="11"/>
                <c:pt idx="0">
                  <c:v>Cabernet Sauvignon</c:v>
                </c:pt>
                <c:pt idx="1">
                  <c:v>Sauvignon Blanc</c:v>
                </c:pt>
                <c:pt idx="2">
                  <c:v>Merlot</c:v>
                </c:pt>
                <c:pt idx="3">
                  <c:v>Chardonnay</c:v>
                </c:pt>
                <c:pt idx="4">
                  <c:v>Syrah</c:v>
                </c:pt>
                <c:pt idx="5">
                  <c:v>Carménère</c:v>
                </c:pt>
                <c:pt idx="6">
                  <c:v>Pedro Jiménez</c:v>
                </c:pt>
                <c:pt idx="7">
                  <c:v>Pinot Noir</c:v>
                </c:pt>
                <c:pt idx="8">
                  <c:v>País - Mission</c:v>
                </c:pt>
                <c:pt idx="9">
                  <c:v>Cot - Malbec</c:v>
                </c:pt>
                <c:pt idx="10">
                  <c:v>Otras </c:v>
                </c:pt>
              </c:strCache>
            </c:strRef>
          </c:cat>
          <c:val>
            <c:numRef>
              <c:f>'Prod. vino graf'!$X$2:$X$12</c:f>
              <c:numCache>
                <c:formatCode>#,##0</c:formatCode>
                <c:ptCount val="11"/>
                <c:pt idx="0">
                  <c:v>358482892</c:v>
                </c:pt>
                <c:pt idx="1">
                  <c:v>148118517</c:v>
                </c:pt>
                <c:pt idx="2">
                  <c:v>121262865</c:v>
                </c:pt>
                <c:pt idx="3">
                  <c:v>91269049</c:v>
                </c:pt>
                <c:pt idx="4">
                  <c:v>63888031</c:v>
                </c:pt>
                <c:pt idx="5">
                  <c:v>88681398</c:v>
                </c:pt>
                <c:pt idx="6">
                  <c:v>39563391</c:v>
                </c:pt>
                <c:pt idx="7">
                  <c:v>25858561</c:v>
                </c:pt>
                <c:pt idx="8">
                  <c:v>33883723</c:v>
                </c:pt>
                <c:pt idx="9">
                  <c:v>22583955</c:v>
                </c:pt>
                <c:pt idx="10">
                  <c:v>36455182</c:v>
                </c:pt>
              </c:numCache>
            </c:numRef>
          </c:val>
          <c:extLst>
            <c:ext xmlns:c16="http://schemas.microsoft.com/office/drawing/2014/chart" uri="{C3380CC4-5D6E-409C-BE32-E72D297353CC}">
              <c16:uniqueId val="{0000000B-4EB1-4B7B-B8D8-9D870A85DA7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Calibri"/>
                <a:ea typeface="Calibri"/>
                <a:cs typeface="Calibri"/>
              </a:defRPr>
            </a:pPr>
            <a:r>
              <a:rPr lang="en-US"/>
              <a:t>Gráfico 26. Evolución de la superficie de vides por cepaje</a:t>
            </a:r>
          </a:p>
        </c:rich>
      </c:tx>
      <c:overlay val="0"/>
      <c:spPr>
        <a:noFill/>
        <a:ln w="25400">
          <a:noFill/>
        </a:ln>
      </c:spPr>
    </c:title>
    <c:autoTitleDeleted val="0"/>
    <c:plotArea>
      <c:layout>
        <c:manualLayout>
          <c:layoutTarget val="inner"/>
          <c:xMode val="edge"/>
          <c:yMode val="edge"/>
          <c:x val="3.4953545160799696E-2"/>
          <c:y val="9.0982367758186397E-2"/>
          <c:w val="0.86184720088548183"/>
          <c:h val="0.76729381119551476"/>
        </c:manualLayout>
      </c:layout>
      <c:barChart>
        <c:barDir val="col"/>
        <c:grouping val="clustered"/>
        <c:varyColors val="0"/>
        <c:ser>
          <c:idx val="0"/>
          <c:order val="0"/>
          <c:tx>
            <c:strRef>
              <c:f>'Sup. plantada de vides (2)'!$A$4</c:f>
              <c:strCache>
                <c:ptCount val="1"/>
                <c:pt idx="0">
                  <c:v>Cabernet  Sauvignon</c:v>
                </c:pt>
              </c:strCache>
            </c:strRef>
          </c:tx>
          <c:spPr>
            <a:solidFill>
              <a:srgbClr val="4F81BD"/>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(2)'!$G$4:$X$4</c:f>
              <c:numCache>
                <c:formatCode>#,##0</c:formatCode>
                <c:ptCount val="18"/>
                <c:pt idx="0">
                  <c:v>35967</c:v>
                </c:pt>
                <c:pt idx="1">
                  <c:v>38227</c:v>
                </c:pt>
                <c:pt idx="2">
                  <c:v>39261</c:v>
                </c:pt>
                <c:pt idx="3">
                  <c:v>39731.4</c:v>
                </c:pt>
                <c:pt idx="4">
                  <c:v>40085.599999999999</c:v>
                </c:pt>
                <c:pt idx="5">
                  <c:v>40440.699999999997</c:v>
                </c:pt>
                <c:pt idx="6">
                  <c:v>40788.6</c:v>
                </c:pt>
                <c:pt idx="7">
                  <c:v>40765.9</c:v>
                </c:pt>
                <c:pt idx="8">
                  <c:v>38806.269999999997</c:v>
                </c:pt>
                <c:pt idx="9">
                  <c:v>40727.949999999997</c:v>
                </c:pt>
                <c:pt idx="10">
                  <c:v>38425.67</c:v>
                </c:pt>
                <c:pt idx="11">
                  <c:v>40836.949999999997</c:v>
                </c:pt>
                <c:pt idx="12">
                  <c:v>41521.93</c:v>
                </c:pt>
                <c:pt idx="13">
                  <c:v>42195.360000000001</c:v>
                </c:pt>
                <c:pt idx="14">
                  <c:v>44176.37</c:v>
                </c:pt>
                <c:pt idx="15">
                  <c:v>43211.01</c:v>
                </c:pt>
                <c:pt idx="16">
                  <c:v>42408.65</c:v>
                </c:pt>
                <c:pt idx="17">
                  <c:v>41155.97</c:v>
                </c:pt>
              </c:numCache>
            </c:numRef>
          </c:val>
          <c:extLst>
            <c:ext xmlns:c16="http://schemas.microsoft.com/office/drawing/2014/chart" uri="{C3380CC4-5D6E-409C-BE32-E72D297353CC}">
              <c16:uniqueId val="{00000000-8516-47E8-A801-4449D4073485}"/>
            </c:ext>
          </c:extLst>
        </c:ser>
        <c:ser>
          <c:idx val="1"/>
          <c:order val="1"/>
          <c:tx>
            <c:strRef>
              <c:f>'Sup. plantada de vides (2)'!$A$5</c:f>
              <c:strCache>
                <c:ptCount val="1"/>
                <c:pt idx="0">
                  <c:v>Merlot</c:v>
                </c:pt>
              </c:strCache>
            </c:strRef>
          </c:tx>
          <c:spPr>
            <a:solidFill>
              <a:srgbClr val="C0504D"/>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(2)'!$G$5:$X$5</c:f>
              <c:numCache>
                <c:formatCode>#,##0</c:formatCode>
                <c:ptCount val="18"/>
                <c:pt idx="0">
                  <c:v>12824</c:v>
                </c:pt>
                <c:pt idx="1">
                  <c:v>12887</c:v>
                </c:pt>
                <c:pt idx="2">
                  <c:v>12768</c:v>
                </c:pt>
                <c:pt idx="3">
                  <c:v>12878.8</c:v>
                </c:pt>
                <c:pt idx="4">
                  <c:v>12941.5</c:v>
                </c:pt>
                <c:pt idx="5">
                  <c:v>13141.8</c:v>
                </c:pt>
                <c:pt idx="6">
                  <c:v>13367.7</c:v>
                </c:pt>
                <c:pt idx="7">
                  <c:v>13283</c:v>
                </c:pt>
                <c:pt idx="8">
                  <c:v>9656.2000000000007</c:v>
                </c:pt>
                <c:pt idx="9">
                  <c:v>10040.5</c:v>
                </c:pt>
                <c:pt idx="10">
                  <c:v>10640.15</c:v>
                </c:pt>
                <c:pt idx="11">
                  <c:v>11431.95</c:v>
                </c:pt>
                <c:pt idx="12">
                  <c:v>11649.07</c:v>
                </c:pt>
                <c:pt idx="13">
                  <c:v>11925.19</c:v>
                </c:pt>
                <c:pt idx="14">
                  <c:v>12480.13</c:v>
                </c:pt>
                <c:pt idx="15">
                  <c:v>12242.78</c:v>
                </c:pt>
                <c:pt idx="16">
                  <c:v>12056.67</c:v>
                </c:pt>
                <c:pt idx="17">
                  <c:v>11702.929999999998</c:v>
                </c:pt>
              </c:numCache>
            </c:numRef>
          </c:val>
          <c:extLst>
            <c:ext xmlns:c16="http://schemas.microsoft.com/office/drawing/2014/chart" uri="{C3380CC4-5D6E-409C-BE32-E72D297353CC}">
              <c16:uniqueId val="{00000001-8516-47E8-A801-4449D4073485}"/>
            </c:ext>
          </c:extLst>
        </c:ser>
        <c:ser>
          <c:idx val="2"/>
          <c:order val="2"/>
          <c:tx>
            <c:strRef>
              <c:f>'Sup. plantada de vides (2)'!$A$6</c:f>
              <c:strCache>
                <c:ptCount val="1"/>
                <c:pt idx="0">
                  <c:v>Chardonnay</c:v>
                </c:pt>
              </c:strCache>
            </c:strRef>
          </c:tx>
          <c:spPr>
            <a:solidFill>
              <a:srgbClr val="9BBB59"/>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(2)'!$G$6:$X$6</c:f>
              <c:numCache>
                <c:formatCode>#,##0</c:formatCode>
                <c:ptCount val="18"/>
                <c:pt idx="0">
                  <c:v>7672</c:v>
                </c:pt>
                <c:pt idx="1">
                  <c:v>7567</c:v>
                </c:pt>
                <c:pt idx="2">
                  <c:v>7561</c:v>
                </c:pt>
                <c:pt idx="3">
                  <c:v>7565.4</c:v>
                </c:pt>
                <c:pt idx="4">
                  <c:v>7721.9</c:v>
                </c:pt>
                <c:pt idx="5">
                  <c:v>8156.4</c:v>
                </c:pt>
                <c:pt idx="6">
                  <c:v>8548.4</c:v>
                </c:pt>
                <c:pt idx="7">
                  <c:v>8733.4</c:v>
                </c:pt>
                <c:pt idx="8">
                  <c:v>12739.27</c:v>
                </c:pt>
                <c:pt idx="9">
                  <c:v>13082.29</c:v>
                </c:pt>
                <c:pt idx="10">
                  <c:v>10834.02</c:v>
                </c:pt>
                <c:pt idx="11">
                  <c:v>10970.36</c:v>
                </c:pt>
                <c:pt idx="12">
                  <c:v>10570.91</c:v>
                </c:pt>
                <c:pt idx="13">
                  <c:v>10693.92</c:v>
                </c:pt>
                <c:pt idx="14">
                  <c:v>11633.83</c:v>
                </c:pt>
                <c:pt idx="15">
                  <c:v>11698.3</c:v>
                </c:pt>
                <c:pt idx="16">
                  <c:v>11434.73</c:v>
                </c:pt>
                <c:pt idx="17">
                  <c:v>11297.15</c:v>
                </c:pt>
              </c:numCache>
            </c:numRef>
          </c:val>
          <c:extLst>
            <c:ext xmlns:c16="http://schemas.microsoft.com/office/drawing/2014/chart" uri="{C3380CC4-5D6E-409C-BE32-E72D297353CC}">
              <c16:uniqueId val="{00000002-8516-47E8-A801-4449D4073485}"/>
            </c:ext>
          </c:extLst>
        </c:ser>
        <c:ser>
          <c:idx val="3"/>
          <c:order val="3"/>
          <c:tx>
            <c:strRef>
              <c:f>'Sup. plantada de vides (2)'!$A$7</c:f>
              <c:strCache>
                <c:ptCount val="1"/>
                <c:pt idx="0">
                  <c:v>Sauvignon Blanc</c:v>
                </c:pt>
              </c:strCache>
            </c:strRef>
          </c:tx>
          <c:spPr>
            <a:solidFill>
              <a:srgbClr val="8064A2"/>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(2)'!$G$7:$X$7</c:f>
              <c:numCache>
                <c:formatCode>#,##0</c:formatCode>
                <c:ptCount val="18"/>
                <c:pt idx="0">
                  <c:v>6790</c:v>
                </c:pt>
                <c:pt idx="1">
                  <c:v>6673</c:v>
                </c:pt>
                <c:pt idx="2">
                  <c:v>7041</c:v>
                </c:pt>
                <c:pt idx="3">
                  <c:v>7368</c:v>
                </c:pt>
                <c:pt idx="4">
                  <c:v>7741.1</c:v>
                </c:pt>
                <c:pt idx="5">
                  <c:v>8378.7000000000007</c:v>
                </c:pt>
                <c:pt idx="6">
                  <c:v>8697.2999999999993</c:v>
                </c:pt>
                <c:pt idx="7">
                  <c:v>8862.2999999999993</c:v>
                </c:pt>
                <c:pt idx="8">
                  <c:v>11243.56</c:v>
                </c:pt>
                <c:pt idx="9">
                  <c:v>12159.06</c:v>
                </c:pt>
                <c:pt idx="10">
                  <c:v>13277.82</c:v>
                </c:pt>
                <c:pt idx="11">
                  <c:v>13922.32</c:v>
                </c:pt>
                <c:pt idx="12">
                  <c:v>14131.97</c:v>
                </c:pt>
                <c:pt idx="13">
                  <c:v>14392.98</c:v>
                </c:pt>
                <c:pt idx="14">
                  <c:v>15142.33</c:v>
                </c:pt>
                <c:pt idx="15">
                  <c:v>15172.99</c:v>
                </c:pt>
                <c:pt idx="16">
                  <c:v>14999.23</c:v>
                </c:pt>
                <c:pt idx="17">
                  <c:v>15161.98</c:v>
                </c:pt>
              </c:numCache>
            </c:numRef>
          </c:val>
          <c:extLst>
            <c:ext xmlns:c16="http://schemas.microsoft.com/office/drawing/2014/chart" uri="{C3380CC4-5D6E-409C-BE32-E72D297353CC}">
              <c16:uniqueId val="{00000003-8516-47E8-A801-4449D4073485}"/>
            </c:ext>
          </c:extLst>
        </c:ser>
        <c:ser>
          <c:idx val="4"/>
          <c:order val="4"/>
          <c:tx>
            <c:strRef>
              <c:f>'Sup. plantada de vides (2)'!$A$8</c:f>
              <c:strCache>
                <c:ptCount val="1"/>
                <c:pt idx="0">
                  <c:v>Chenin Blanc</c:v>
                </c:pt>
              </c:strCache>
            </c:strRef>
          </c:tx>
          <c:spPr>
            <a:solidFill>
              <a:srgbClr val="4BACC6"/>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(2)'!$G$8:$X$8</c:f>
              <c:numCache>
                <c:formatCode>#,##0</c:formatCode>
                <c:ptCount val="18"/>
                <c:pt idx="0">
                  <c:v>76</c:v>
                </c:pt>
                <c:pt idx="1">
                  <c:v>49</c:v>
                </c:pt>
                <c:pt idx="2">
                  <c:v>52</c:v>
                </c:pt>
                <c:pt idx="3">
                  <c:v>51.4</c:v>
                </c:pt>
                <c:pt idx="4">
                  <c:v>75.900000000000006</c:v>
                </c:pt>
                <c:pt idx="5">
                  <c:v>73.2</c:v>
                </c:pt>
                <c:pt idx="6">
                  <c:v>76.400000000000006</c:v>
                </c:pt>
                <c:pt idx="7">
                  <c:v>76.400000000000006</c:v>
                </c:pt>
                <c:pt idx="8">
                  <c:v>56.58</c:v>
                </c:pt>
                <c:pt idx="9">
                  <c:v>56.58</c:v>
                </c:pt>
                <c:pt idx="10">
                  <c:v>55.78</c:v>
                </c:pt>
                <c:pt idx="11">
                  <c:v>55.8</c:v>
                </c:pt>
                <c:pt idx="12">
                  <c:v>55.8</c:v>
                </c:pt>
                <c:pt idx="13">
                  <c:v>55.8</c:v>
                </c:pt>
                <c:pt idx="14">
                  <c:v>56.04</c:v>
                </c:pt>
                <c:pt idx="15">
                  <c:v>45.53</c:v>
                </c:pt>
                <c:pt idx="16">
                  <c:v>39.04</c:v>
                </c:pt>
                <c:pt idx="17">
                  <c:v>35.840000000000003</c:v>
                </c:pt>
              </c:numCache>
            </c:numRef>
          </c:val>
          <c:extLst>
            <c:ext xmlns:c16="http://schemas.microsoft.com/office/drawing/2014/chart" uri="{C3380CC4-5D6E-409C-BE32-E72D297353CC}">
              <c16:uniqueId val="{00000004-8516-47E8-A801-4449D4073485}"/>
            </c:ext>
          </c:extLst>
        </c:ser>
        <c:ser>
          <c:idx val="5"/>
          <c:order val="5"/>
          <c:tx>
            <c:strRef>
              <c:f>'Sup. plantada de vides (2)'!$A$9</c:f>
              <c:strCache>
                <c:ptCount val="1"/>
                <c:pt idx="0">
                  <c:v>Pinot Noir</c:v>
                </c:pt>
              </c:strCache>
            </c:strRef>
          </c:tx>
          <c:spPr>
            <a:solidFill>
              <a:srgbClr val="F79646"/>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(2)'!$G$9:$X$9</c:f>
              <c:numCache>
                <c:formatCode>#,##0</c:formatCode>
                <c:ptCount val="18"/>
                <c:pt idx="0">
                  <c:v>1613</c:v>
                </c:pt>
                <c:pt idx="1">
                  <c:v>1450</c:v>
                </c:pt>
                <c:pt idx="2">
                  <c:v>1434</c:v>
                </c:pt>
                <c:pt idx="3">
                  <c:v>1422</c:v>
                </c:pt>
                <c:pt idx="4">
                  <c:v>1440</c:v>
                </c:pt>
                <c:pt idx="5">
                  <c:v>1360.8</c:v>
                </c:pt>
                <c:pt idx="6">
                  <c:v>1381.9</c:v>
                </c:pt>
                <c:pt idx="7">
                  <c:v>1412.8</c:v>
                </c:pt>
                <c:pt idx="8">
                  <c:v>2597.9899999999998</c:v>
                </c:pt>
                <c:pt idx="9">
                  <c:v>2884.04</c:v>
                </c:pt>
                <c:pt idx="10">
                  <c:v>3306.82</c:v>
                </c:pt>
                <c:pt idx="11">
                  <c:v>3729.32</c:v>
                </c:pt>
                <c:pt idx="12">
                  <c:v>4012.45</c:v>
                </c:pt>
                <c:pt idx="13">
                  <c:v>4059.89</c:v>
                </c:pt>
                <c:pt idx="14">
                  <c:v>4195.8500000000004</c:v>
                </c:pt>
                <c:pt idx="15">
                  <c:v>4148.55</c:v>
                </c:pt>
                <c:pt idx="16">
                  <c:v>4090.53</c:v>
                </c:pt>
                <c:pt idx="17">
                  <c:v>4041.0400000000004</c:v>
                </c:pt>
              </c:numCache>
            </c:numRef>
          </c:val>
          <c:extLst>
            <c:ext xmlns:c16="http://schemas.microsoft.com/office/drawing/2014/chart" uri="{C3380CC4-5D6E-409C-BE32-E72D297353CC}">
              <c16:uniqueId val="{00000005-8516-47E8-A801-4449D4073485}"/>
            </c:ext>
          </c:extLst>
        </c:ser>
        <c:ser>
          <c:idx val="6"/>
          <c:order val="6"/>
          <c:tx>
            <c:strRef>
              <c:f>'Sup. plantada de vides (2)'!$A$10</c:f>
              <c:strCache>
                <c:ptCount val="1"/>
                <c:pt idx="0">
                  <c:v>Riesling</c:v>
                </c:pt>
              </c:strCache>
            </c:strRef>
          </c:tx>
          <c:spPr>
            <a:solidFill>
              <a:schemeClr val="accent1">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(2)'!$G$10:$X$10</c:f>
              <c:numCache>
                <c:formatCode>#,##0</c:formatCode>
                <c:ptCount val="18"/>
                <c:pt idx="0">
                  <c:v>286</c:v>
                </c:pt>
                <c:pt idx="1">
                  <c:v>286</c:v>
                </c:pt>
                <c:pt idx="2">
                  <c:v>283</c:v>
                </c:pt>
                <c:pt idx="3">
                  <c:v>288.3</c:v>
                </c:pt>
                <c:pt idx="4">
                  <c:v>292.7</c:v>
                </c:pt>
                <c:pt idx="5">
                  <c:v>304.5</c:v>
                </c:pt>
                <c:pt idx="6">
                  <c:v>304.5</c:v>
                </c:pt>
                <c:pt idx="7">
                  <c:v>304.5</c:v>
                </c:pt>
                <c:pt idx="8">
                  <c:v>333.22</c:v>
                </c:pt>
                <c:pt idx="9">
                  <c:v>367.17</c:v>
                </c:pt>
                <c:pt idx="10">
                  <c:v>400.25</c:v>
                </c:pt>
                <c:pt idx="11">
                  <c:v>409.36</c:v>
                </c:pt>
                <c:pt idx="12">
                  <c:v>442.21</c:v>
                </c:pt>
                <c:pt idx="13">
                  <c:v>424.37</c:v>
                </c:pt>
                <c:pt idx="14">
                  <c:v>420.1</c:v>
                </c:pt>
                <c:pt idx="15">
                  <c:v>423.34</c:v>
                </c:pt>
                <c:pt idx="16">
                  <c:v>412.81</c:v>
                </c:pt>
                <c:pt idx="17">
                  <c:v>410.95999999999992</c:v>
                </c:pt>
              </c:numCache>
            </c:numRef>
          </c:val>
          <c:extLst>
            <c:ext xmlns:c16="http://schemas.microsoft.com/office/drawing/2014/chart" uri="{C3380CC4-5D6E-409C-BE32-E72D297353CC}">
              <c16:uniqueId val="{00000006-8516-47E8-A801-4449D4073485}"/>
            </c:ext>
          </c:extLst>
        </c:ser>
        <c:ser>
          <c:idx val="7"/>
          <c:order val="7"/>
          <c:tx>
            <c:strRef>
              <c:f>'Sup. plantada de vides (2)'!$A$11</c:f>
              <c:strCache>
                <c:ptCount val="1"/>
                <c:pt idx="0">
                  <c:v>Semillón</c:v>
                </c:pt>
              </c:strCache>
            </c:strRef>
          </c:tx>
          <c:spPr>
            <a:solidFill>
              <a:schemeClr val="accent2">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(2)'!$G$11:$X$11</c:f>
              <c:numCache>
                <c:formatCode>#,##0</c:formatCode>
                <c:ptCount val="18"/>
                <c:pt idx="0">
                  <c:v>1892</c:v>
                </c:pt>
                <c:pt idx="1">
                  <c:v>1860</c:v>
                </c:pt>
                <c:pt idx="2">
                  <c:v>1843</c:v>
                </c:pt>
                <c:pt idx="3">
                  <c:v>1820.5</c:v>
                </c:pt>
                <c:pt idx="4">
                  <c:v>1715.1</c:v>
                </c:pt>
                <c:pt idx="5">
                  <c:v>1708.4</c:v>
                </c:pt>
                <c:pt idx="6">
                  <c:v>1727.4</c:v>
                </c:pt>
                <c:pt idx="7">
                  <c:v>1719.3</c:v>
                </c:pt>
                <c:pt idx="8">
                  <c:v>779.3</c:v>
                </c:pt>
                <c:pt idx="9">
                  <c:v>846.31</c:v>
                </c:pt>
                <c:pt idx="10">
                  <c:v>929.71</c:v>
                </c:pt>
                <c:pt idx="11">
                  <c:v>958.98</c:v>
                </c:pt>
                <c:pt idx="12">
                  <c:v>920.91</c:v>
                </c:pt>
                <c:pt idx="13">
                  <c:v>902.5</c:v>
                </c:pt>
                <c:pt idx="14">
                  <c:v>968.1</c:v>
                </c:pt>
                <c:pt idx="15">
                  <c:v>958.77</c:v>
                </c:pt>
                <c:pt idx="16">
                  <c:v>849.37</c:v>
                </c:pt>
                <c:pt idx="17">
                  <c:v>818.76</c:v>
                </c:pt>
              </c:numCache>
            </c:numRef>
          </c:val>
          <c:extLst>
            <c:ext xmlns:c16="http://schemas.microsoft.com/office/drawing/2014/chart" uri="{C3380CC4-5D6E-409C-BE32-E72D297353CC}">
              <c16:uniqueId val="{00000007-8516-47E8-A801-4449D4073485}"/>
            </c:ext>
          </c:extLst>
        </c:ser>
        <c:ser>
          <c:idx val="8"/>
          <c:order val="8"/>
          <c:tx>
            <c:strRef>
              <c:f>'Sup. plantada de vides (2)'!$A$12</c:f>
              <c:strCache>
                <c:ptCount val="1"/>
                <c:pt idx="0">
                  <c:v>País</c:v>
                </c:pt>
              </c:strCache>
            </c:strRef>
          </c:tx>
          <c:spPr>
            <a:solidFill>
              <a:schemeClr val="accent3">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(2)'!$G$12:$X$12</c:f>
              <c:numCache>
                <c:formatCode>#,##0</c:formatCode>
                <c:ptCount val="18"/>
                <c:pt idx="0">
                  <c:v>15179</c:v>
                </c:pt>
                <c:pt idx="1">
                  <c:v>15070</c:v>
                </c:pt>
                <c:pt idx="2">
                  <c:v>14949</c:v>
                </c:pt>
                <c:pt idx="3">
                  <c:v>14952.7</c:v>
                </c:pt>
                <c:pt idx="4">
                  <c:v>14865</c:v>
                </c:pt>
                <c:pt idx="5">
                  <c:v>14909.4</c:v>
                </c:pt>
                <c:pt idx="6">
                  <c:v>14955</c:v>
                </c:pt>
                <c:pt idx="7">
                  <c:v>15042</c:v>
                </c:pt>
                <c:pt idx="8">
                  <c:v>3374.27</c:v>
                </c:pt>
                <c:pt idx="9">
                  <c:v>3868.29</c:v>
                </c:pt>
                <c:pt idx="10">
                  <c:v>5855.13</c:v>
                </c:pt>
                <c:pt idx="11">
                  <c:v>7079.16</c:v>
                </c:pt>
                <c:pt idx="12">
                  <c:v>7247.52</c:v>
                </c:pt>
                <c:pt idx="13">
                  <c:v>7338.68</c:v>
                </c:pt>
                <c:pt idx="14">
                  <c:v>7652.58</c:v>
                </c:pt>
                <c:pt idx="15">
                  <c:v>12520.57</c:v>
                </c:pt>
                <c:pt idx="16">
                  <c:v>9684.2000000000007</c:v>
                </c:pt>
                <c:pt idx="17">
                  <c:v>10056.119999999999</c:v>
                </c:pt>
              </c:numCache>
            </c:numRef>
          </c:val>
          <c:extLst>
            <c:ext xmlns:c16="http://schemas.microsoft.com/office/drawing/2014/chart" uri="{C3380CC4-5D6E-409C-BE32-E72D297353CC}">
              <c16:uniqueId val="{00000008-8516-47E8-A801-4449D4073485}"/>
            </c:ext>
          </c:extLst>
        </c:ser>
        <c:ser>
          <c:idx val="9"/>
          <c:order val="9"/>
          <c:tx>
            <c:strRef>
              <c:f>'Sup. plantada de vides (2)'!$A$13</c:f>
              <c:strCache>
                <c:ptCount val="1"/>
                <c:pt idx="0">
                  <c:v>Carmenère</c:v>
                </c:pt>
              </c:strCache>
            </c:strRef>
          </c:tx>
          <c:spPr>
            <a:solidFill>
              <a:schemeClr val="accent4">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(2)'!$G$13:$X$13</c:f>
              <c:numCache>
                <c:formatCode>#,##0</c:formatCode>
                <c:ptCount val="18"/>
                <c:pt idx="0">
                  <c:v>4719</c:v>
                </c:pt>
                <c:pt idx="1">
                  <c:v>5407</c:v>
                </c:pt>
                <c:pt idx="2">
                  <c:v>5805</c:v>
                </c:pt>
                <c:pt idx="3">
                  <c:v>6045</c:v>
                </c:pt>
                <c:pt idx="4">
                  <c:v>6545.4</c:v>
                </c:pt>
                <c:pt idx="5">
                  <c:v>6849.2</c:v>
                </c:pt>
                <c:pt idx="6">
                  <c:v>7182.7</c:v>
                </c:pt>
                <c:pt idx="7">
                  <c:v>7283.7</c:v>
                </c:pt>
                <c:pt idx="8">
                  <c:v>8248.83</c:v>
                </c:pt>
                <c:pt idx="9">
                  <c:v>8826.7000000000007</c:v>
                </c:pt>
                <c:pt idx="10">
                  <c:v>9501.99</c:v>
                </c:pt>
                <c:pt idx="11">
                  <c:v>10040</c:v>
                </c:pt>
                <c:pt idx="12">
                  <c:v>10418.06</c:v>
                </c:pt>
                <c:pt idx="13">
                  <c:v>10732.48</c:v>
                </c:pt>
                <c:pt idx="14">
                  <c:v>11319.49</c:v>
                </c:pt>
                <c:pt idx="15">
                  <c:v>10860.86</c:v>
                </c:pt>
                <c:pt idx="16">
                  <c:v>10503.29</c:v>
                </c:pt>
                <c:pt idx="17">
                  <c:v>10249.56</c:v>
                </c:pt>
              </c:numCache>
            </c:numRef>
          </c:val>
          <c:extLst>
            <c:ext xmlns:c16="http://schemas.microsoft.com/office/drawing/2014/chart" uri="{C3380CC4-5D6E-409C-BE32-E72D297353CC}">
              <c16:uniqueId val="{00000009-8516-47E8-A801-4449D4073485}"/>
            </c:ext>
          </c:extLst>
        </c:ser>
        <c:ser>
          <c:idx val="10"/>
          <c:order val="10"/>
          <c:tx>
            <c:strRef>
              <c:f>'Sup. plantada de vides (2)'!$A$14</c:f>
              <c:strCache>
                <c:ptCount val="1"/>
                <c:pt idx="0">
                  <c:v>Syrah</c:v>
                </c:pt>
              </c:strCache>
            </c:strRef>
          </c:tx>
          <c:spPr>
            <a:solidFill>
              <a:schemeClr val="accent5">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(2)'!$G$14:$X$14</c:f>
              <c:numCache>
                <c:formatCode>#,##0</c:formatCode>
                <c:ptCount val="18"/>
                <c:pt idx="0">
                  <c:v>2039</c:v>
                </c:pt>
                <c:pt idx="1">
                  <c:v>2197</c:v>
                </c:pt>
                <c:pt idx="2">
                  <c:v>2347</c:v>
                </c:pt>
                <c:pt idx="3">
                  <c:v>2467.6999999999998</c:v>
                </c:pt>
                <c:pt idx="4">
                  <c:v>2754.2</c:v>
                </c:pt>
                <c:pt idx="5">
                  <c:v>2988.2</c:v>
                </c:pt>
                <c:pt idx="6">
                  <c:v>3369.6</c:v>
                </c:pt>
                <c:pt idx="7">
                  <c:v>3513</c:v>
                </c:pt>
                <c:pt idx="8">
                  <c:v>5390.71</c:v>
                </c:pt>
                <c:pt idx="9">
                  <c:v>6027.01</c:v>
                </c:pt>
                <c:pt idx="10">
                  <c:v>6886.77</c:v>
                </c:pt>
                <c:pt idx="11">
                  <c:v>7393.48</c:v>
                </c:pt>
                <c:pt idx="12">
                  <c:v>7744.63</c:v>
                </c:pt>
                <c:pt idx="13">
                  <c:v>7933.12</c:v>
                </c:pt>
                <c:pt idx="14">
                  <c:v>8432.24</c:v>
                </c:pt>
                <c:pt idx="15">
                  <c:v>8232.68</c:v>
                </c:pt>
                <c:pt idx="16">
                  <c:v>7994.35</c:v>
                </c:pt>
                <c:pt idx="17">
                  <c:v>7737.7099999999982</c:v>
                </c:pt>
              </c:numCache>
            </c:numRef>
          </c:val>
          <c:extLst>
            <c:ext xmlns:c16="http://schemas.microsoft.com/office/drawing/2014/chart" uri="{C3380CC4-5D6E-409C-BE32-E72D297353CC}">
              <c16:uniqueId val="{0000000A-8516-47E8-A801-4449D4073485}"/>
            </c:ext>
          </c:extLst>
        </c:ser>
        <c:dLbls>
          <c:showLegendKey val="0"/>
          <c:showVal val="0"/>
          <c:showCatName val="0"/>
          <c:showSerName val="0"/>
          <c:showPercent val="0"/>
          <c:showBubbleSize val="0"/>
        </c:dLbls>
        <c:gapWidth val="219"/>
        <c:overlap val="-27"/>
        <c:axId val="449297615"/>
        <c:axId val="1"/>
      </c:barChart>
      <c:catAx>
        <c:axId val="449297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49297615"/>
        <c:crosses val="autoZero"/>
        <c:crossBetween val="between"/>
      </c:valAx>
      <c:spPr>
        <a:noFill/>
        <a:ln w="25400">
          <a:noFill/>
        </a:ln>
      </c:spPr>
    </c:plotArea>
    <c:legend>
      <c:legendPos val="r"/>
      <c:overlay val="0"/>
      <c:spPr>
        <a:noFill/>
        <a:ln w="25400">
          <a:noFill/>
        </a:ln>
      </c:spPr>
      <c:txPr>
        <a:bodyPr/>
        <a:lstStyle/>
        <a:p>
          <a:pPr>
            <a:defRPr sz="65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Gráfico 27. Comparación de precios de vinos en Chile y Argentina  </a:t>
            </a:r>
          </a:p>
          <a:p>
            <a:pPr>
              <a:defRPr sz="1000" b="0" i="0" u="none" strike="noStrike" baseline="0">
                <a:solidFill>
                  <a:srgbClr val="000000"/>
                </a:solidFill>
                <a:latin typeface="Calibri"/>
                <a:ea typeface="Calibri"/>
                <a:cs typeface="Calibri"/>
              </a:defRPr>
            </a:pPr>
            <a:r>
              <a:rPr lang="en-US" sz="1100" b="0" i="0" u="none" strike="noStrike" baseline="0">
                <a:solidFill>
                  <a:srgbClr val="000000"/>
                </a:solidFill>
                <a:latin typeface="Calibri"/>
                <a:cs typeface="Calibri"/>
              </a:rPr>
              <a:t>(pesos chilenos)</a:t>
            </a:r>
          </a:p>
        </c:rich>
      </c:tx>
      <c:layout>
        <c:manualLayout>
          <c:xMode val="edge"/>
          <c:yMode val="edge"/>
          <c:x val="0.34149487699106373"/>
          <c:y val="1.8975117193320266E-2"/>
        </c:manualLayout>
      </c:layout>
      <c:overlay val="0"/>
    </c:title>
    <c:autoTitleDeleted val="0"/>
    <c:plotArea>
      <c:layout>
        <c:manualLayout>
          <c:layoutTarget val="inner"/>
          <c:xMode val="edge"/>
          <c:yMode val="edge"/>
          <c:x val="9.7731305217661824E-2"/>
          <c:y val="0.13452539258019691"/>
          <c:w val="0.88024700949480406"/>
          <c:h val="0.64501048722621468"/>
        </c:manualLayout>
      </c:layout>
      <c:lineChart>
        <c:grouping val="standard"/>
        <c:varyColors val="0"/>
        <c:ser>
          <c:idx val="0"/>
          <c:order val="0"/>
          <c:tx>
            <c:strRef>
              <c:f>'precios comparativos'!$P$3</c:f>
              <c:strCache>
                <c:ptCount val="1"/>
                <c:pt idx="0">
                  <c:v>Chile genérico tinto</c:v>
                </c:pt>
              </c:strCache>
            </c:strRef>
          </c:tx>
          <c:cat>
            <c:numRef>
              <c:f>'precios comparativos'!$O$48:$O$124</c:f>
              <c:numCache>
                <c:formatCode>mmm\-yy</c:formatCode>
                <c:ptCount val="77"/>
                <c:pt idx="0">
                  <c:v>41518</c:v>
                </c:pt>
                <c:pt idx="1">
                  <c:v>41548</c:v>
                </c:pt>
                <c:pt idx="2">
                  <c:v>41579</c:v>
                </c:pt>
                <c:pt idx="3">
                  <c:v>41609</c:v>
                </c:pt>
                <c:pt idx="4">
                  <c:v>41640</c:v>
                </c:pt>
                <c:pt idx="5">
                  <c:v>41671</c:v>
                </c:pt>
                <c:pt idx="6">
                  <c:v>41699</c:v>
                </c:pt>
                <c:pt idx="7">
                  <c:v>41730</c:v>
                </c:pt>
                <c:pt idx="8">
                  <c:v>41760</c:v>
                </c:pt>
                <c:pt idx="9">
                  <c:v>41791</c:v>
                </c:pt>
                <c:pt idx="10">
                  <c:v>41821</c:v>
                </c:pt>
                <c:pt idx="11">
                  <c:v>41852</c:v>
                </c:pt>
                <c:pt idx="12">
                  <c:v>41883</c:v>
                </c:pt>
                <c:pt idx="13">
                  <c:v>41913</c:v>
                </c:pt>
                <c:pt idx="14">
                  <c:v>41944</c:v>
                </c:pt>
                <c:pt idx="15">
                  <c:v>41974</c:v>
                </c:pt>
                <c:pt idx="16">
                  <c:v>42005</c:v>
                </c:pt>
                <c:pt idx="17">
                  <c:v>42036</c:v>
                </c:pt>
                <c:pt idx="18">
                  <c:v>42064</c:v>
                </c:pt>
                <c:pt idx="19">
                  <c:v>42095</c:v>
                </c:pt>
                <c:pt idx="20">
                  <c:v>42125</c:v>
                </c:pt>
                <c:pt idx="21">
                  <c:v>42156</c:v>
                </c:pt>
                <c:pt idx="22">
                  <c:v>42186</c:v>
                </c:pt>
                <c:pt idx="23">
                  <c:v>42217</c:v>
                </c:pt>
                <c:pt idx="24">
                  <c:v>42248</c:v>
                </c:pt>
                <c:pt idx="25">
                  <c:v>42278</c:v>
                </c:pt>
                <c:pt idx="26">
                  <c:v>42309</c:v>
                </c:pt>
                <c:pt idx="27">
                  <c:v>42339</c:v>
                </c:pt>
                <c:pt idx="28">
                  <c:v>42370</c:v>
                </c:pt>
                <c:pt idx="29">
                  <c:v>42401</c:v>
                </c:pt>
                <c:pt idx="30">
                  <c:v>42430</c:v>
                </c:pt>
                <c:pt idx="31">
                  <c:v>42461</c:v>
                </c:pt>
                <c:pt idx="32">
                  <c:v>42491</c:v>
                </c:pt>
                <c:pt idx="33">
                  <c:v>42522</c:v>
                </c:pt>
                <c:pt idx="34">
                  <c:v>42552</c:v>
                </c:pt>
                <c:pt idx="35">
                  <c:v>42583</c:v>
                </c:pt>
                <c:pt idx="36">
                  <c:v>42614</c:v>
                </c:pt>
                <c:pt idx="37">
                  <c:v>42644</c:v>
                </c:pt>
                <c:pt idx="38">
                  <c:v>42675</c:v>
                </c:pt>
                <c:pt idx="39">
                  <c:v>42705</c:v>
                </c:pt>
                <c:pt idx="40">
                  <c:v>42736</c:v>
                </c:pt>
                <c:pt idx="41">
                  <c:v>42767</c:v>
                </c:pt>
                <c:pt idx="42">
                  <c:v>42795</c:v>
                </c:pt>
                <c:pt idx="43">
                  <c:v>42826</c:v>
                </c:pt>
                <c:pt idx="44">
                  <c:v>42856</c:v>
                </c:pt>
                <c:pt idx="45">
                  <c:v>42887</c:v>
                </c:pt>
                <c:pt idx="46">
                  <c:v>42917</c:v>
                </c:pt>
                <c:pt idx="47">
                  <c:v>42948</c:v>
                </c:pt>
                <c:pt idx="48">
                  <c:v>42979</c:v>
                </c:pt>
                <c:pt idx="49">
                  <c:v>43009</c:v>
                </c:pt>
                <c:pt idx="50">
                  <c:v>43040</c:v>
                </c:pt>
                <c:pt idx="51">
                  <c:v>43070</c:v>
                </c:pt>
                <c:pt idx="52">
                  <c:v>43101</c:v>
                </c:pt>
                <c:pt idx="53">
                  <c:v>43132</c:v>
                </c:pt>
                <c:pt idx="54">
                  <c:v>43160</c:v>
                </c:pt>
                <c:pt idx="55">
                  <c:v>43191</c:v>
                </c:pt>
                <c:pt idx="56">
                  <c:v>43221</c:v>
                </c:pt>
                <c:pt idx="57">
                  <c:v>43252</c:v>
                </c:pt>
                <c:pt idx="58">
                  <c:v>43282</c:v>
                </c:pt>
                <c:pt idx="59">
                  <c:v>43313</c:v>
                </c:pt>
                <c:pt idx="60">
                  <c:v>43344</c:v>
                </c:pt>
                <c:pt idx="61">
                  <c:v>43374</c:v>
                </c:pt>
                <c:pt idx="62">
                  <c:v>43405</c:v>
                </c:pt>
                <c:pt idx="63">
                  <c:v>43435</c:v>
                </c:pt>
                <c:pt idx="64">
                  <c:v>43466</c:v>
                </c:pt>
                <c:pt idx="65">
                  <c:v>43497</c:v>
                </c:pt>
                <c:pt idx="66">
                  <c:v>43525</c:v>
                </c:pt>
                <c:pt idx="67">
                  <c:v>43556</c:v>
                </c:pt>
                <c:pt idx="68">
                  <c:v>43586</c:v>
                </c:pt>
                <c:pt idx="69">
                  <c:v>43617</c:v>
                </c:pt>
                <c:pt idx="70">
                  <c:v>43647</c:v>
                </c:pt>
                <c:pt idx="71">
                  <c:v>43678</c:v>
                </c:pt>
                <c:pt idx="72">
                  <c:v>43709</c:v>
                </c:pt>
                <c:pt idx="73">
                  <c:v>43739</c:v>
                </c:pt>
              </c:numCache>
            </c:numRef>
          </c:cat>
          <c:val>
            <c:numRef>
              <c:f>'precios comparativos'!$P$48:$P$124</c:f>
              <c:numCache>
                <c:formatCode>#,##0.0</c:formatCode>
                <c:ptCount val="77"/>
                <c:pt idx="0">
                  <c:v>21250</c:v>
                </c:pt>
                <c:pt idx="1">
                  <c:v>21250</c:v>
                </c:pt>
                <c:pt idx="2">
                  <c:v>20000</c:v>
                </c:pt>
                <c:pt idx="3">
                  <c:v>20000</c:v>
                </c:pt>
                <c:pt idx="4">
                  <c:v>18750</c:v>
                </c:pt>
                <c:pt idx="5">
                  <c:v>17500</c:v>
                </c:pt>
                <c:pt idx="6">
                  <c:v>20000</c:v>
                </c:pt>
                <c:pt idx="7">
                  <c:v>20000</c:v>
                </c:pt>
                <c:pt idx="8">
                  <c:v>25000</c:v>
                </c:pt>
                <c:pt idx="9">
                  <c:v>25000</c:v>
                </c:pt>
                <c:pt idx="10">
                  <c:v>23750</c:v>
                </c:pt>
                <c:pt idx="11">
                  <c:v>21250</c:v>
                </c:pt>
                <c:pt idx="12">
                  <c:v>20625</c:v>
                </c:pt>
                <c:pt idx="13">
                  <c:v>20000</c:v>
                </c:pt>
                <c:pt idx="14">
                  <c:v>18750</c:v>
                </c:pt>
                <c:pt idx="15">
                  <c:v>18125</c:v>
                </c:pt>
                <c:pt idx="16">
                  <c:v>18125</c:v>
                </c:pt>
                <c:pt idx="17">
                  <c:v>15625</c:v>
                </c:pt>
                <c:pt idx="18">
                  <c:v>15625</c:v>
                </c:pt>
                <c:pt idx="19">
                  <c:v>17500</c:v>
                </c:pt>
                <c:pt idx="20">
                  <c:v>18750</c:v>
                </c:pt>
                <c:pt idx="21">
                  <c:v>17500</c:v>
                </c:pt>
                <c:pt idx="22">
                  <c:v>17500</c:v>
                </c:pt>
                <c:pt idx="23">
                  <c:v>17500</c:v>
                </c:pt>
                <c:pt idx="24">
                  <c:v>17500</c:v>
                </c:pt>
                <c:pt idx="25">
                  <c:v>17500</c:v>
                </c:pt>
                <c:pt idx="26">
                  <c:v>16250</c:v>
                </c:pt>
                <c:pt idx="27">
                  <c:v>16250</c:v>
                </c:pt>
                <c:pt idx="28">
                  <c:v>16250</c:v>
                </c:pt>
                <c:pt idx="29">
                  <c:v>16250</c:v>
                </c:pt>
                <c:pt idx="30">
                  <c:v>18750</c:v>
                </c:pt>
                <c:pt idx="31">
                  <c:v>21250</c:v>
                </c:pt>
                <c:pt idx="32">
                  <c:v>25000</c:v>
                </c:pt>
                <c:pt idx="33">
                  <c:v>25625</c:v>
                </c:pt>
                <c:pt idx="34">
                  <c:v>25000</c:v>
                </c:pt>
                <c:pt idx="35">
                  <c:v>26250</c:v>
                </c:pt>
                <c:pt idx="36">
                  <c:v>27500</c:v>
                </c:pt>
                <c:pt idx="37">
                  <c:v>27500</c:v>
                </c:pt>
                <c:pt idx="38">
                  <c:v>27500</c:v>
                </c:pt>
                <c:pt idx="39">
                  <c:v>27500</c:v>
                </c:pt>
                <c:pt idx="40">
                  <c:v>27500</c:v>
                </c:pt>
                <c:pt idx="41">
                  <c:v>27500</c:v>
                </c:pt>
                <c:pt idx="42">
                  <c:v>27500</c:v>
                </c:pt>
                <c:pt idx="43">
                  <c:v>30000</c:v>
                </c:pt>
                <c:pt idx="44">
                  <c:v>33750</c:v>
                </c:pt>
                <c:pt idx="45">
                  <c:v>37500</c:v>
                </c:pt>
                <c:pt idx="46">
                  <c:v>36250</c:v>
                </c:pt>
                <c:pt idx="47">
                  <c:v>36250</c:v>
                </c:pt>
                <c:pt idx="48">
                  <c:v>38750</c:v>
                </c:pt>
                <c:pt idx="49">
                  <c:v>37500</c:v>
                </c:pt>
                <c:pt idx="50">
                  <c:v>37500</c:v>
                </c:pt>
                <c:pt idx="51">
                  <c:v>37500</c:v>
                </c:pt>
                <c:pt idx="52">
                  <c:v>36300</c:v>
                </c:pt>
                <c:pt idx="53">
                  <c:v>41300</c:v>
                </c:pt>
                <c:pt idx="54">
                  <c:v>40000</c:v>
                </c:pt>
                <c:pt idx="55">
                  <c:v>40000</c:v>
                </c:pt>
                <c:pt idx="56">
                  <c:v>37500</c:v>
                </c:pt>
                <c:pt idx="57" formatCode="General">
                  <c:v>35000</c:v>
                </c:pt>
                <c:pt idx="58" formatCode="General">
                  <c:v>36250</c:v>
                </c:pt>
                <c:pt idx="59" formatCode="General">
                  <c:v>37500</c:v>
                </c:pt>
                <c:pt idx="60" formatCode="General">
                  <c:v>33750</c:v>
                </c:pt>
                <c:pt idx="61" formatCode="General">
                  <c:v>25000</c:v>
                </c:pt>
                <c:pt idx="62" formatCode="General">
                  <c:v>27500</c:v>
                </c:pt>
                <c:pt idx="63" formatCode="General">
                  <c:v>25000</c:v>
                </c:pt>
                <c:pt idx="64" formatCode="General">
                  <c:v>25000</c:v>
                </c:pt>
                <c:pt idx="65" formatCode="General">
                  <c:v>25000</c:v>
                </c:pt>
                <c:pt idx="66" formatCode="General">
                  <c:v>30000</c:v>
                </c:pt>
                <c:pt idx="69" formatCode="General">
                  <c:v>26250</c:v>
                </c:pt>
                <c:pt idx="70" formatCode="General">
                  <c:v>27500</c:v>
                </c:pt>
                <c:pt idx="71" formatCode="General">
                  <c:v>25000</c:v>
                </c:pt>
                <c:pt idx="72" formatCode="General">
                  <c:v>25000</c:v>
                </c:pt>
                <c:pt idx="73" formatCode="General">
                  <c:v>25000</c:v>
                </c:pt>
                <c:pt idx="76" formatCode="General">
                  <c:v>0</c:v>
                </c:pt>
              </c:numCache>
            </c:numRef>
          </c:val>
          <c:smooth val="0"/>
          <c:extLst>
            <c:ext xmlns:c16="http://schemas.microsoft.com/office/drawing/2014/chart" uri="{C3380CC4-5D6E-409C-BE32-E72D297353CC}">
              <c16:uniqueId val="{00000000-4CC0-49B7-B01C-74EB7B8E0EEE}"/>
            </c:ext>
          </c:extLst>
        </c:ser>
        <c:ser>
          <c:idx val="1"/>
          <c:order val="1"/>
          <c:tx>
            <c:strRef>
              <c:f>'precios comparativos'!$Q$3</c:f>
              <c:strCache>
                <c:ptCount val="1"/>
                <c:pt idx="0">
                  <c:v>Argentino tinto</c:v>
                </c:pt>
              </c:strCache>
            </c:strRef>
          </c:tx>
          <c:cat>
            <c:numRef>
              <c:f>'precios comparativos'!$O$48:$O$124</c:f>
              <c:numCache>
                <c:formatCode>mmm\-yy</c:formatCode>
                <c:ptCount val="77"/>
                <c:pt idx="0">
                  <c:v>41518</c:v>
                </c:pt>
                <c:pt idx="1">
                  <c:v>41548</c:v>
                </c:pt>
                <c:pt idx="2">
                  <c:v>41579</c:v>
                </c:pt>
                <c:pt idx="3">
                  <c:v>41609</c:v>
                </c:pt>
                <c:pt idx="4">
                  <c:v>41640</c:v>
                </c:pt>
                <c:pt idx="5">
                  <c:v>41671</c:v>
                </c:pt>
                <c:pt idx="6">
                  <c:v>41699</c:v>
                </c:pt>
                <c:pt idx="7">
                  <c:v>41730</c:v>
                </c:pt>
                <c:pt idx="8">
                  <c:v>41760</c:v>
                </c:pt>
                <c:pt idx="9">
                  <c:v>41791</c:v>
                </c:pt>
                <c:pt idx="10">
                  <c:v>41821</c:v>
                </c:pt>
                <c:pt idx="11">
                  <c:v>41852</c:v>
                </c:pt>
                <c:pt idx="12">
                  <c:v>41883</c:v>
                </c:pt>
                <c:pt idx="13">
                  <c:v>41913</c:v>
                </c:pt>
                <c:pt idx="14">
                  <c:v>41944</c:v>
                </c:pt>
                <c:pt idx="15">
                  <c:v>41974</c:v>
                </c:pt>
                <c:pt idx="16">
                  <c:v>42005</c:v>
                </c:pt>
                <c:pt idx="17">
                  <c:v>42036</c:v>
                </c:pt>
                <c:pt idx="18">
                  <c:v>42064</c:v>
                </c:pt>
                <c:pt idx="19">
                  <c:v>42095</c:v>
                </c:pt>
                <c:pt idx="20">
                  <c:v>42125</c:v>
                </c:pt>
                <c:pt idx="21">
                  <c:v>42156</c:v>
                </c:pt>
                <c:pt idx="22">
                  <c:v>42186</c:v>
                </c:pt>
                <c:pt idx="23">
                  <c:v>42217</c:v>
                </c:pt>
                <c:pt idx="24">
                  <c:v>42248</c:v>
                </c:pt>
                <c:pt idx="25">
                  <c:v>42278</c:v>
                </c:pt>
                <c:pt idx="26">
                  <c:v>42309</c:v>
                </c:pt>
                <c:pt idx="27">
                  <c:v>42339</c:v>
                </c:pt>
                <c:pt idx="28">
                  <c:v>42370</c:v>
                </c:pt>
                <c:pt idx="29">
                  <c:v>42401</c:v>
                </c:pt>
                <c:pt idx="30">
                  <c:v>42430</c:v>
                </c:pt>
                <c:pt idx="31">
                  <c:v>42461</c:v>
                </c:pt>
                <c:pt idx="32">
                  <c:v>42491</c:v>
                </c:pt>
                <c:pt idx="33">
                  <c:v>42522</c:v>
                </c:pt>
                <c:pt idx="34">
                  <c:v>42552</c:v>
                </c:pt>
                <c:pt idx="35">
                  <c:v>42583</c:v>
                </c:pt>
                <c:pt idx="36">
                  <c:v>42614</c:v>
                </c:pt>
                <c:pt idx="37">
                  <c:v>42644</c:v>
                </c:pt>
                <c:pt idx="38">
                  <c:v>42675</c:v>
                </c:pt>
                <c:pt idx="39">
                  <c:v>42705</c:v>
                </c:pt>
                <c:pt idx="40">
                  <c:v>42736</c:v>
                </c:pt>
                <c:pt idx="41">
                  <c:v>42767</c:v>
                </c:pt>
                <c:pt idx="42">
                  <c:v>42795</c:v>
                </c:pt>
                <c:pt idx="43">
                  <c:v>42826</c:v>
                </c:pt>
                <c:pt idx="44">
                  <c:v>42856</c:v>
                </c:pt>
                <c:pt idx="45">
                  <c:v>42887</c:v>
                </c:pt>
                <c:pt idx="46">
                  <c:v>42917</c:v>
                </c:pt>
                <c:pt idx="47">
                  <c:v>42948</c:v>
                </c:pt>
                <c:pt idx="48">
                  <c:v>42979</c:v>
                </c:pt>
                <c:pt idx="49">
                  <c:v>43009</c:v>
                </c:pt>
                <c:pt idx="50">
                  <c:v>43040</c:v>
                </c:pt>
                <c:pt idx="51">
                  <c:v>43070</c:v>
                </c:pt>
                <c:pt idx="52">
                  <c:v>43101</c:v>
                </c:pt>
                <c:pt idx="53">
                  <c:v>43132</c:v>
                </c:pt>
                <c:pt idx="54">
                  <c:v>43160</c:v>
                </c:pt>
                <c:pt idx="55">
                  <c:v>43191</c:v>
                </c:pt>
                <c:pt idx="56">
                  <c:v>43221</c:v>
                </c:pt>
                <c:pt idx="57">
                  <c:v>43252</c:v>
                </c:pt>
                <c:pt idx="58">
                  <c:v>43282</c:v>
                </c:pt>
                <c:pt idx="59">
                  <c:v>43313</c:v>
                </c:pt>
                <c:pt idx="60">
                  <c:v>43344</c:v>
                </c:pt>
                <c:pt idx="61">
                  <c:v>43374</c:v>
                </c:pt>
                <c:pt idx="62">
                  <c:v>43405</c:v>
                </c:pt>
                <c:pt idx="63">
                  <c:v>43435</c:v>
                </c:pt>
                <c:pt idx="64">
                  <c:v>43466</c:v>
                </c:pt>
                <c:pt idx="65">
                  <c:v>43497</c:v>
                </c:pt>
                <c:pt idx="66">
                  <c:v>43525</c:v>
                </c:pt>
                <c:pt idx="67">
                  <c:v>43556</c:v>
                </c:pt>
                <c:pt idx="68">
                  <c:v>43586</c:v>
                </c:pt>
                <c:pt idx="69">
                  <c:v>43617</c:v>
                </c:pt>
                <c:pt idx="70">
                  <c:v>43647</c:v>
                </c:pt>
                <c:pt idx="71">
                  <c:v>43678</c:v>
                </c:pt>
                <c:pt idx="72">
                  <c:v>43709</c:v>
                </c:pt>
                <c:pt idx="73">
                  <c:v>43739</c:v>
                </c:pt>
              </c:numCache>
            </c:numRef>
          </c:cat>
          <c:val>
            <c:numRef>
              <c:f>'precios comparativos'!$Q$48:$Q$124</c:f>
              <c:numCache>
                <c:formatCode>#,##0.0</c:formatCode>
                <c:ptCount val="77"/>
                <c:pt idx="0">
                  <c:v>23985.740638888885</c:v>
                </c:pt>
                <c:pt idx="1">
                  <c:v>20027.75429999999</c:v>
                </c:pt>
                <c:pt idx="2">
                  <c:v>20407.851600000002</c:v>
                </c:pt>
                <c:pt idx="3">
                  <c:v>19359.711769999998</c:v>
                </c:pt>
                <c:pt idx="4">
                  <c:v>18610.361799999999</c:v>
                </c:pt>
                <c:pt idx="5">
                  <c:v>17741.384700000002</c:v>
                </c:pt>
                <c:pt idx="6">
                  <c:v>19047.250799999998</c:v>
                </c:pt>
                <c:pt idx="7">
                  <c:v>20439.5255</c:v>
                </c:pt>
                <c:pt idx="8">
                  <c:v>21562.338299999999</c:v>
                </c:pt>
                <c:pt idx="9">
                  <c:v>18646.487600000004</c:v>
                </c:pt>
                <c:pt idx="10">
                  <c:v>19028.456999999999</c:v>
                </c:pt>
                <c:pt idx="11">
                  <c:v>18699.010399999999</c:v>
                </c:pt>
                <c:pt idx="12">
                  <c:v>18042.245000000003</c:v>
                </c:pt>
                <c:pt idx="13">
                  <c:v>18763.847099999999</c:v>
                </c:pt>
                <c:pt idx="14">
                  <c:v>18452.0825</c:v>
                </c:pt>
                <c:pt idx="15">
                  <c:v>18858.785714999998</c:v>
                </c:pt>
                <c:pt idx="16">
                  <c:v>19019.09</c:v>
                </c:pt>
                <c:pt idx="17">
                  <c:v>18806.480599999999</c:v>
                </c:pt>
                <c:pt idx="18">
                  <c:v>18627.123654545445</c:v>
                </c:pt>
                <c:pt idx="19">
                  <c:v>18400.588799999998</c:v>
                </c:pt>
                <c:pt idx="20">
                  <c:v>18408.342999999997</c:v>
                </c:pt>
                <c:pt idx="21">
                  <c:v>19165.2075</c:v>
                </c:pt>
                <c:pt idx="22">
                  <c:v>19728.248800000005</c:v>
                </c:pt>
                <c:pt idx="23">
                  <c:v>21718.919900000001</c:v>
                </c:pt>
                <c:pt idx="24">
                  <c:v>23024.332500000004</c:v>
                </c:pt>
                <c:pt idx="25">
                  <c:v>21046.510600000001</c:v>
                </c:pt>
                <c:pt idx="26">
                  <c:v>20808.6489</c:v>
                </c:pt>
                <c:pt idx="27">
                  <c:v>19204.774399999998</c:v>
                </c:pt>
                <c:pt idx="28">
                  <c:v>16404.849399999999</c:v>
                </c:pt>
                <c:pt idx="29">
                  <c:v>18355.228799999997</c:v>
                </c:pt>
                <c:pt idx="30">
                  <c:v>22154.973700000002</c:v>
                </c:pt>
                <c:pt idx="31">
                  <c:v>23499.468000000001</c:v>
                </c:pt>
                <c:pt idx="32">
                  <c:v>31493.278800000004</c:v>
                </c:pt>
                <c:pt idx="33">
                  <c:v>34831.922200000001</c:v>
                </c:pt>
                <c:pt idx="34">
                  <c:v>33024.550000000003</c:v>
                </c:pt>
                <c:pt idx="35">
                  <c:v>33760.037900000003</c:v>
                </c:pt>
                <c:pt idx="36">
                  <c:v>33680.984000000004</c:v>
                </c:pt>
                <c:pt idx="37">
                  <c:v>45203.2048</c:v>
                </c:pt>
                <c:pt idx="38">
                  <c:v>40027.175999999999</c:v>
                </c:pt>
                <c:pt idx="39">
                  <c:v>49666.2192</c:v>
                </c:pt>
                <c:pt idx="40">
                  <c:v>41923.866599999994</c:v>
                </c:pt>
                <c:pt idx="41">
                  <c:v>47910.157600000006</c:v>
                </c:pt>
                <c:pt idx="42">
                  <c:v>47386.485800000002</c:v>
                </c:pt>
                <c:pt idx="43">
                  <c:v>46925.701430000001</c:v>
                </c:pt>
                <c:pt idx="44">
                  <c:v>43871.711999999992</c:v>
                </c:pt>
                <c:pt idx="45">
                  <c:v>48537.614399999999</c:v>
                </c:pt>
                <c:pt idx="46">
                  <c:v>38655.199800000002</c:v>
                </c:pt>
                <c:pt idx="47">
                  <c:v>38505.667199999996</c:v>
                </c:pt>
                <c:pt idx="48">
                  <c:v>43426.05</c:v>
                </c:pt>
                <c:pt idx="49">
                  <c:v>36885.199999999997</c:v>
                </c:pt>
                <c:pt idx="50">
                  <c:v>37362.699999999997</c:v>
                </c:pt>
                <c:pt idx="51">
                  <c:v>42349.2</c:v>
                </c:pt>
                <c:pt idx="52">
                  <c:v>35410.527000000002</c:v>
                </c:pt>
                <c:pt idx="53">
                  <c:v>32959.599999999999</c:v>
                </c:pt>
                <c:pt idx="54">
                  <c:v>33097.9</c:v>
                </c:pt>
                <c:pt idx="55">
                  <c:v>31842.9</c:v>
                </c:pt>
                <c:pt idx="56">
                  <c:v>28778.6</c:v>
                </c:pt>
                <c:pt idx="57" formatCode="General">
                  <c:v>26036.5</c:v>
                </c:pt>
                <c:pt idx="58" formatCode="General">
                  <c:v>24378</c:v>
                </c:pt>
                <c:pt idx="59" formatCode="General">
                  <c:v>21549</c:v>
                </c:pt>
                <c:pt idx="60" formatCode="General">
                  <c:v>16574.2</c:v>
                </c:pt>
                <c:pt idx="61" formatCode="General">
                  <c:v>17075.5</c:v>
                </c:pt>
                <c:pt idx="62" formatCode="General">
                  <c:v>15981.2</c:v>
                </c:pt>
                <c:pt idx="63" formatCode="General">
                  <c:v>17237.2</c:v>
                </c:pt>
                <c:pt idx="64" formatCode="General">
                  <c:v>16241</c:v>
                </c:pt>
                <c:pt idx="65" formatCode="0">
                  <c:v>15749.8</c:v>
                </c:pt>
                <c:pt idx="66">
                  <c:v>13142</c:v>
                </c:pt>
                <c:pt idx="67">
                  <c:v>11341.8</c:v>
                </c:pt>
                <c:pt idx="68" formatCode="General">
                  <c:v>10455.5</c:v>
                </c:pt>
                <c:pt idx="69" formatCode="General">
                  <c:v>12008.2</c:v>
                </c:pt>
                <c:pt idx="70" formatCode="General">
                  <c:v>11260.3</c:v>
                </c:pt>
                <c:pt idx="71" formatCode="General">
                  <c:v>9868.7000000000007</c:v>
                </c:pt>
                <c:pt idx="72" formatCode="General">
                  <c:v>9904.4</c:v>
                </c:pt>
                <c:pt idx="73" formatCode="General">
                  <c:v>9776</c:v>
                </c:pt>
              </c:numCache>
            </c:numRef>
          </c:val>
          <c:smooth val="0"/>
          <c:extLst>
            <c:ext xmlns:c16="http://schemas.microsoft.com/office/drawing/2014/chart" uri="{C3380CC4-5D6E-409C-BE32-E72D297353CC}">
              <c16:uniqueId val="{00000001-4CC0-49B7-B01C-74EB7B8E0EEE}"/>
            </c:ext>
          </c:extLst>
        </c:ser>
        <c:ser>
          <c:idx val="2"/>
          <c:order val="2"/>
          <c:tx>
            <c:strRef>
              <c:f>'precios comparativos'!$R$3</c:f>
              <c:strCache>
                <c:ptCount val="1"/>
                <c:pt idx="0">
                  <c:v>Chile Semillón</c:v>
                </c:pt>
              </c:strCache>
            </c:strRef>
          </c:tx>
          <c:marker>
            <c:symbol val="circle"/>
            <c:size val="4"/>
          </c:marker>
          <c:cat>
            <c:numRef>
              <c:f>'precios comparativos'!$O$48:$O$124</c:f>
              <c:numCache>
                <c:formatCode>mmm\-yy</c:formatCode>
                <c:ptCount val="77"/>
                <c:pt idx="0">
                  <c:v>41518</c:v>
                </c:pt>
                <c:pt idx="1">
                  <c:v>41548</c:v>
                </c:pt>
                <c:pt idx="2">
                  <c:v>41579</c:v>
                </c:pt>
                <c:pt idx="3">
                  <c:v>41609</c:v>
                </c:pt>
                <c:pt idx="4">
                  <c:v>41640</c:v>
                </c:pt>
                <c:pt idx="5">
                  <c:v>41671</c:v>
                </c:pt>
                <c:pt idx="6">
                  <c:v>41699</c:v>
                </c:pt>
                <c:pt idx="7">
                  <c:v>41730</c:v>
                </c:pt>
                <c:pt idx="8">
                  <c:v>41760</c:v>
                </c:pt>
                <c:pt idx="9">
                  <c:v>41791</c:v>
                </c:pt>
                <c:pt idx="10">
                  <c:v>41821</c:v>
                </c:pt>
                <c:pt idx="11">
                  <c:v>41852</c:v>
                </c:pt>
                <c:pt idx="12">
                  <c:v>41883</c:v>
                </c:pt>
                <c:pt idx="13">
                  <c:v>41913</c:v>
                </c:pt>
                <c:pt idx="14">
                  <c:v>41944</c:v>
                </c:pt>
                <c:pt idx="15">
                  <c:v>41974</c:v>
                </c:pt>
                <c:pt idx="16">
                  <c:v>42005</c:v>
                </c:pt>
                <c:pt idx="17">
                  <c:v>42036</c:v>
                </c:pt>
                <c:pt idx="18">
                  <c:v>42064</c:v>
                </c:pt>
                <c:pt idx="19">
                  <c:v>42095</c:v>
                </c:pt>
                <c:pt idx="20">
                  <c:v>42125</c:v>
                </c:pt>
                <c:pt idx="21">
                  <c:v>42156</c:v>
                </c:pt>
                <c:pt idx="22">
                  <c:v>42186</c:v>
                </c:pt>
                <c:pt idx="23">
                  <c:v>42217</c:v>
                </c:pt>
                <c:pt idx="24">
                  <c:v>42248</c:v>
                </c:pt>
                <c:pt idx="25">
                  <c:v>42278</c:v>
                </c:pt>
                <c:pt idx="26">
                  <c:v>42309</c:v>
                </c:pt>
                <c:pt idx="27">
                  <c:v>42339</c:v>
                </c:pt>
                <c:pt idx="28">
                  <c:v>42370</c:v>
                </c:pt>
                <c:pt idx="29">
                  <c:v>42401</c:v>
                </c:pt>
                <c:pt idx="30">
                  <c:v>42430</c:v>
                </c:pt>
                <c:pt idx="31">
                  <c:v>42461</c:v>
                </c:pt>
                <c:pt idx="32">
                  <c:v>42491</c:v>
                </c:pt>
                <c:pt idx="33">
                  <c:v>42522</c:v>
                </c:pt>
                <c:pt idx="34">
                  <c:v>42552</c:v>
                </c:pt>
                <c:pt idx="35">
                  <c:v>42583</c:v>
                </c:pt>
                <c:pt idx="36">
                  <c:v>42614</c:v>
                </c:pt>
                <c:pt idx="37">
                  <c:v>42644</c:v>
                </c:pt>
                <c:pt idx="38">
                  <c:v>42675</c:v>
                </c:pt>
                <c:pt idx="39">
                  <c:v>42705</c:v>
                </c:pt>
                <c:pt idx="40">
                  <c:v>42736</c:v>
                </c:pt>
                <c:pt idx="41">
                  <c:v>42767</c:v>
                </c:pt>
                <c:pt idx="42">
                  <c:v>42795</c:v>
                </c:pt>
                <c:pt idx="43">
                  <c:v>42826</c:v>
                </c:pt>
                <c:pt idx="44">
                  <c:v>42856</c:v>
                </c:pt>
                <c:pt idx="45">
                  <c:v>42887</c:v>
                </c:pt>
                <c:pt idx="46">
                  <c:v>42917</c:v>
                </c:pt>
                <c:pt idx="47">
                  <c:v>42948</c:v>
                </c:pt>
                <c:pt idx="48">
                  <c:v>42979</c:v>
                </c:pt>
                <c:pt idx="49">
                  <c:v>43009</c:v>
                </c:pt>
                <c:pt idx="50">
                  <c:v>43040</c:v>
                </c:pt>
                <c:pt idx="51">
                  <c:v>43070</c:v>
                </c:pt>
                <c:pt idx="52">
                  <c:v>43101</c:v>
                </c:pt>
                <c:pt idx="53">
                  <c:v>43132</c:v>
                </c:pt>
                <c:pt idx="54">
                  <c:v>43160</c:v>
                </c:pt>
                <c:pt idx="55">
                  <c:v>43191</c:v>
                </c:pt>
                <c:pt idx="56">
                  <c:v>43221</c:v>
                </c:pt>
                <c:pt idx="57">
                  <c:v>43252</c:v>
                </c:pt>
                <c:pt idx="58">
                  <c:v>43282</c:v>
                </c:pt>
                <c:pt idx="59">
                  <c:v>43313</c:v>
                </c:pt>
                <c:pt idx="60">
                  <c:v>43344</c:v>
                </c:pt>
                <c:pt idx="61">
                  <c:v>43374</c:v>
                </c:pt>
                <c:pt idx="62">
                  <c:v>43405</c:v>
                </c:pt>
                <c:pt idx="63">
                  <c:v>43435</c:v>
                </c:pt>
                <c:pt idx="64">
                  <c:v>43466</c:v>
                </c:pt>
                <c:pt idx="65">
                  <c:v>43497</c:v>
                </c:pt>
                <c:pt idx="66">
                  <c:v>43525</c:v>
                </c:pt>
                <c:pt idx="67">
                  <c:v>43556</c:v>
                </c:pt>
                <c:pt idx="68">
                  <c:v>43586</c:v>
                </c:pt>
                <c:pt idx="69">
                  <c:v>43617</c:v>
                </c:pt>
                <c:pt idx="70">
                  <c:v>43647</c:v>
                </c:pt>
                <c:pt idx="71">
                  <c:v>43678</c:v>
                </c:pt>
                <c:pt idx="72">
                  <c:v>43709</c:v>
                </c:pt>
                <c:pt idx="73">
                  <c:v>43739</c:v>
                </c:pt>
              </c:numCache>
            </c:numRef>
          </c:cat>
          <c:val>
            <c:numRef>
              <c:f>'precios comparativos'!$R$48:$R$124</c:f>
              <c:numCache>
                <c:formatCode>#,##0.0</c:formatCode>
                <c:ptCount val="77"/>
                <c:pt idx="0">
                  <c:v>31250</c:v>
                </c:pt>
                <c:pt idx="1">
                  <c:v>25000</c:v>
                </c:pt>
                <c:pt idx="2">
                  <c:v>21250</c:v>
                </c:pt>
                <c:pt idx="3">
                  <c:v>21250</c:v>
                </c:pt>
                <c:pt idx="4">
                  <c:v>21250</c:v>
                </c:pt>
                <c:pt idx="5">
                  <c:v>21250</c:v>
                </c:pt>
                <c:pt idx="6">
                  <c:v>25000</c:v>
                </c:pt>
                <c:pt idx="7">
                  <c:v>27500</c:v>
                </c:pt>
                <c:pt idx="18">
                  <c:v>25000</c:v>
                </c:pt>
                <c:pt idx="19">
                  <c:v>25000</c:v>
                </c:pt>
                <c:pt idx="20">
                  <c:v>27500</c:v>
                </c:pt>
                <c:pt idx="21">
                  <c:v>27500</c:v>
                </c:pt>
                <c:pt idx="22">
                  <c:v>27500</c:v>
                </c:pt>
                <c:pt idx="29">
                  <c:v>20000</c:v>
                </c:pt>
                <c:pt idx="30">
                  <c:v>20000</c:v>
                </c:pt>
                <c:pt idx="31">
                  <c:v>30000</c:v>
                </c:pt>
                <c:pt idx="32">
                  <c:v>33750</c:v>
                </c:pt>
                <c:pt idx="33">
                  <c:v>33750</c:v>
                </c:pt>
                <c:pt idx="34">
                  <c:v>30000</c:v>
                </c:pt>
                <c:pt idx="35">
                  <c:v>33750</c:v>
                </c:pt>
                <c:pt idx="40" formatCode="General">
                  <c:v>32500</c:v>
                </c:pt>
                <c:pt idx="43">
                  <c:v>40000</c:v>
                </c:pt>
                <c:pt idx="44">
                  <c:v>43750</c:v>
                </c:pt>
                <c:pt idx="45">
                  <c:v>42500</c:v>
                </c:pt>
                <c:pt idx="46">
                  <c:v>45000</c:v>
                </c:pt>
                <c:pt idx="47">
                  <c:v>45000</c:v>
                </c:pt>
                <c:pt idx="49">
                  <c:v>45000</c:v>
                </c:pt>
                <c:pt idx="50">
                  <c:v>45000</c:v>
                </c:pt>
                <c:pt idx="51">
                  <c:v>46875</c:v>
                </c:pt>
                <c:pt idx="52">
                  <c:v>45000</c:v>
                </c:pt>
                <c:pt idx="53">
                  <c:v>46300</c:v>
                </c:pt>
                <c:pt idx="54">
                  <c:v>50000</c:v>
                </c:pt>
                <c:pt idx="55">
                  <c:v>50000</c:v>
                </c:pt>
                <c:pt idx="56">
                  <c:v>47500</c:v>
                </c:pt>
                <c:pt idx="57" formatCode="General">
                  <c:v>45000</c:v>
                </c:pt>
                <c:pt idx="58" formatCode="General">
                  <c:v>43750</c:v>
                </c:pt>
                <c:pt idx="59" formatCode="General">
                  <c:v>43750</c:v>
                </c:pt>
                <c:pt idx="60" formatCode="General">
                  <c:v>38750</c:v>
                </c:pt>
                <c:pt idx="61" formatCode="General">
                  <c:v>35000</c:v>
                </c:pt>
                <c:pt idx="62" formatCode="General">
                  <c:v>35000</c:v>
                </c:pt>
                <c:pt idx="63" formatCode="General">
                  <c:v>30625</c:v>
                </c:pt>
                <c:pt idx="64" formatCode="General">
                  <c:v>30000</c:v>
                </c:pt>
                <c:pt idx="65" formatCode="General">
                  <c:v>30000</c:v>
                </c:pt>
                <c:pt idx="66" formatCode="General">
                  <c:v>31250</c:v>
                </c:pt>
                <c:pt idx="69" formatCode="General">
                  <c:v>30000</c:v>
                </c:pt>
                <c:pt idx="70" formatCode="General">
                  <c:v>28750</c:v>
                </c:pt>
                <c:pt idx="71" formatCode="General">
                  <c:v>28750</c:v>
                </c:pt>
                <c:pt idx="72" formatCode="General">
                  <c:v>22500</c:v>
                </c:pt>
                <c:pt idx="73" formatCode="General">
                  <c:v>30000</c:v>
                </c:pt>
                <c:pt idx="76" formatCode="General">
                  <c:v>0</c:v>
                </c:pt>
              </c:numCache>
            </c:numRef>
          </c:val>
          <c:smooth val="0"/>
          <c:extLst>
            <c:ext xmlns:c16="http://schemas.microsoft.com/office/drawing/2014/chart" uri="{C3380CC4-5D6E-409C-BE32-E72D297353CC}">
              <c16:uniqueId val="{00000002-4CC0-49B7-B01C-74EB7B8E0EEE}"/>
            </c:ext>
          </c:extLst>
        </c:ser>
        <c:ser>
          <c:idx val="3"/>
          <c:order val="3"/>
          <c:tx>
            <c:strRef>
              <c:f>'precios comparativos'!$S$3</c:f>
              <c:strCache>
                <c:ptCount val="1"/>
                <c:pt idx="0">
                  <c:v>Argentino blanco</c:v>
                </c:pt>
              </c:strCache>
            </c:strRef>
          </c:tx>
          <c:spPr>
            <a:ln>
              <a:solidFill>
                <a:srgbClr val="FFC000"/>
              </a:solidFill>
            </a:ln>
          </c:spPr>
          <c:cat>
            <c:numRef>
              <c:f>'precios comparativos'!$O$48:$O$124</c:f>
              <c:numCache>
                <c:formatCode>mmm\-yy</c:formatCode>
                <c:ptCount val="77"/>
                <c:pt idx="0">
                  <c:v>41518</c:v>
                </c:pt>
                <c:pt idx="1">
                  <c:v>41548</c:v>
                </c:pt>
                <c:pt idx="2">
                  <c:v>41579</c:v>
                </c:pt>
                <c:pt idx="3">
                  <c:v>41609</c:v>
                </c:pt>
                <c:pt idx="4">
                  <c:v>41640</c:v>
                </c:pt>
                <c:pt idx="5">
                  <c:v>41671</c:v>
                </c:pt>
                <c:pt idx="6">
                  <c:v>41699</c:v>
                </c:pt>
                <c:pt idx="7">
                  <c:v>41730</c:v>
                </c:pt>
                <c:pt idx="8">
                  <c:v>41760</c:v>
                </c:pt>
                <c:pt idx="9">
                  <c:v>41791</c:v>
                </c:pt>
                <c:pt idx="10">
                  <c:v>41821</c:v>
                </c:pt>
                <c:pt idx="11">
                  <c:v>41852</c:v>
                </c:pt>
                <c:pt idx="12">
                  <c:v>41883</c:v>
                </c:pt>
                <c:pt idx="13">
                  <c:v>41913</c:v>
                </c:pt>
                <c:pt idx="14">
                  <c:v>41944</c:v>
                </c:pt>
                <c:pt idx="15">
                  <c:v>41974</c:v>
                </c:pt>
                <c:pt idx="16">
                  <c:v>42005</c:v>
                </c:pt>
                <c:pt idx="17">
                  <c:v>42036</c:v>
                </c:pt>
                <c:pt idx="18">
                  <c:v>42064</c:v>
                </c:pt>
                <c:pt idx="19">
                  <c:v>42095</c:v>
                </c:pt>
                <c:pt idx="20">
                  <c:v>42125</c:v>
                </c:pt>
                <c:pt idx="21">
                  <c:v>42156</c:v>
                </c:pt>
                <c:pt idx="22">
                  <c:v>42186</c:v>
                </c:pt>
                <c:pt idx="23">
                  <c:v>42217</c:v>
                </c:pt>
                <c:pt idx="24">
                  <c:v>42248</c:v>
                </c:pt>
                <c:pt idx="25">
                  <c:v>42278</c:v>
                </c:pt>
                <c:pt idx="26">
                  <c:v>42309</c:v>
                </c:pt>
                <c:pt idx="27">
                  <c:v>42339</c:v>
                </c:pt>
                <c:pt idx="28">
                  <c:v>42370</c:v>
                </c:pt>
                <c:pt idx="29">
                  <c:v>42401</c:v>
                </c:pt>
                <c:pt idx="30">
                  <c:v>42430</c:v>
                </c:pt>
                <c:pt idx="31">
                  <c:v>42461</c:v>
                </c:pt>
                <c:pt idx="32">
                  <c:v>42491</c:v>
                </c:pt>
                <c:pt idx="33">
                  <c:v>42522</c:v>
                </c:pt>
                <c:pt idx="34">
                  <c:v>42552</c:v>
                </c:pt>
                <c:pt idx="35">
                  <c:v>42583</c:v>
                </c:pt>
                <c:pt idx="36">
                  <c:v>42614</c:v>
                </c:pt>
                <c:pt idx="37">
                  <c:v>42644</c:v>
                </c:pt>
                <c:pt idx="38">
                  <c:v>42675</c:v>
                </c:pt>
                <c:pt idx="39">
                  <c:v>42705</c:v>
                </c:pt>
                <c:pt idx="40">
                  <c:v>42736</c:v>
                </c:pt>
                <c:pt idx="41">
                  <c:v>42767</c:v>
                </c:pt>
                <c:pt idx="42">
                  <c:v>42795</c:v>
                </c:pt>
                <c:pt idx="43">
                  <c:v>42826</c:v>
                </c:pt>
                <c:pt idx="44">
                  <c:v>42856</c:v>
                </c:pt>
                <c:pt idx="45">
                  <c:v>42887</c:v>
                </c:pt>
                <c:pt idx="46">
                  <c:v>42917</c:v>
                </c:pt>
                <c:pt idx="47">
                  <c:v>42948</c:v>
                </c:pt>
                <c:pt idx="48">
                  <c:v>42979</c:v>
                </c:pt>
                <c:pt idx="49">
                  <c:v>43009</c:v>
                </c:pt>
                <c:pt idx="50">
                  <c:v>43040</c:v>
                </c:pt>
                <c:pt idx="51">
                  <c:v>43070</c:v>
                </c:pt>
                <c:pt idx="52">
                  <c:v>43101</c:v>
                </c:pt>
                <c:pt idx="53">
                  <c:v>43132</c:v>
                </c:pt>
                <c:pt idx="54">
                  <c:v>43160</c:v>
                </c:pt>
                <c:pt idx="55">
                  <c:v>43191</c:v>
                </c:pt>
                <c:pt idx="56">
                  <c:v>43221</c:v>
                </c:pt>
                <c:pt idx="57">
                  <c:v>43252</c:v>
                </c:pt>
                <c:pt idx="58">
                  <c:v>43282</c:v>
                </c:pt>
                <c:pt idx="59">
                  <c:v>43313</c:v>
                </c:pt>
                <c:pt idx="60">
                  <c:v>43344</c:v>
                </c:pt>
                <c:pt idx="61">
                  <c:v>43374</c:v>
                </c:pt>
                <c:pt idx="62">
                  <c:v>43405</c:v>
                </c:pt>
                <c:pt idx="63">
                  <c:v>43435</c:v>
                </c:pt>
                <c:pt idx="64">
                  <c:v>43466</c:v>
                </c:pt>
                <c:pt idx="65">
                  <c:v>43497</c:v>
                </c:pt>
                <c:pt idx="66">
                  <c:v>43525</c:v>
                </c:pt>
                <c:pt idx="67">
                  <c:v>43556</c:v>
                </c:pt>
                <c:pt idx="68">
                  <c:v>43586</c:v>
                </c:pt>
                <c:pt idx="69">
                  <c:v>43617</c:v>
                </c:pt>
                <c:pt idx="70">
                  <c:v>43647</c:v>
                </c:pt>
                <c:pt idx="71">
                  <c:v>43678</c:v>
                </c:pt>
                <c:pt idx="72">
                  <c:v>43709</c:v>
                </c:pt>
                <c:pt idx="73">
                  <c:v>43739</c:v>
                </c:pt>
              </c:numCache>
            </c:numRef>
          </c:cat>
          <c:val>
            <c:numRef>
              <c:f>'precios comparativos'!$S$48:$S$124</c:f>
              <c:numCache>
                <c:formatCode>#,##0.0</c:formatCode>
                <c:ptCount val="77"/>
                <c:pt idx="0">
                  <c:v>17669.11069444444</c:v>
                </c:pt>
                <c:pt idx="1">
                  <c:v>17285.542718181812</c:v>
                </c:pt>
                <c:pt idx="2">
                  <c:v>16757.912700000001</c:v>
                </c:pt>
                <c:pt idx="3">
                  <c:v>16904.26815</c:v>
                </c:pt>
                <c:pt idx="4">
                  <c:v>15038.637499999999</c:v>
                </c:pt>
                <c:pt idx="5">
                  <c:v>14153.295</c:v>
                </c:pt>
                <c:pt idx="6">
                  <c:v>16649.610099999998</c:v>
                </c:pt>
                <c:pt idx="7">
                  <c:v>17526.131999999998</c:v>
                </c:pt>
                <c:pt idx="8">
                  <c:v>17191.939699999999</c:v>
                </c:pt>
                <c:pt idx="9">
                  <c:v>17647.1672</c:v>
                </c:pt>
                <c:pt idx="10">
                  <c:v>15966.925799999997</c:v>
                </c:pt>
                <c:pt idx="11">
                  <c:v>15691.023899999998</c:v>
                </c:pt>
                <c:pt idx="12">
                  <c:v>15198.883000000002</c:v>
                </c:pt>
                <c:pt idx="13">
                  <c:v>14504.970500000001</c:v>
                </c:pt>
                <c:pt idx="14">
                  <c:v>13486.731544999999</c:v>
                </c:pt>
                <c:pt idx="15">
                  <c:v>15113.997359999999</c:v>
                </c:pt>
                <c:pt idx="16">
                  <c:v>14656.635</c:v>
                </c:pt>
                <c:pt idx="17">
                  <c:v>12697.661999999998</c:v>
                </c:pt>
                <c:pt idx="18">
                  <c:v>13427.690399999996</c:v>
                </c:pt>
                <c:pt idx="19">
                  <c:v>12170.369828571425</c:v>
                </c:pt>
                <c:pt idx="20">
                  <c:v>11711.4972</c:v>
                </c:pt>
                <c:pt idx="21">
                  <c:v>12200.669999999998</c:v>
                </c:pt>
                <c:pt idx="22">
                  <c:v>20717.650800000003</c:v>
                </c:pt>
                <c:pt idx="23">
                  <c:v>13353.682200000001</c:v>
                </c:pt>
                <c:pt idx="24">
                  <c:v>14292.316500000001</c:v>
                </c:pt>
                <c:pt idx="25">
                  <c:v>13757.509900000001</c:v>
                </c:pt>
                <c:pt idx="26">
                  <c:v>11514.9827</c:v>
                </c:pt>
                <c:pt idx="27">
                  <c:v>11633.686399999999</c:v>
                </c:pt>
                <c:pt idx="28">
                  <c:v>8996.0705999999991</c:v>
                </c:pt>
                <c:pt idx="29">
                  <c:v>9793.6775999999991</c:v>
                </c:pt>
                <c:pt idx="30">
                  <c:v>10140.1101</c:v>
                </c:pt>
                <c:pt idx="31">
                  <c:v>13112.4058</c:v>
                </c:pt>
                <c:pt idx="32">
                  <c:v>15017.762400000001</c:v>
                </c:pt>
                <c:pt idx="33">
                  <c:v>13307.896600000002</c:v>
                </c:pt>
                <c:pt idx="34">
                  <c:v>14442.000199999999</c:v>
                </c:pt>
                <c:pt idx="35">
                  <c:v>14030.451299999999</c:v>
                </c:pt>
                <c:pt idx="36">
                  <c:v>14480.230400000002</c:v>
                </c:pt>
                <c:pt idx="37">
                  <c:v>17100.532799999997</c:v>
                </c:pt>
                <c:pt idx="38">
                  <c:v>16958.081699999999</c:v>
                </c:pt>
                <c:pt idx="39">
                  <c:v>18120.023999999998</c:v>
                </c:pt>
                <c:pt idx="40">
                  <c:v>16397.488799999999</c:v>
                </c:pt>
                <c:pt idx="41">
                  <c:v>16774.370000000003</c:v>
                </c:pt>
                <c:pt idx="42">
                  <c:v>19870.790400000002</c:v>
                </c:pt>
                <c:pt idx="43">
                  <c:v>25764.053500000002</c:v>
                </c:pt>
                <c:pt idx="44">
                  <c:v>31906.115999999998</c:v>
                </c:pt>
                <c:pt idx="45">
                  <c:v>25486.445600000003</c:v>
                </c:pt>
                <c:pt idx="46">
                  <c:v>25972.531200000001</c:v>
                </c:pt>
                <c:pt idx="47">
                  <c:v>23750.126400000001</c:v>
                </c:pt>
                <c:pt idx="48">
                  <c:v>25232.537500000002</c:v>
                </c:pt>
                <c:pt idx="49">
                  <c:v>26190.3</c:v>
                </c:pt>
                <c:pt idx="50">
                  <c:v>23350.2</c:v>
                </c:pt>
                <c:pt idx="51">
                  <c:v>23345.4</c:v>
                </c:pt>
                <c:pt idx="52">
                  <c:v>20134.571800000002</c:v>
                </c:pt>
                <c:pt idx="53">
                  <c:v>21974</c:v>
                </c:pt>
                <c:pt idx="54">
                  <c:v>20207.599999999999</c:v>
                </c:pt>
                <c:pt idx="55">
                  <c:v>19226.099999999999</c:v>
                </c:pt>
                <c:pt idx="56">
                  <c:v>17684.8</c:v>
                </c:pt>
                <c:pt idx="57" formatCode="General">
                  <c:v>16989.900000000001</c:v>
                </c:pt>
                <c:pt idx="58" formatCode="General">
                  <c:v>15691.7</c:v>
                </c:pt>
                <c:pt idx="59" formatCode="General">
                  <c:v>13418.5</c:v>
                </c:pt>
                <c:pt idx="60" formatCode="General">
                  <c:v>10940.1</c:v>
                </c:pt>
                <c:pt idx="61" formatCode="General">
                  <c:v>11494.6</c:v>
                </c:pt>
                <c:pt idx="62" formatCode="General">
                  <c:v>12682</c:v>
                </c:pt>
                <c:pt idx="63" formatCode="General">
                  <c:v>12669.5</c:v>
                </c:pt>
                <c:pt idx="64" formatCode="General">
                  <c:v>11843</c:v>
                </c:pt>
                <c:pt idx="65" formatCode="0">
                  <c:v>10835.7</c:v>
                </c:pt>
                <c:pt idx="66" formatCode="0">
                  <c:v>10658.1</c:v>
                </c:pt>
                <c:pt idx="67" formatCode="0">
                  <c:v>9681.6</c:v>
                </c:pt>
                <c:pt idx="68" formatCode="General">
                  <c:v>8767</c:v>
                </c:pt>
                <c:pt idx="69" formatCode="General">
                  <c:v>10086</c:v>
                </c:pt>
                <c:pt idx="70" formatCode="General">
                  <c:v>10623.4</c:v>
                </c:pt>
                <c:pt idx="71" formatCode="General">
                  <c:v>8526.7999999999993</c:v>
                </c:pt>
                <c:pt idx="72" formatCode="General">
                  <c:v>8096.9</c:v>
                </c:pt>
                <c:pt idx="73" formatCode="General">
                  <c:v>7651.5</c:v>
                </c:pt>
              </c:numCache>
            </c:numRef>
          </c:val>
          <c:smooth val="0"/>
          <c:extLst>
            <c:ext xmlns:c16="http://schemas.microsoft.com/office/drawing/2014/chart" uri="{C3380CC4-5D6E-409C-BE32-E72D297353CC}">
              <c16:uniqueId val="{00000003-4CC0-49B7-B01C-74EB7B8E0EEE}"/>
            </c:ext>
          </c:extLst>
        </c:ser>
        <c:dLbls>
          <c:showLegendKey val="0"/>
          <c:showVal val="0"/>
          <c:showCatName val="0"/>
          <c:showSerName val="0"/>
          <c:showPercent val="0"/>
          <c:showBubbleSize val="0"/>
        </c:dLbls>
        <c:marker val="1"/>
        <c:smooth val="0"/>
        <c:axId val="405639343"/>
        <c:axId val="1"/>
      </c:lineChart>
      <c:dateAx>
        <c:axId val="405639343"/>
        <c:scaling>
          <c:orientation val="minMax"/>
        </c:scaling>
        <c:delete val="0"/>
        <c:axPos val="b"/>
        <c:numFmt formatCode="mmm\-yy" sourceLinked="0"/>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Offset val="100"/>
        <c:baseTimeUnit val="months"/>
        <c:majorUnit val="2"/>
        <c:majorTimeUnit val="months"/>
      </c:dateAx>
      <c:valAx>
        <c:axId val="1"/>
        <c:scaling>
          <c:orientation val="minMax"/>
          <c:max val="52000"/>
          <c:min val="5000"/>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$/hectolitro</a:t>
                </a:r>
              </a:p>
            </c:rich>
          </c:tx>
          <c:layout>
            <c:manualLayout>
              <c:xMode val="edge"/>
              <c:yMode val="edge"/>
              <c:x val="2.4534339887278333E-2"/>
              <c:y val="0.379183027885706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05639343"/>
        <c:crosses val="autoZero"/>
        <c:crossBetween val="between"/>
      </c:valAx>
    </c:plotArea>
    <c:legend>
      <c:legendPos val="r"/>
      <c:layout>
        <c:manualLayout>
          <c:xMode val="edge"/>
          <c:yMode val="edge"/>
          <c:x val="0.11551155319730418"/>
          <c:y val="0.91013352588568341"/>
          <c:w val="0.81820717891599504"/>
          <c:h val="4.8078488005593223E-2"/>
        </c:manualLayout>
      </c:layout>
      <c:overlay val="0"/>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78" l="0.70000000000000062" r="0.70000000000000062" t="0.75000000000000078"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4. Evolución de las exportaciones de vino a granel. Período 2000 - 2018</a:t>
            </a:r>
          </a:p>
        </c:rich>
      </c:tx>
      <c:layout>
        <c:manualLayout>
          <c:xMode val="edge"/>
          <c:yMode val="edge"/>
          <c:x val="0.11091491362087202"/>
          <c:y val="3.5811912399838906E-2"/>
        </c:manualLayout>
      </c:layout>
      <c:overlay val="0"/>
      <c:spPr>
        <a:noFill/>
        <a:ln w="25400">
          <a:noFill/>
        </a:ln>
      </c:spPr>
    </c:title>
    <c:autoTitleDeleted val="0"/>
    <c:plotArea>
      <c:layout>
        <c:manualLayout>
          <c:layoutTarget val="inner"/>
          <c:xMode val="edge"/>
          <c:yMode val="edge"/>
          <c:x val="0.127688997891657"/>
          <c:y val="0.1832258064516129"/>
          <c:w val="0.83331698291811895"/>
          <c:h val="0.61180403297045494"/>
        </c:manualLayout>
      </c:layout>
      <c:barChart>
        <c:barDir val="col"/>
        <c:grouping val="clustered"/>
        <c:varyColors val="0"/>
        <c:ser>
          <c:idx val="0"/>
          <c:order val="0"/>
          <c:tx>
            <c:strRef>
              <c:f>'Evol. export.'!$Y$15</c:f>
              <c:strCache>
                <c:ptCount val="1"/>
                <c:pt idx="0">
                  <c:v>Volumen a granel</c:v>
                </c:pt>
              </c:strCache>
            </c:strRef>
          </c:tx>
          <c:spPr>
            <a:solidFill>
              <a:srgbClr val="4F81B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export.'!$AA$14:$AS$14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export.'!$AA$15:$AS$15</c:f>
              <c:numCache>
                <c:formatCode>#,##0</c:formatCode>
                <c:ptCount val="19"/>
                <c:pt idx="0">
                  <c:v>72.910036000000005</c:v>
                </c:pt>
                <c:pt idx="1">
                  <c:v>109.110247</c:v>
                </c:pt>
                <c:pt idx="2">
                  <c:v>118.40353100519999</c:v>
                </c:pt>
                <c:pt idx="3">
                  <c:v>149.88732758360001</c:v>
                </c:pt>
                <c:pt idx="4">
                  <c:v>188.22032426440001</c:v>
                </c:pt>
                <c:pt idx="5">
                  <c:v>131.14229065469999</c:v>
                </c:pt>
                <c:pt idx="6">
                  <c:v>161.83011181999998</c:v>
                </c:pt>
                <c:pt idx="7">
                  <c:v>233.30518985</c:v>
                </c:pt>
                <c:pt idx="8">
                  <c:v>208.40995900999999</c:v>
                </c:pt>
                <c:pt idx="9">
                  <c:v>289.61965530000003</c:v>
                </c:pt>
                <c:pt idx="10">
                  <c:v>290.92445788999999</c:v>
                </c:pt>
                <c:pt idx="11">
                  <c:v>210.15477798930002</c:v>
                </c:pt>
                <c:pt idx="12">
                  <c:v>290.69355034739999</c:v>
                </c:pt>
                <c:pt idx="13">
                  <c:v>410.26098474999998</c:v>
                </c:pt>
                <c:pt idx="14">
                  <c:v>329.41743557000001</c:v>
                </c:pt>
                <c:pt idx="15">
                  <c:v>385.04199999999997</c:v>
                </c:pt>
                <c:pt idx="16">
                  <c:v>401.93400000000003</c:v>
                </c:pt>
                <c:pt idx="17">
                  <c:v>393.92899999999997</c:v>
                </c:pt>
                <c:pt idx="18" formatCode="0">
                  <c:v>319.5</c:v>
                </c:pt>
              </c:numCache>
            </c:numRef>
          </c:val>
          <c:extLst>
            <c:ext xmlns:c16="http://schemas.microsoft.com/office/drawing/2014/chart" uri="{C3380CC4-5D6E-409C-BE32-E72D297353CC}">
              <c16:uniqueId val="{00000000-CE02-4356-B4EB-77ADCFA86034}"/>
            </c:ext>
          </c:extLst>
        </c:ser>
        <c:ser>
          <c:idx val="1"/>
          <c:order val="1"/>
          <c:tx>
            <c:strRef>
              <c:f>'Evol. export.'!$Y$16</c:f>
              <c:strCache>
                <c:ptCount val="1"/>
                <c:pt idx="0">
                  <c:v>Valor a granel</c:v>
                </c:pt>
              </c:strCache>
            </c:strRef>
          </c:tx>
          <c:spPr>
            <a:solidFill>
              <a:srgbClr val="C0504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export.'!$AA$14:$AS$14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export.'!$AA$16:$AS$16</c:f>
              <c:numCache>
                <c:formatCode>#,##0</c:formatCode>
                <c:ptCount val="19"/>
                <c:pt idx="0">
                  <c:v>66.290965999999997</c:v>
                </c:pt>
                <c:pt idx="1">
                  <c:v>69.168778000000003</c:v>
                </c:pt>
                <c:pt idx="2">
                  <c:v>54.666370960000002</c:v>
                </c:pt>
                <c:pt idx="3">
                  <c:v>74.318585330000005</c:v>
                </c:pt>
                <c:pt idx="4">
                  <c:v>116.18971509000001</c:v>
                </c:pt>
                <c:pt idx="5">
                  <c:v>114.17217457</c:v>
                </c:pt>
                <c:pt idx="6">
                  <c:v>114.31705675000001</c:v>
                </c:pt>
                <c:pt idx="7">
                  <c:v>150.5098686</c:v>
                </c:pt>
                <c:pt idx="8">
                  <c:v>182.46038066</c:v>
                </c:pt>
                <c:pt idx="9">
                  <c:v>211.21099818000002</c:v>
                </c:pt>
                <c:pt idx="10">
                  <c:v>243.25538308</c:v>
                </c:pt>
                <c:pt idx="11">
                  <c:v>245.24177114</c:v>
                </c:pt>
                <c:pt idx="12">
                  <c:v>330.16294305999998</c:v>
                </c:pt>
                <c:pt idx="13">
                  <c:v>390.96416416000005</c:v>
                </c:pt>
                <c:pt idx="14">
                  <c:v>296.75839437000002</c:v>
                </c:pt>
                <c:pt idx="15">
                  <c:v>292.47399999999999</c:v>
                </c:pt>
                <c:pt idx="16">
                  <c:v>303.22699999999998</c:v>
                </c:pt>
                <c:pt idx="17">
                  <c:v>340.12900000000002</c:v>
                </c:pt>
                <c:pt idx="18" formatCode="0">
                  <c:v>327.2</c:v>
                </c:pt>
              </c:numCache>
            </c:numRef>
          </c:val>
          <c:extLst>
            <c:ext xmlns:c16="http://schemas.microsoft.com/office/drawing/2014/chart" uri="{C3380CC4-5D6E-409C-BE32-E72D297353CC}">
              <c16:uniqueId val="{00000001-CE02-4356-B4EB-77ADCFA86034}"/>
            </c:ext>
          </c:extLst>
        </c:ser>
        <c:dLbls>
          <c:showLegendKey val="0"/>
          <c:showVal val="0"/>
          <c:showCatName val="0"/>
          <c:showSerName val="0"/>
          <c:showPercent val="0"/>
          <c:showBubbleSize val="0"/>
        </c:dLbls>
        <c:gapWidth val="219"/>
        <c:overlap val="-27"/>
        <c:axId val="453491391"/>
        <c:axId val="1"/>
      </c:barChart>
      <c:catAx>
        <c:axId val="453491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n-US"/>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91391"/>
        <c:crosses val="autoZero"/>
        <c:crossBetween val="between"/>
      </c:valAx>
      <c:spPr>
        <a:noFill/>
        <a:ln w="25400">
          <a:noFill/>
        </a:ln>
      </c:spPr>
    </c:plotArea>
    <c:legend>
      <c:legendPos val="r"/>
      <c:layout>
        <c:manualLayout>
          <c:xMode val="edge"/>
          <c:yMode val="edge"/>
          <c:x val="0.27664864653112392"/>
          <c:y val="0.88617256176311288"/>
          <c:w val="0.4405883965996788"/>
          <c:h val="6.1585635128942218E-2"/>
        </c:manualLayout>
      </c:layout>
      <c:overlay val="0"/>
      <c:spPr>
        <a:noFill/>
        <a:ln w="25400">
          <a:noFill/>
        </a:ln>
      </c:spPr>
      <c:txPr>
        <a:bodyPr/>
        <a:lstStyle/>
        <a:p>
          <a:pPr>
            <a:defRPr sz="575"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rnd"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5. Evolución de las exportaciones de los demás vinos envasados. Período 2000 - 2018</a:t>
            </a:r>
          </a:p>
        </c:rich>
      </c:tx>
      <c:layout>
        <c:manualLayout>
          <c:xMode val="edge"/>
          <c:yMode val="edge"/>
          <c:x val="0.15760016031515614"/>
          <c:y val="2.4822695035460994E-2"/>
        </c:manualLayout>
      </c:layout>
      <c:overlay val="0"/>
      <c:spPr>
        <a:noFill/>
        <a:ln w="25400">
          <a:noFill/>
        </a:ln>
      </c:spPr>
    </c:title>
    <c:autoTitleDeleted val="0"/>
    <c:plotArea>
      <c:layout>
        <c:manualLayout>
          <c:layoutTarget val="inner"/>
          <c:xMode val="edge"/>
          <c:yMode val="edge"/>
          <c:x val="0.13533108361454818"/>
          <c:y val="0.18057803468208092"/>
          <c:w val="0.82024189833413685"/>
          <c:h val="0.61791072357005494"/>
        </c:manualLayout>
      </c:layout>
      <c:barChart>
        <c:barDir val="col"/>
        <c:grouping val="clustered"/>
        <c:varyColors val="0"/>
        <c:ser>
          <c:idx val="0"/>
          <c:order val="0"/>
          <c:tx>
            <c:strRef>
              <c:f>'Evol. export.'!$Y$20</c:f>
              <c:strCache>
                <c:ptCount val="1"/>
                <c:pt idx="0">
                  <c:v>Volumen los demás envasados</c:v>
                </c:pt>
              </c:strCache>
            </c:strRef>
          </c:tx>
          <c:spPr>
            <a:solidFill>
              <a:srgbClr val="4F81B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export.'!$AA$19:$AS$19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export.'!$AA$20:$AS$20</c:f>
              <c:numCache>
                <c:formatCode>#,##0</c:formatCode>
                <c:ptCount val="19"/>
                <c:pt idx="0">
                  <c:v>39.981855000000003</c:v>
                </c:pt>
                <c:pt idx="1">
                  <c:v>40.052982999999998</c:v>
                </c:pt>
                <c:pt idx="2">
                  <c:v>49.388238392700003</c:v>
                </c:pt>
                <c:pt idx="3">
                  <c:v>47.342706783399997</c:v>
                </c:pt>
                <c:pt idx="4">
                  <c:v>42.646569212499998</c:v>
                </c:pt>
                <c:pt idx="5">
                  <c:v>38.658926530000002</c:v>
                </c:pt>
                <c:pt idx="6">
                  <c:v>47.957571909999999</c:v>
                </c:pt>
                <c:pt idx="7">
                  <c:v>46.841828729999996</c:v>
                </c:pt>
                <c:pt idx="8">
                  <c:v>43.590714210000002</c:v>
                </c:pt>
                <c:pt idx="9">
                  <c:v>47.185891670000004</c:v>
                </c:pt>
                <c:pt idx="10">
                  <c:v>48.600438652000001</c:v>
                </c:pt>
                <c:pt idx="11">
                  <c:v>49.518246762000004</c:v>
                </c:pt>
                <c:pt idx="12">
                  <c:v>47.411845679999999</c:v>
                </c:pt>
                <c:pt idx="13">
                  <c:v>61.3923323</c:v>
                </c:pt>
                <c:pt idx="14">
                  <c:v>49.354199690000002</c:v>
                </c:pt>
                <c:pt idx="15">
                  <c:v>47.796999999999997</c:v>
                </c:pt>
                <c:pt idx="16">
                  <c:v>48.23</c:v>
                </c:pt>
                <c:pt idx="17">
                  <c:v>43.374000000000002</c:v>
                </c:pt>
                <c:pt idx="18" formatCode="0">
                  <c:v>43.8</c:v>
                </c:pt>
              </c:numCache>
            </c:numRef>
          </c:val>
          <c:extLst>
            <c:ext xmlns:c16="http://schemas.microsoft.com/office/drawing/2014/chart" uri="{C3380CC4-5D6E-409C-BE32-E72D297353CC}">
              <c16:uniqueId val="{00000000-45D8-49A5-8F6A-53E140E965B4}"/>
            </c:ext>
          </c:extLst>
        </c:ser>
        <c:ser>
          <c:idx val="1"/>
          <c:order val="1"/>
          <c:tx>
            <c:strRef>
              <c:f>'Evol. export.'!$Y$21</c:f>
              <c:strCache>
                <c:ptCount val="1"/>
                <c:pt idx="0">
                  <c:v>Valor los demás envasados</c:v>
                </c:pt>
              </c:strCache>
            </c:strRef>
          </c:tx>
          <c:spPr>
            <a:solidFill>
              <a:srgbClr val="C0504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export.'!$AA$19:$AS$19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export.'!$AA$21:$AS$21</c:f>
              <c:numCache>
                <c:formatCode>#,##0</c:formatCode>
                <c:ptCount val="19"/>
                <c:pt idx="0">
                  <c:v>64.322484000000003</c:v>
                </c:pt>
                <c:pt idx="1">
                  <c:v>61.564771999999998</c:v>
                </c:pt>
                <c:pt idx="2">
                  <c:v>70.012456389999997</c:v>
                </c:pt>
                <c:pt idx="3">
                  <c:v>65.760063479999999</c:v>
                </c:pt>
                <c:pt idx="4">
                  <c:v>63.218226420000001</c:v>
                </c:pt>
                <c:pt idx="5">
                  <c:v>58.501507850000003</c:v>
                </c:pt>
                <c:pt idx="6">
                  <c:v>66.993644709999998</c:v>
                </c:pt>
                <c:pt idx="7">
                  <c:v>78.070875520000001</c:v>
                </c:pt>
                <c:pt idx="8">
                  <c:v>78.936040340000005</c:v>
                </c:pt>
                <c:pt idx="9">
                  <c:v>82.32576641</c:v>
                </c:pt>
                <c:pt idx="10">
                  <c:v>90.073937659999999</c:v>
                </c:pt>
                <c:pt idx="11">
                  <c:v>98.660379769999992</c:v>
                </c:pt>
                <c:pt idx="12">
                  <c:v>93.425791289999992</c:v>
                </c:pt>
                <c:pt idx="13">
                  <c:v>98.948317870000011</c:v>
                </c:pt>
                <c:pt idx="14">
                  <c:v>98.224757839999995</c:v>
                </c:pt>
                <c:pt idx="15">
                  <c:v>89.888999999999996</c:v>
                </c:pt>
                <c:pt idx="16">
                  <c:v>92.328000000000003</c:v>
                </c:pt>
                <c:pt idx="17">
                  <c:v>87.179000000000002</c:v>
                </c:pt>
                <c:pt idx="18" formatCode="0">
                  <c:v>90.2</c:v>
                </c:pt>
              </c:numCache>
            </c:numRef>
          </c:val>
          <c:extLst>
            <c:ext xmlns:c16="http://schemas.microsoft.com/office/drawing/2014/chart" uri="{C3380CC4-5D6E-409C-BE32-E72D297353CC}">
              <c16:uniqueId val="{00000001-45D8-49A5-8F6A-53E140E965B4}"/>
            </c:ext>
          </c:extLst>
        </c:ser>
        <c:dLbls>
          <c:showLegendKey val="0"/>
          <c:showVal val="0"/>
          <c:showCatName val="0"/>
          <c:showSerName val="0"/>
          <c:showPercent val="0"/>
          <c:showBubbleSize val="0"/>
        </c:dLbls>
        <c:gapWidth val="219"/>
        <c:overlap val="-27"/>
        <c:axId val="453491791"/>
        <c:axId val="1"/>
      </c:barChart>
      <c:catAx>
        <c:axId val="45349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n-US"/>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91791"/>
        <c:crosses val="autoZero"/>
        <c:crossBetween val="between"/>
      </c:valAx>
      <c:spPr>
        <a:noFill/>
        <a:ln w="25400">
          <a:noFill/>
        </a:ln>
      </c:spPr>
    </c:plotArea>
    <c:legend>
      <c:legendPos val="r"/>
      <c:layout>
        <c:manualLayout>
          <c:xMode val="edge"/>
          <c:yMode val="edge"/>
          <c:x val="0.11837123711491371"/>
          <c:y val="0.89428352041101244"/>
          <c:w val="0.75308494259446623"/>
          <c:h val="5.7805327525548678E-2"/>
        </c:manualLayout>
      </c:layout>
      <c:overlay val="0"/>
      <c:spPr>
        <a:noFill/>
        <a:ln w="25400">
          <a:noFill/>
        </a:ln>
      </c:spPr>
      <c:txPr>
        <a:bodyPr/>
        <a:lstStyle/>
        <a:p>
          <a:pPr>
            <a:defRPr sz="575"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2. Evolución de los precios medios de los vinos  chilenos exportados según categoría</a:t>
            </a:r>
          </a:p>
        </c:rich>
      </c:tx>
      <c:overlay val="0"/>
      <c:spPr>
        <a:noFill/>
        <a:ln w="25400">
          <a:noFill/>
        </a:ln>
      </c:spPr>
    </c:title>
    <c:autoTitleDeleted val="0"/>
    <c:plotArea>
      <c:layout>
        <c:manualLayout>
          <c:layoutTarget val="inner"/>
          <c:xMode val="edge"/>
          <c:yMode val="edge"/>
          <c:x val="0.1260997594507367"/>
          <c:y val="0.14505747126436783"/>
          <c:w val="0.83808767705689691"/>
          <c:h val="0.52753552357679423"/>
        </c:manualLayout>
      </c:layout>
      <c:lineChart>
        <c:grouping val="standard"/>
        <c:varyColors val="0"/>
        <c:ser>
          <c:idx val="0"/>
          <c:order val="0"/>
          <c:tx>
            <c:strRef>
              <c:f>'Evol. export.'!$Y$7</c:f>
              <c:strCache>
                <c:ptCount val="1"/>
                <c:pt idx="0">
                  <c:v>Precio  medio (todos)</c:v>
                </c:pt>
              </c:strCache>
            </c:strRef>
          </c:tx>
          <c:spPr>
            <a:ln w="28575" cap="rnd">
              <a:solidFill>
                <a:schemeClr val="accent1"/>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export.'!$AA$7:$AS$7</c:f>
              <c:numCache>
                <c:formatCode>0.00</c:formatCode>
                <c:ptCount val="19"/>
                <c:pt idx="0">
                  <c:v>2.1489149478969662</c:v>
                </c:pt>
                <c:pt idx="1">
                  <c:v>1.9026223075162625</c:v>
                </c:pt>
                <c:pt idx="2">
                  <c:v>1.7391271482586874</c:v>
                </c:pt>
                <c:pt idx="3">
                  <c:v>1.7042323809401418</c:v>
                </c:pt>
                <c:pt idx="4">
                  <c:v>1.7891391962550858</c:v>
                </c:pt>
                <c:pt idx="5">
                  <c:v>2.1092161228048028</c:v>
                </c:pt>
                <c:pt idx="6">
                  <c:v>2.0381432271442002</c:v>
                </c:pt>
                <c:pt idx="7">
                  <c:v>2.0782612841301202</c:v>
                </c:pt>
                <c:pt idx="8">
                  <c:v>2.3495086701723151</c:v>
                </c:pt>
                <c:pt idx="9">
                  <c:v>1.9955089558827652</c:v>
                </c:pt>
                <c:pt idx="10">
                  <c:v>2.1128982154523532</c:v>
                </c:pt>
                <c:pt idx="11">
                  <c:v>2.5455743516084364</c:v>
                </c:pt>
                <c:pt idx="12">
                  <c:v>2.3889180451125775</c:v>
                </c:pt>
                <c:pt idx="13">
                  <c:v>2.1373921484118896</c:v>
                </c:pt>
                <c:pt idx="14">
                  <c:v>2.3031009067094166</c:v>
                </c:pt>
                <c:pt idx="15">
                  <c:v>2.106806257592571</c:v>
                </c:pt>
                <c:pt idx="16">
                  <c:v>2.0340417597161293</c:v>
                </c:pt>
                <c:pt idx="17">
                  <c:v>2.1354641633139626</c:v>
                </c:pt>
                <c:pt idx="18">
                  <c:v>2.3494731857464188</c:v>
                </c:pt>
              </c:numCache>
            </c:numRef>
          </c:val>
          <c:smooth val="0"/>
          <c:extLst>
            <c:ext xmlns:c16="http://schemas.microsoft.com/office/drawing/2014/chart" uri="{C3380CC4-5D6E-409C-BE32-E72D297353CC}">
              <c16:uniqueId val="{00000000-9162-475B-846D-F4383B443580}"/>
            </c:ext>
          </c:extLst>
        </c:ser>
        <c:ser>
          <c:idx val="1"/>
          <c:order val="1"/>
          <c:tx>
            <c:strRef>
              <c:f>'Evol. export.'!$Y$12</c:f>
              <c:strCache>
                <c:ptCount val="1"/>
                <c:pt idx="0">
                  <c:v>Precio medio vino con denominaicón de origen</c:v>
                </c:pt>
              </c:strCache>
            </c:strRef>
          </c:tx>
          <c:spPr>
            <a:ln w="28575" cap="rnd">
              <a:solidFill>
                <a:schemeClr val="accent2"/>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export.'!$AA$12:$AS$12</c:f>
              <c:numCache>
                <c:formatCode>0.00</c:formatCode>
                <c:ptCount val="19"/>
                <c:pt idx="0">
                  <c:v>2.8904130831947388</c:v>
                </c:pt>
                <c:pt idx="1">
                  <c:v>2.8638122705075548</c:v>
                </c:pt>
                <c:pt idx="2">
                  <c:v>2.6876583384239057</c:v>
                </c:pt>
                <c:pt idx="3">
                  <c:v>2.7165111652710605</c:v>
                </c:pt>
                <c:pt idx="4">
                  <c:v>2.7862443880887167</c:v>
                </c:pt>
                <c:pt idx="5">
                  <c:v>2.8705031136486223</c:v>
                </c:pt>
                <c:pt idx="6">
                  <c:v>2.9844027437272609</c:v>
                </c:pt>
                <c:pt idx="7">
                  <c:v>3.1859677555281674</c:v>
                </c:pt>
                <c:pt idx="8">
                  <c:v>3.3501635655294479</c:v>
                </c:pt>
                <c:pt idx="9">
                  <c:v>3.0685480685868147</c:v>
                </c:pt>
                <c:pt idx="10">
                  <c:v>3.1014342749134984</c:v>
                </c:pt>
                <c:pt idx="11">
                  <c:v>3.3326290517863288</c:v>
                </c:pt>
                <c:pt idx="12">
                  <c:v>3.3289653233024432</c:v>
                </c:pt>
                <c:pt idx="13">
                  <c:v>3.4202649753517798</c:v>
                </c:pt>
                <c:pt idx="14">
                  <c:v>3.4384038677444115</c:v>
                </c:pt>
                <c:pt idx="15">
                  <c:v>3.2965853368870865</c:v>
                </c:pt>
                <c:pt idx="16">
                  <c:v>3.164676201096511</c:v>
                </c:pt>
                <c:pt idx="17">
                  <c:v>3.1857906549341672</c:v>
                </c:pt>
                <c:pt idx="18">
                  <c:v>3.3026056492226843</c:v>
                </c:pt>
              </c:numCache>
            </c:numRef>
          </c:val>
          <c:smooth val="0"/>
          <c:extLst>
            <c:ext xmlns:c16="http://schemas.microsoft.com/office/drawing/2014/chart" uri="{C3380CC4-5D6E-409C-BE32-E72D297353CC}">
              <c16:uniqueId val="{00000001-9162-475B-846D-F4383B443580}"/>
            </c:ext>
          </c:extLst>
        </c:ser>
        <c:ser>
          <c:idx val="2"/>
          <c:order val="2"/>
          <c:tx>
            <c:strRef>
              <c:f>'Evol. export.'!$Y$17</c:f>
              <c:strCache>
                <c:ptCount val="1"/>
                <c:pt idx="0">
                  <c:v>Precio medio a granel</c:v>
                </c:pt>
              </c:strCache>
            </c:strRef>
          </c:tx>
          <c:spPr>
            <a:ln w="28575" cap="rnd">
              <a:solidFill>
                <a:schemeClr val="accent3"/>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export.'!$AA$17:$AS$17</c:f>
              <c:numCache>
                <c:formatCode>0.00</c:formatCode>
                <c:ptCount val="19"/>
                <c:pt idx="0">
                  <c:v>0.90921592742047186</c:v>
                </c:pt>
                <c:pt idx="1">
                  <c:v>0.6339347577501131</c:v>
                </c:pt>
                <c:pt idx="2">
                  <c:v>0.46169544519410649</c:v>
                </c:pt>
                <c:pt idx="3">
                  <c:v>0.49582967771940983</c:v>
                </c:pt>
                <c:pt idx="4">
                  <c:v>0.61730695419897397</c:v>
                </c:pt>
                <c:pt idx="5">
                  <c:v>0.87059768439318619</c:v>
                </c:pt>
                <c:pt idx="6">
                  <c:v>0.70640164221818191</c:v>
                </c:pt>
                <c:pt idx="7">
                  <c:v>0.64512010511539852</c:v>
                </c:pt>
                <c:pt idx="8">
                  <c:v>0.87548781990425484</c:v>
                </c:pt>
                <c:pt idx="9">
                  <c:v>0.72927024915218175</c:v>
                </c:pt>
                <c:pt idx="10">
                  <c:v>0.83614621075267626</c:v>
                </c:pt>
                <c:pt idx="11">
                  <c:v>1.1669578654665964</c:v>
                </c:pt>
                <c:pt idx="12">
                  <c:v>1.1357766371680114</c:v>
                </c:pt>
                <c:pt idx="13">
                  <c:v>0.95296452427286304</c:v>
                </c:pt>
                <c:pt idx="14">
                  <c:v>0.90085818880992397</c:v>
                </c:pt>
                <c:pt idx="15">
                  <c:v>0.75958986292404462</c:v>
                </c:pt>
                <c:pt idx="16">
                  <c:v>0.7544198798807763</c:v>
                </c:pt>
                <c:pt idx="17">
                  <c:v>0.8634271658090672</c:v>
                </c:pt>
                <c:pt idx="18" formatCode="0.000">
                  <c:v>1.0241001564945227</c:v>
                </c:pt>
              </c:numCache>
            </c:numRef>
          </c:val>
          <c:smooth val="0"/>
          <c:extLst>
            <c:ext xmlns:c16="http://schemas.microsoft.com/office/drawing/2014/chart" uri="{C3380CC4-5D6E-409C-BE32-E72D297353CC}">
              <c16:uniqueId val="{00000002-9162-475B-846D-F4383B443580}"/>
            </c:ext>
          </c:extLst>
        </c:ser>
        <c:ser>
          <c:idx val="3"/>
          <c:order val="3"/>
          <c:tx>
            <c:strRef>
              <c:f>'Evol. export.'!$Y$22</c:f>
              <c:strCache>
                <c:ptCount val="1"/>
                <c:pt idx="0">
                  <c:v>Precio medio otros envasados</c:v>
                </c:pt>
              </c:strCache>
            </c:strRef>
          </c:tx>
          <c:spPr>
            <a:ln w="28575" cap="rnd">
              <a:solidFill>
                <a:schemeClr val="accent4"/>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export.'!$AA$22:$AS$22</c:f>
              <c:numCache>
                <c:formatCode>0.00</c:formatCode>
                <c:ptCount val="19"/>
                <c:pt idx="0">
                  <c:v>1.6087918882202938</c:v>
                </c:pt>
                <c:pt idx="1">
                  <c:v>1.53708331786424</c:v>
                </c:pt>
                <c:pt idx="2">
                  <c:v>1.4175937160040197</c:v>
                </c:pt>
                <c:pt idx="3">
                  <c:v>1.3890220468563865</c:v>
                </c:pt>
                <c:pt idx="4">
                  <c:v>1.4823754310691495</c:v>
                </c:pt>
                <c:pt idx="5">
                  <c:v>1.5132729514515053</c:v>
                </c:pt>
                <c:pt idx="6">
                  <c:v>1.3969357088328871</c:v>
                </c:pt>
                <c:pt idx="7">
                  <c:v>1.6666914515657938</c:v>
                </c:pt>
                <c:pt idx="8">
                  <c:v>1.810845308928009</c:v>
                </c:pt>
                <c:pt idx="9">
                  <c:v>1.7447114698129429</c:v>
                </c:pt>
                <c:pt idx="10">
                  <c:v>1.8533564749274807</c:v>
                </c:pt>
                <c:pt idx="11">
                  <c:v>1.992404542192139</c:v>
                </c:pt>
                <c:pt idx="12">
                  <c:v>1.9705158057031791</c:v>
                </c:pt>
                <c:pt idx="13">
                  <c:v>1.6117373972123878</c:v>
                </c:pt>
                <c:pt idx="14">
                  <c:v>1.9902006000900061</c:v>
                </c:pt>
                <c:pt idx="15">
                  <c:v>1.8806410444170136</c:v>
                </c:pt>
                <c:pt idx="16">
                  <c:v>1.9143271822517107</c:v>
                </c:pt>
                <c:pt idx="17">
                  <c:v>2.0099368285147783</c:v>
                </c:pt>
                <c:pt idx="18">
                  <c:v>2.0593607305936077</c:v>
                </c:pt>
              </c:numCache>
            </c:numRef>
          </c:val>
          <c:smooth val="0"/>
          <c:extLst>
            <c:ext xmlns:c16="http://schemas.microsoft.com/office/drawing/2014/chart" uri="{C3380CC4-5D6E-409C-BE32-E72D297353CC}">
              <c16:uniqueId val="{00000003-9162-475B-846D-F4383B443580}"/>
            </c:ext>
          </c:extLst>
        </c:ser>
        <c:ser>
          <c:idx val="4"/>
          <c:order val="4"/>
          <c:tx>
            <c:strRef>
              <c:f>'Evol. export.'!$Y$27</c:f>
              <c:strCache>
                <c:ptCount val="1"/>
                <c:pt idx="0">
                  <c:v>Precio medio espumantes</c:v>
                </c:pt>
              </c:strCache>
            </c:strRef>
          </c:tx>
          <c:spPr>
            <a:ln w="28575" cap="rnd">
              <a:solidFill>
                <a:srgbClr val="FFC000"/>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export.'!$AA$27:$AS$27</c:f>
              <c:numCache>
                <c:formatCode>0.00</c:formatCode>
                <c:ptCount val="19"/>
                <c:pt idx="0">
                  <c:v>2.470105213302209</c:v>
                </c:pt>
                <c:pt idx="1">
                  <c:v>2.4686432710313668</c:v>
                </c:pt>
                <c:pt idx="2">
                  <c:v>2.5997929369666339</c:v>
                </c:pt>
                <c:pt idx="3">
                  <c:v>2.638739727532978</c:v>
                </c:pt>
                <c:pt idx="4">
                  <c:v>2.6550079821199102</c:v>
                </c:pt>
                <c:pt idx="5">
                  <c:v>2.7469960674427027</c:v>
                </c:pt>
                <c:pt idx="6">
                  <c:v>2.951499403612889</c:v>
                </c:pt>
                <c:pt idx="7">
                  <c:v>2.9650363375152735</c:v>
                </c:pt>
                <c:pt idx="8">
                  <c:v>3.6234938212872443</c:v>
                </c:pt>
                <c:pt idx="9">
                  <c:v>3.923569594346568</c:v>
                </c:pt>
                <c:pt idx="10">
                  <c:v>3.8926179653603645</c:v>
                </c:pt>
                <c:pt idx="11">
                  <c:v>3.8591856887825298</c:v>
                </c:pt>
                <c:pt idx="12">
                  <c:v>3.9802384241546926</c:v>
                </c:pt>
                <c:pt idx="13">
                  <c:v>4.1828965307089474</c:v>
                </c:pt>
                <c:pt idx="14">
                  <c:v>4.2199287794536291</c:v>
                </c:pt>
                <c:pt idx="15">
                  <c:v>4.086036346905912</c:v>
                </c:pt>
                <c:pt idx="16">
                  <c:v>4.0166764763586418</c:v>
                </c:pt>
                <c:pt idx="17">
                  <c:v>4.0244305657604702</c:v>
                </c:pt>
                <c:pt idx="18">
                  <c:v>4.1739130434782608</c:v>
                </c:pt>
              </c:numCache>
            </c:numRef>
          </c:val>
          <c:smooth val="0"/>
          <c:extLst>
            <c:ext xmlns:c16="http://schemas.microsoft.com/office/drawing/2014/chart" uri="{C3380CC4-5D6E-409C-BE32-E72D297353CC}">
              <c16:uniqueId val="{00000004-9162-475B-846D-F4383B443580}"/>
            </c:ext>
          </c:extLst>
        </c:ser>
        <c:dLbls>
          <c:showLegendKey val="0"/>
          <c:showVal val="0"/>
          <c:showCatName val="0"/>
          <c:showSerName val="0"/>
          <c:showPercent val="0"/>
          <c:showBubbleSize val="0"/>
        </c:dLbls>
        <c:smooth val="0"/>
        <c:axId val="453489391"/>
        <c:axId val="1"/>
      </c:lineChart>
      <c:catAx>
        <c:axId val="453489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Calibri"/>
                    <a:ea typeface="Calibri"/>
                    <a:cs typeface="Calibri"/>
                  </a:defRPr>
                </a:pPr>
                <a:r>
                  <a:rPr lang="en-US"/>
                  <a:t>USD/lt</a:t>
                </a:r>
              </a:p>
            </c:rich>
          </c:tx>
          <c:overlay val="0"/>
        </c:title>
        <c:numFmt formatCode="0.0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89391"/>
        <c:crosses val="autoZero"/>
        <c:crossBetween val="between"/>
      </c:valAx>
      <c:spPr>
        <a:noFill/>
        <a:ln w="25400">
          <a:noFill/>
        </a:ln>
      </c:spPr>
    </c:plotArea>
    <c:legend>
      <c:legendPos val="r"/>
      <c:layout>
        <c:manualLayout>
          <c:xMode val="edge"/>
          <c:yMode val="edge"/>
          <c:x val="1.2526540525717868E-2"/>
          <c:y val="0.77051767465237053"/>
          <c:w val="0.94992478552121284"/>
          <c:h val="0.15301111297258052"/>
        </c:manualLayout>
      </c:layout>
      <c:overlay val="0"/>
      <c:spPr>
        <a:noFill/>
        <a:ln w="25400">
          <a:noFill/>
        </a:ln>
      </c:spPr>
      <c:txPr>
        <a:bodyPr/>
        <a:lstStyle/>
        <a:p>
          <a:pPr>
            <a:defRPr sz="575"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6. Evolución de las exportaciones de vinos espumantes. Período 2000 - 2018</a:t>
            </a:r>
          </a:p>
        </c:rich>
      </c:tx>
      <c:overlay val="0"/>
      <c:spPr>
        <a:noFill/>
        <a:ln w="25400">
          <a:noFill/>
        </a:ln>
      </c:spPr>
    </c:title>
    <c:autoTitleDeleted val="0"/>
    <c:plotArea>
      <c:layout>
        <c:manualLayout>
          <c:layoutTarget val="inner"/>
          <c:xMode val="edge"/>
          <c:yMode val="edge"/>
          <c:x val="0.12317429646447568"/>
          <c:y val="0.20939130434782607"/>
          <c:w val="0.8273322276433237"/>
          <c:h val="0.57616458014690608"/>
        </c:manualLayout>
      </c:layout>
      <c:barChart>
        <c:barDir val="col"/>
        <c:grouping val="clustered"/>
        <c:varyColors val="0"/>
        <c:ser>
          <c:idx val="0"/>
          <c:order val="0"/>
          <c:tx>
            <c:strRef>
              <c:f>'Evol. export.'!$Y$25</c:f>
              <c:strCache>
                <c:ptCount val="1"/>
                <c:pt idx="0">
                  <c:v>Volumen espumante</c:v>
                </c:pt>
              </c:strCache>
            </c:strRef>
          </c:tx>
          <c:spPr>
            <a:solidFill>
              <a:srgbClr val="4F81BD"/>
            </a:solidFill>
            <a:ln w="25400">
              <a:noFill/>
            </a:ln>
          </c:spPr>
          <c:invertIfNegative val="0"/>
          <c:dLbls>
            <c:numFmt formatCode="#,##0.0" sourceLinked="0"/>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export.'!$AA$24:$AS$24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export.'!$AA$25:$AS$25</c:f>
              <c:numCache>
                <c:formatCode>#,##0</c:formatCode>
                <c:ptCount val="19"/>
                <c:pt idx="0">
                  <c:v>1.4779500000000001</c:v>
                </c:pt>
                <c:pt idx="1">
                  <c:v>1.2912380000000001</c:v>
                </c:pt>
                <c:pt idx="2">
                  <c:v>0.78024550000000004</c:v>
                </c:pt>
                <c:pt idx="3">
                  <c:v>0.79339510000000002</c:v>
                </c:pt>
                <c:pt idx="4">
                  <c:v>1.1323433000000001</c:v>
                </c:pt>
                <c:pt idx="5">
                  <c:v>1.3746780000000001</c:v>
                </c:pt>
                <c:pt idx="6">
                  <c:v>1.5564555</c:v>
                </c:pt>
                <c:pt idx="7">
                  <c:v>1.9405427</c:v>
                </c:pt>
                <c:pt idx="8">
                  <c:v>2.7278942499999999</c:v>
                </c:pt>
                <c:pt idx="9">
                  <c:v>2.4381650000000001</c:v>
                </c:pt>
                <c:pt idx="10">
                  <c:v>3.3065371800000003</c:v>
                </c:pt>
                <c:pt idx="11">
                  <c:v>3.7969488</c:v>
                </c:pt>
                <c:pt idx="12">
                  <c:v>4.0014485999999998</c:v>
                </c:pt>
                <c:pt idx="13">
                  <c:v>3.4850324800000001</c:v>
                </c:pt>
                <c:pt idx="14">
                  <c:v>4.0899954695999998</c:v>
                </c:pt>
                <c:pt idx="15">
                  <c:v>4.3470000000000004</c:v>
                </c:pt>
                <c:pt idx="16">
                  <c:v>5.0970000000000004</c:v>
                </c:pt>
                <c:pt idx="17">
                  <c:v>5.444</c:v>
                </c:pt>
                <c:pt idx="18" formatCode="0">
                  <c:v>4.5999999999999996</c:v>
                </c:pt>
              </c:numCache>
            </c:numRef>
          </c:val>
          <c:extLst>
            <c:ext xmlns:c16="http://schemas.microsoft.com/office/drawing/2014/chart" uri="{C3380CC4-5D6E-409C-BE32-E72D297353CC}">
              <c16:uniqueId val="{00000000-0E8E-4B91-A567-9AC809D9CD73}"/>
            </c:ext>
          </c:extLst>
        </c:ser>
        <c:ser>
          <c:idx val="1"/>
          <c:order val="1"/>
          <c:tx>
            <c:strRef>
              <c:f>'Evol. export.'!$Y$26</c:f>
              <c:strCache>
                <c:ptCount val="1"/>
                <c:pt idx="0">
                  <c:v>Valor espumante</c:v>
                </c:pt>
              </c:strCache>
            </c:strRef>
          </c:tx>
          <c:spPr>
            <a:solidFill>
              <a:srgbClr val="C0504D"/>
            </a:solidFill>
            <a:ln w="25400">
              <a:noFill/>
            </a:ln>
          </c:spPr>
          <c:invertIfNegative val="0"/>
          <c:dLbls>
            <c:numFmt formatCode="#,##0.0" sourceLinked="0"/>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export.'!$AA$24:$AS$24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export.'!$AA$26:$AS$26</c:f>
              <c:numCache>
                <c:formatCode>#,##0</c:formatCode>
                <c:ptCount val="19"/>
                <c:pt idx="0">
                  <c:v>3.6506919999999998</c:v>
                </c:pt>
                <c:pt idx="1">
                  <c:v>3.1876060000000002</c:v>
                </c:pt>
                <c:pt idx="2">
                  <c:v>2.0284767399999999</c:v>
                </c:pt>
                <c:pt idx="3">
                  <c:v>2.0935631699999999</c:v>
                </c:pt>
                <c:pt idx="4">
                  <c:v>3.0063805000000001</c:v>
                </c:pt>
                <c:pt idx="5">
                  <c:v>3.7762350599999999</c:v>
                </c:pt>
                <c:pt idx="6">
                  <c:v>4.5938774800000006</c:v>
                </c:pt>
                <c:pt idx="7">
                  <c:v>5.7537796200000004</c:v>
                </c:pt>
                <c:pt idx="8">
                  <c:v>9.8845079600000005</c:v>
                </c:pt>
                <c:pt idx="9">
                  <c:v>9.5663100600000011</c:v>
                </c:pt>
                <c:pt idx="10">
                  <c:v>12.871086029999999</c:v>
                </c:pt>
                <c:pt idx="11">
                  <c:v>14.653130470000001</c:v>
                </c:pt>
                <c:pt idx="12">
                  <c:v>15.92671947</c:v>
                </c:pt>
                <c:pt idx="13">
                  <c:v>14.577530269999999</c:v>
                </c:pt>
                <c:pt idx="14">
                  <c:v>17.259489590000001</c:v>
                </c:pt>
                <c:pt idx="15">
                  <c:v>17.762</c:v>
                </c:pt>
                <c:pt idx="16">
                  <c:v>20.472999999999999</c:v>
                </c:pt>
                <c:pt idx="17">
                  <c:v>21.908999999999999</c:v>
                </c:pt>
                <c:pt idx="18" formatCode="0">
                  <c:v>19.2</c:v>
                </c:pt>
              </c:numCache>
            </c:numRef>
          </c:val>
          <c:extLst>
            <c:ext xmlns:c16="http://schemas.microsoft.com/office/drawing/2014/chart" uri="{C3380CC4-5D6E-409C-BE32-E72D297353CC}">
              <c16:uniqueId val="{00000001-0E8E-4B91-A567-9AC809D9CD73}"/>
            </c:ext>
          </c:extLst>
        </c:ser>
        <c:dLbls>
          <c:showLegendKey val="0"/>
          <c:showVal val="0"/>
          <c:showCatName val="0"/>
          <c:showSerName val="0"/>
          <c:showPercent val="0"/>
          <c:showBubbleSize val="0"/>
        </c:dLbls>
        <c:gapWidth val="219"/>
        <c:overlap val="-27"/>
        <c:axId val="453485391"/>
        <c:axId val="1"/>
      </c:barChart>
      <c:catAx>
        <c:axId val="45348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n-US"/>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85391"/>
        <c:crosses val="autoZero"/>
        <c:crossBetween val="between"/>
      </c:valAx>
      <c:spPr>
        <a:noFill/>
        <a:ln w="25400">
          <a:noFill/>
        </a:ln>
      </c:spPr>
    </c:plotArea>
    <c:legend>
      <c:legendPos val="r"/>
      <c:layout>
        <c:manualLayout>
          <c:xMode val="edge"/>
          <c:yMode val="edge"/>
          <c:x val="0.26424180217696253"/>
          <c:y val="0.88963762818772318"/>
          <c:w val="0.52148917139547502"/>
          <c:h val="6.0871780947805876E-2"/>
        </c:manualLayout>
      </c:layout>
      <c:overlay val="0"/>
      <c:spPr>
        <a:noFill/>
        <a:ln w="25400">
          <a:noFill/>
        </a:ln>
      </c:spPr>
      <c:txPr>
        <a:bodyPr/>
        <a:lstStyle/>
        <a:p>
          <a:pPr>
            <a:defRPr sz="575"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1" i="0" u="none" strike="noStrike" baseline="0">
                <a:solidFill>
                  <a:srgbClr val="333333"/>
                </a:solidFill>
                <a:latin typeface="Calibri"/>
                <a:cs typeface="Calibri"/>
              </a:rPr>
              <a:t>Gráfico 7. Exportaciones de vino embotellado por rangos de precios</a:t>
            </a:r>
            <a:endParaRPr lang="en-US" sz="1100" b="0" i="0" u="none" strike="noStrike" baseline="0">
              <a:solidFill>
                <a:srgbClr val="333333"/>
              </a:solidFill>
              <a:latin typeface="Calibri"/>
              <a:cs typeface="Calibri"/>
            </a:endParaRPr>
          </a:p>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2016 - 2017 - 2018</a:t>
            </a:r>
          </a:p>
        </c:rich>
      </c:tx>
      <c:layout>
        <c:manualLayout>
          <c:xMode val="edge"/>
          <c:yMode val="edge"/>
          <c:x val="0.32261790086829778"/>
          <c:y val="3.7808661417322836E-2"/>
        </c:manualLayout>
      </c:layout>
      <c:overlay val="0"/>
      <c:spPr>
        <a:noFill/>
        <a:ln w="25400">
          <a:noFill/>
        </a:ln>
      </c:spPr>
    </c:title>
    <c:autoTitleDeleted val="0"/>
    <c:plotArea>
      <c:layout>
        <c:manualLayout>
          <c:layoutTarget val="inner"/>
          <c:xMode val="edge"/>
          <c:yMode val="edge"/>
          <c:x val="7.032872571464896E-2"/>
          <c:y val="0.21298186843590858"/>
          <c:w val="0.7602886089238845"/>
          <c:h val="0.56888725024215037"/>
        </c:manualLayout>
      </c:layout>
      <c:barChart>
        <c:barDir val="col"/>
        <c:grouping val="clustered"/>
        <c:varyColors val="0"/>
        <c:ser>
          <c:idx val="3"/>
          <c:order val="1"/>
          <c:tx>
            <c:strRef>
              <c:f>Expo_rango_precio!$E$3</c:f>
              <c:strCache>
                <c:ptCount val="1"/>
                <c:pt idx="0">
                  <c:v>Volumen 2016</c:v>
                </c:pt>
              </c:strCache>
            </c:strRef>
          </c:tx>
          <c:spPr>
            <a:solidFill>
              <a:schemeClr val="accent4"/>
            </a:solidFill>
            <a:ln w="25400">
              <a:solidFill>
                <a:schemeClr val="accent4"/>
              </a:solidFill>
            </a:ln>
          </c:spPr>
          <c:invertIfNegative val="0"/>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Expo_rango_precio!$E$4:$E$9</c:f>
              <c:numCache>
                <c:formatCode>0.0</c:formatCode>
                <c:ptCount val="6"/>
                <c:pt idx="0">
                  <c:v>13.586928</c:v>
                </c:pt>
                <c:pt idx="1">
                  <c:v>21.704131</c:v>
                </c:pt>
                <c:pt idx="2">
                  <c:v>8.6464990000000004</c:v>
                </c:pt>
                <c:pt idx="3">
                  <c:v>4.1834540000000002</c:v>
                </c:pt>
                <c:pt idx="4">
                  <c:v>1.511136</c:v>
                </c:pt>
                <c:pt idx="5">
                  <c:v>0.480153</c:v>
                </c:pt>
              </c:numCache>
            </c:numRef>
          </c:val>
          <c:extLst>
            <c:ext xmlns:c16="http://schemas.microsoft.com/office/drawing/2014/chart" uri="{C3380CC4-5D6E-409C-BE32-E72D297353CC}">
              <c16:uniqueId val="{00000000-620D-406E-AFDB-3393641C3493}"/>
            </c:ext>
          </c:extLst>
        </c:ser>
        <c:ser>
          <c:idx val="2"/>
          <c:order val="3"/>
          <c:tx>
            <c:strRef>
              <c:f>Expo_rango_precio!$I$3</c:f>
              <c:strCache>
                <c:ptCount val="1"/>
                <c:pt idx="0">
                  <c:v>Volumen 2017</c:v>
                </c:pt>
              </c:strCache>
            </c:strRef>
          </c:tx>
          <c:invertIfNegative val="0"/>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Expo_rango_precio!$I$4:$I$9</c:f>
              <c:numCache>
                <c:formatCode>0.0</c:formatCode>
                <c:ptCount val="6"/>
                <c:pt idx="0">
                  <c:v>13.939080000000001</c:v>
                </c:pt>
                <c:pt idx="1">
                  <c:v>23.424492999999998</c:v>
                </c:pt>
                <c:pt idx="2">
                  <c:v>9.042897</c:v>
                </c:pt>
                <c:pt idx="3">
                  <c:v>4.4704420000000002</c:v>
                </c:pt>
                <c:pt idx="4">
                  <c:v>1.688949</c:v>
                </c:pt>
                <c:pt idx="5">
                  <c:v>0.45560400000000001</c:v>
                </c:pt>
              </c:numCache>
            </c:numRef>
          </c:val>
          <c:extLst>
            <c:ext xmlns:c16="http://schemas.microsoft.com/office/drawing/2014/chart" uri="{C3380CC4-5D6E-409C-BE32-E72D297353CC}">
              <c16:uniqueId val="{00000001-620D-406E-AFDB-3393641C3493}"/>
            </c:ext>
          </c:extLst>
        </c:ser>
        <c:ser>
          <c:idx val="5"/>
          <c:order val="5"/>
          <c:tx>
            <c:strRef>
              <c:f>Expo_rango_precio!$M$3</c:f>
              <c:strCache>
                <c:ptCount val="1"/>
                <c:pt idx="0">
                  <c:v>Volumen 2018</c:v>
                </c:pt>
              </c:strCache>
            </c:strRef>
          </c:tx>
          <c:invertIfNegative val="0"/>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Expo_rango_precio!$M$4:$M$9</c:f>
              <c:numCache>
                <c:formatCode>0.0</c:formatCode>
                <c:ptCount val="6"/>
                <c:pt idx="0">
                  <c:v>13.23848180888889</c:v>
                </c:pt>
                <c:pt idx="1">
                  <c:v>22.187995882222221</c:v>
                </c:pt>
                <c:pt idx="2">
                  <c:v>8.6860669644444428</c:v>
                </c:pt>
                <c:pt idx="3">
                  <c:v>4.5181583822222233</c:v>
                </c:pt>
                <c:pt idx="4">
                  <c:v>1.6813224044444444</c:v>
                </c:pt>
                <c:pt idx="5">
                  <c:v>0.42508647111111103</c:v>
                </c:pt>
              </c:numCache>
            </c:numRef>
          </c:val>
          <c:extLst>
            <c:ext xmlns:c16="http://schemas.microsoft.com/office/drawing/2014/chart" uri="{C3380CC4-5D6E-409C-BE32-E72D297353CC}">
              <c16:uniqueId val="{00000002-620D-406E-AFDB-3393641C3493}"/>
            </c:ext>
          </c:extLst>
        </c:ser>
        <c:dLbls>
          <c:showLegendKey val="0"/>
          <c:showVal val="0"/>
          <c:showCatName val="0"/>
          <c:showSerName val="0"/>
          <c:showPercent val="0"/>
          <c:showBubbleSize val="0"/>
        </c:dLbls>
        <c:gapWidth val="150"/>
        <c:axId val="453481391"/>
        <c:axId val="1"/>
      </c:barChart>
      <c:lineChart>
        <c:grouping val="standard"/>
        <c:varyColors val="0"/>
        <c:ser>
          <c:idx val="1"/>
          <c:order val="0"/>
          <c:tx>
            <c:strRef>
              <c:f>Expo_rango_precio!$D$3</c:f>
              <c:strCache>
                <c:ptCount val="1"/>
                <c:pt idx="0">
                  <c:v>Valor 2016</c:v>
                </c:pt>
              </c:strCache>
            </c:strRef>
          </c:tx>
          <c:spPr>
            <a:ln w="28575" cap="rnd">
              <a:solidFill>
                <a:schemeClr val="accent4">
                  <a:lumMod val="75000"/>
                </a:schemeClr>
              </a:solidFill>
              <a:round/>
            </a:ln>
            <a:effectLst/>
          </c:spPr>
          <c:marker>
            <c:symbol val="none"/>
          </c:marker>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Expo_rango_precio!$D$4:$D$9</c:f>
              <c:numCache>
                <c:formatCode>0.0</c:formatCode>
                <c:ptCount val="6"/>
                <c:pt idx="0">
                  <c:v>231.74119400000001</c:v>
                </c:pt>
                <c:pt idx="1">
                  <c:v>502.845417</c:v>
                </c:pt>
                <c:pt idx="2">
                  <c:v>296.500203</c:v>
                </c:pt>
                <c:pt idx="3">
                  <c:v>193.521387</c:v>
                </c:pt>
                <c:pt idx="4">
                  <c:v>112.55800499999999</c:v>
                </c:pt>
                <c:pt idx="5">
                  <c:v>90.177775999999994</c:v>
                </c:pt>
              </c:numCache>
            </c:numRef>
          </c:val>
          <c:smooth val="0"/>
          <c:extLst>
            <c:ext xmlns:c16="http://schemas.microsoft.com/office/drawing/2014/chart" uri="{C3380CC4-5D6E-409C-BE32-E72D297353CC}">
              <c16:uniqueId val="{00000003-620D-406E-AFDB-3393641C3493}"/>
            </c:ext>
          </c:extLst>
        </c:ser>
        <c:ser>
          <c:idx val="0"/>
          <c:order val="2"/>
          <c:tx>
            <c:strRef>
              <c:f>Expo_rango_precio!$H$3</c:f>
              <c:strCache>
                <c:ptCount val="1"/>
                <c:pt idx="0">
                  <c:v>Valor 2017</c:v>
                </c:pt>
              </c:strCache>
            </c:strRef>
          </c:tx>
          <c:marker>
            <c:symbol val="none"/>
          </c:marker>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Expo_rango_precio!$H$4:$H$9</c:f>
              <c:numCache>
                <c:formatCode>0.0</c:formatCode>
                <c:ptCount val="6"/>
                <c:pt idx="0">
                  <c:v>238.87979799999999</c:v>
                </c:pt>
                <c:pt idx="1">
                  <c:v>540.98604499999999</c:v>
                </c:pt>
                <c:pt idx="2">
                  <c:v>311.54905200000002</c:v>
                </c:pt>
                <c:pt idx="3">
                  <c:v>206.610738</c:v>
                </c:pt>
                <c:pt idx="4">
                  <c:v>125.53328999999999</c:v>
                </c:pt>
                <c:pt idx="5">
                  <c:v>96.678217000000004</c:v>
                </c:pt>
              </c:numCache>
            </c:numRef>
          </c:val>
          <c:smooth val="0"/>
          <c:extLst>
            <c:ext xmlns:c16="http://schemas.microsoft.com/office/drawing/2014/chart" uri="{C3380CC4-5D6E-409C-BE32-E72D297353CC}">
              <c16:uniqueId val="{00000004-620D-406E-AFDB-3393641C3493}"/>
            </c:ext>
          </c:extLst>
        </c:ser>
        <c:ser>
          <c:idx val="4"/>
          <c:order val="4"/>
          <c:tx>
            <c:strRef>
              <c:f>Expo_rango_precio!$L$3</c:f>
              <c:strCache>
                <c:ptCount val="1"/>
                <c:pt idx="0">
                  <c:v>Valor 2018</c:v>
                </c:pt>
              </c:strCache>
            </c:strRef>
          </c:tx>
          <c:marker>
            <c:symbol val="none"/>
          </c:marker>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Expo_rango_precio!$L$4:$L$9</c:f>
              <c:numCache>
                <c:formatCode>0.0</c:formatCode>
                <c:ptCount val="6"/>
                <c:pt idx="0">
                  <c:v>235.29123353999992</c:v>
                </c:pt>
                <c:pt idx="1">
                  <c:v>527.40607547999969</c:v>
                </c:pt>
                <c:pt idx="2">
                  <c:v>303.35164530999998</c:v>
                </c:pt>
                <c:pt idx="3">
                  <c:v>210.33013243000008</c:v>
                </c:pt>
                <c:pt idx="4">
                  <c:v>126.51553557000008</c:v>
                </c:pt>
                <c:pt idx="5">
                  <c:v>105.03870619999999</c:v>
                </c:pt>
              </c:numCache>
            </c:numRef>
          </c:val>
          <c:smooth val="0"/>
          <c:extLst>
            <c:ext xmlns:c16="http://schemas.microsoft.com/office/drawing/2014/chart" uri="{C3380CC4-5D6E-409C-BE32-E72D297353CC}">
              <c16:uniqueId val="{00000005-620D-406E-AFDB-3393641C3493}"/>
            </c:ext>
          </c:extLst>
        </c:ser>
        <c:dLbls>
          <c:showLegendKey val="0"/>
          <c:showVal val="0"/>
          <c:showCatName val="0"/>
          <c:showSerName val="0"/>
          <c:showPercent val="0"/>
          <c:showBubbleSize val="0"/>
        </c:dLbls>
        <c:marker val="1"/>
        <c:smooth val="0"/>
        <c:axId val="3"/>
        <c:axId val="4"/>
      </c:lineChart>
      <c:catAx>
        <c:axId val="4534813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r"/>
        <c:majorGridlines>
          <c:spPr>
            <a:ln>
              <a:solidFill>
                <a:schemeClr val="bg1">
                  <a:lumMod val="85000"/>
                </a:schemeClr>
              </a:solidFill>
            </a:ln>
          </c:spPr>
        </c:majorGridlines>
        <c:title>
          <c:tx>
            <c:rich>
              <a:bodyPr/>
              <a:lstStyle/>
              <a:p>
                <a:pPr>
                  <a:defRPr sz="1000" b="0" i="0" u="none" strike="noStrike" baseline="0">
                    <a:solidFill>
                      <a:srgbClr val="333333"/>
                    </a:solidFill>
                    <a:latin typeface="Calibri"/>
                    <a:ea typeface="Calibri"/>
                    <a:cs typeface="Calibri"/>
                  </a:defRPr>
                </a:pPr>
                <a:r>
                  <a:rPr lang="en-US"/>
                  <a:t>Millones de cajas (12 bot. 750 cc)</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L"/>
          </a:p>
        </c:txPr>
        <c:crossAx val="453481391"/>
        <c:crosses val="max"/>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90"/>
        </c:scaling>
        <c:delete val="0"/>
        <c:axPos val="l"/>
        <c:title>
          <c:tx>
            <c:rich>
              <a:bodyPr/>
              <a:lstStyle/>
              <a:p>
                <a:pPr>
                  <a:defRPr sz="1000" b="0" i="0" u="none" strike="noStrike" baseline="0">
                    <a:solidFill>
                      <a:srgbClr val="000000"/>
                    </a:solidFill>
                    <a:latin typeface="Calibri"/>
                    <a:ea typeface="Calibri"/>
                    <a:cs typeface="Calibri"/>
                  </a:defRPr>
                </a:pPr>
                <a:r>
                  <a:rPr lang="en-US"/>
                  <a:t>Millones USD</a:t>
                </a:r>
              </a:p>
            </c:rich>
          </c:tx>
          <c:overlay val="0"/>
          <c:spPr>
            <a:noFill/>
            <a:ln w="25400">
              <a:noFill/>
            </a:ln>
          </c:spPr>
        </c:title>
        <c:numFmt formatCode="0.0" sourceLinked="1"/>
        <c:majorTickMark val="in"/>
        <c:minorTickMark val="in"/>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3"/>
        <c:crosses val="autoZero"/>
        <c:crossBetween val="between"/>
      </c:valAx>
      <c:spPr>
        <a:noFill/>
        <a:ln w="25400">
          <a:noFill/>
        </a:ln>
      </c:spPr>
    </c:plotArea>
    <c:legend>
      <c:legendPos val="r"/>
      <c:layout>
        <c:manualLayout>
          <c:xMode val="edge"/>
          <c:yMode val="edge"/>
          <c:x val="0.88200130788132125"/>
          <c:y val="8.2013385826771659E-2"/>
          <c:w val="7.1010757056589879E-2"/>
          <c:h val="0.38180104986876645"/>
        </c:manualLayout>
      </c:layout>
      <c:overlay val="0"/>
      <c:spPr>
        <a:noFill/>
        <a:ln w="25400">
          <a:noFill/>
        </a:ln>
      </c:spPr>
      <c:txPr>
        <a:bodyPr/>
        <a:lstStyle/>
        <a:p>
          <a:pPr>
            <a:defRPr sz="800" b="0" i="0" u="none" strike="noStrike" baseline="0">
              <a:solidFill>
                <a:srgbClr val="333333"/>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Calibri"/>
                <a:ea typeface="Calibri"/>
                <a:cs typeface="Calibri"/>
              </a:defRPr>
            </a:pPr>
            <a:r>
              <a:rPr lang="en-US" sz="1080" b="1" i="0" u="none" strike="noStrike" baseline="0">
                <a:solidFill>
                  <a:srgbClr val="000000"/>
                </a:solidFill>
                <a:latin typeface="Calibri"/>
                <a:cs typeface="Calibri"/>
              </a:rPr>
              <a:t>Gráfico 8. Exportaciones de vino a granel por rangos de precios</a:t>
            </a:r>
          </a:p>
          <a:p>
            <a:pPr>
              <a:defRPr sz="900" b="0" i="0" u="none" strike="noStrike" baseline="0">
                <a:solidFill>
                  <a:srgbClr val="000000"/>
                </a:solidFill>
                <a:latin typeface="Calibri"/>
                <a:ea typeface="Calibri"/>
                <a:cs typeface="Calibri"/>
              </a:defRPr>
            </a:pPr>
            <a:r>
              <a:rPr lang="en-US" sz="1080" b="1" i="0" u="none" strike="noStrike" baseline="0">
                <a:solidFill>
                  <a:srgbClr val="000000"/>
                </a:solidFill>
                <a:latin typeface="Calibri"/>
                <a:cs typeface="Calibri"/>
              </a:rPr>
              <a:t>2016 - 2017-2018</a:t>
            </a:r>
          </a:p>
        </c:rich>
      </c:tx>
      <c:overlay val="0"/>
      <c:spPr>
        <a:noFill/>
        <a:ln w="25400">
          <a:noFill/>
        </a:ln>
      </c:spPr>
    </c:title>
    <c:autoTitleDeleted val="0"/>
    <c:plotArea>
      <c:layout>
        <c:manualLayout>
          <c:layoutTarget val="inner"/>
          <c:xMode val="edge"/>
          <c:yMode val="edge"/>
          <c:x val="6.1937128575507677E-2"/>
          <c:y val="0.17519527658295694"/>
          <c:w val="0.75582712262037977"/>
          <c:h val="0.59316533385789438"/>
        </c:manualLayout>
      </c:layout>
      <c:barChart>
        <c:barDir val="col"/>
        <c:grouping val="clustered"/>
        <c:varyColors val="0"/>
        <c:ser>
          <c:idx val="0"/>
          <c:order val="0"/>
          <c:tx>
            <c:strRef>
              <c:f>Expo_rango_precio!$E$36</c:f>
              <c:strCache>
                <c:ptCount val="1"/>
                <c:pt idx="0">
                  <c:v>Volumen 2016</c:v>
                </c:pt>
              </c:strCache>
            </c:strRef>
          </c:tx>
          <c:invertIfNegative val="0"/>
          <c:cat>
            <c:strRef>
              <c:f>Expo_rango_precio!$A$37:$A$42</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Expo_rango_precio!$E$37:$E$42</c:f>
              <c:numCache>
                <c:formatCode>0.0</c:formatCode>
                <c:ptCount val="6"/>
                <c:pt idx="0">
                  <c:v>261.85032200000001</c:v>
                </c:pt>
                <c:pt idx="1">
                  <c:v>83.007509999999996</c:v>
                </c:pt>
                <c:pt idx="2">
                  <c:v>30.132930000000002</c:v>
                </c:pt>
                <c:pt idx="3">
                  <c:v>25.951266</c:v>
                </c:pt>
                <c:pt idx="4">
                  <c:v>0.81642400000000004</c:v>
                </c:pt>
                <c:pt idx="5">
                  <c:v>2.0069E-2</c:v>
                </c:pt>
              </c:numCache>
            </c:numRef>
          </c:val>
          <c:extLst>
            <c:ext xmlns:c16="http://schemas.microsoft.com/office/drawing/2014/chart" uri="{C3380CC4-5D6E-409C-BE32-E72D297353CC}">
              <c16:uniqueId val="{00000000-492B-4133-A5A6-A0B2CB100E5D}"/>
            </c:ext>
          </c:extLst>
        </c:ser>
        <c:ser>
          <c:idx val="2"/>
          <c:order val="2"/>
          <c:tx>
            <c:strRef>
              <c:f>Expo_rango_precio!$I$36</c:f>
              <c:strCache>
                <c:ptCount val="1"/>
                <c:pt idx="0">
                  <c:v>Volumen 2017</c:v>
                </c:pt>
              </c:strCache>
            </c:strRef>
          </c:tx>
          <c:invertIfNegative val="0"/>
          <c:cat>
            <c:strRef>
              <c:f>Expo_rango_precio!$A$37:$A$42</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Expo_rango_precio!$I$37:$I$42</c:f>
              <c:numCache>
                <c:formatCode>0.0</c:formatCode>
                <c:ptCount val="6"/>
                <c:pt idx="0">
                  <c:v>193.623526</c:v>
                </c:pt>
                <c:pt idx="1">
                  <c:v>127.400583</c:v>
                </c:pt>
                <c:pt idx="2">
                  <c:v>53.504049000000002</c:v>
                </c:pt>
                <c:pt idx="3">
                  <c:v>18.101331999999999</c:v>
                </c:pt>
                <c:pt idx="4">
                  <c:v>1.2915220000000001</c:v>
                </c:pt>
                <c:pt idx="5">
                  <c:v>8.489E-3</c:v>
                </c:pt>
              </c:numCache>
            </c:numRef>
          </c:val>
          <c:extLst>
            <c:ext xmlns:c16="http://schemas.microsoft.com/office/drawing/2014/chart" uri="{C3380CC4-5D6E-409C-BE32-E72D297353CC}">
              <c16:uniqueId val="{00000001-492B-4133-A5A6-A0B2CB100E5D}"/>
            </c:ext>
          </c:extLst>
        </c:ser>
        <c:ser>
          <c:idx val="4"/>
          <c:order val="4"/>
          <c:tx>
            <c:strRef>
              <c:f>Expo_rango_precio!$M$36</c:f>
              <c:strCache>
                <c:ptCount val="1"/>
                <c:pt idx="0">
                  <c:v>Volumen 2018</c:v>
                </c:pt>
              </c:strCache>
            </c:strRef>
          </c:tx>
          <c:invertIfNegative val="0"/>
          <c:cat>
            <c:strRef>
              <c:f>Expo_rango_precio!$A$37:$A$42</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Expo_rango_precio!$M$37:$M$42</c:f>
              <c:numCache>
                <c:formatCode>0.0</c:formatCode>
                <c:ptCount val="6"/>
                <c:pt idx="0">
                  <c:v>99.618221000000005</c:v>
                </c:pt>
                <c:pt idx="1">
                  <c:v>95.318815999999998</c:v>
                </c:pt>
                <c:pt idx="2">
                  <c:v>139.8292386</c:v>
                </c:pt>
                <c:pt idx="3">
                  <c:v>19.646652</c:v>
                </c:pt>
                <c:pt idx="4">
                  <c:v>1.3886400000000001</c:v>
                </c:pt>
                <c:pt idx="5">
                  <c:v>2.5500000000000002E-4</c:v>
                </c:pt>
              </c:numCache>
            </c:numRef>
          </c:val>
          <c:extLst>
            <c:ext xmlns:c16="http://schemas.microsoft.com/office/drawing/2014/chart" uri="{C3380CC4-5D6E-409C-BE32-E72D297353CC}">
              <c16:uniqueId val="{00000002-492B-4133-A5A6-A0B2CB100E5D}"/>
            </c:ext>
          </c:extLst>
        </c:ser>
        <c:dLbls>
          <c:showLegendKey val="0"/>
          <c:showVal val="0"/>
          <c:showCatName val="0"/>
          <c:showSerName val="0"/>
          <c:showPercent val="0"/>
          <c:showBubbleSize val="0"/>
        </c:dLbls>
        <c:gapWidth val="150"/>
        <c:axId val="453486991"/>
        <c:axId val="1"/>
      </c:barChart>
      <c:lineChart>
        <c:grouping val="standard"/>
        <c:varyColors val="0"/>
        <c:ser>
          <c:idx val="1"/>
          <c:order val="1"/>
          <c:tx>
            <c:strRef>
              <c:f>Expo_rango_precio!$D$36</c:f>
              <c:strCache>
                <c:ptCount val="1"/>
                <c:pt idx="0">
                  <c:v>Valor 2016</c:v>
                </c:pt>
              </c:strCache>
            </c:strRef>
          </c:tx>
          <c:val>
            <c:numRef>
              <c:f>Expo_rango_precio!$D$37:$D$42</c:f>
              <c:numCache>
                <c:formatCode>0.0</c:formatCode>
                <c:ptCount val="6"/>
                <c:pt idx="0">
                  <c:v>142.616871</c:v>
                </c:pt>
                <c:pt idx="1">
                  <c:v>72.240117999999995</c:v>
                </c:pt>
                <c:pt idx="2">
                  <c:v>35.580022999999997</c:v>
                </c:pt>
                <c:pt idx="3">
                  <c:v>49.376821999999997</c:v>
                </c:pt>
                <c:pt idx="4">
                  <c:v>2.82172</c:v>
                </c:pt>
                <c:pt idx="5">
                  <c:v>0.42949900000000002</c:v>
                </c:pt>
              </c:numCache>
            </c:numRef>
          </c:val>
          <c:smooth val="0"/>
          <c:extLst>
            <c:ext xmlns:c16="http://schemas.microsoft.com/office/drawing/2014/chart" uri="{C3380CC4-5D6E-409C-BE32-E72D297353CC}">
              <c16:uniqueId val="{00000003-492B-4133-A5A6-A0B2CB100E5D}"/>
            </c:ext>
          </c:extLst>
        </c:ser>
        <c:ser>
          <c:idx val="3"/>
          <c:order val="3"/>
          <c:tx>
            <c:strRef>
              <c:f>Expo_rango_precio!$H$36</c:f>
              <c:strCache>
                <c:ptCount val="1"/>
                <c:pt idx="0">
                  <c:v>Valor 2017</c:v>
                </c:pt>
              </c:strCache>
            </c:strRef>
          </c:tx>
          <c:val>
            <c:numRef>
              <c:f>Expo_rango_precio!$H$37:$H$42</c:f>
              <c:numCache>
                <c:formatCode>0.0</c:formatCode>
                <c:ptCount val="6"/>
                <c:pt idx="0">
                  <c:v>126.27732399999999</c:v>
                </c:pt>
                <c:pt idx="1">
                  <c:v>112.588087</c:v>
                </c:pt>
                <c:pt idx="2">
                  <c:v>62.229281</c:v>
                </c:pt>
                <c:pt idx="3">
                  <c:v>33.604339000000003</c:v>
                </c:pt>
                <c:pt idx="4">
                  <c:v>4.9439719999999996</c:v>
                </c:pt>
                <c:pt idx="5">
                  <c:v>0.48635099999999998</c:v>
                </c:pt>
              </c:numCache>
            </c:numRef>
          </c:val>
          <c:smooth val="0"/>
          <c:extLst>
            <c:ext xmlns:c16="http://schemas.microsoft.com/office/drawing/2014/chart" uri="{C3380CC4-5D6E-409C-BE32-E72D297353CC}">
              <c16:uniqueId val="{00000004-492B-4133-A5A6-A0B2CB100E5D}"/>
            </c:ext>
          </c:extLst>
        </c:ser>
        <c:ser>
          <c:idx val="5"/>
          <c:order val="5"/>
          <c:tx>
            <c:strRef>
              <c:f>Expo_rango_precio!$L$36</c:f>
              <c:strCache>
                <c:ptCount val="1"/>
                <c:pt idx="0">
                  <c:v>Valor 2018</c:v>
                </c:pt>
              </c:strCache>
            </c:strRef>
          </c:tx>
          <c:val>
            <c:numRef>
              <c:f>Expo_rango_precio!$L$37:$L$42</c:f>
              <c:numCache>
                <c:formatCode>0.0</c:formatCode>
                <c:ptCount val="6"/>
                <c:pt idx="0">
                  <c:v>74.585945950000038</c:v>
                </c:pt>
                <c:pt idx="1">
                  <c:v>85.707667139999998</c:v>
                </c:pt>
                <c:pt idx="2">
                  <c:v>157.57347421999998</c:v>
                </c:pt>
                <c:pt idx="3">
                  <c:v>35.111726320000002</c:v>
                </c:pt>
                <c:pt idx="4">
                  <c:v>5.2016067400000008</c:v>
                </c:pt>
                <c:pt idx="5">
                  <c:v>2.2926489999999997E-2</c:v>
                </c:pt>
              </c:numCache>
            </c:numRef>
          </c:val>
          <c:smooth val="0"/>
          <c:extLst>
            <c:ext xmlns:c16="http://schemas.microsoft.com/office/drawing/2014/chart" uri="{C3380CC4-5D6E-409C-BE32-E72D297353CC}">
              <c16:uniqueId val="{00000005-492B-4133-A5A6-A0B2CB100E5D}"/>
            </c:ext>
          </c:extLst>
        </c:ser>
        <c:dLbls>
          <c:showLegendKey val="0"/>
          <c:showVal val="0"/>
          <c:showCatName val="0"/>
          <c:showSerName val="0"/>
          <c:showPercent val="0"/>
          <c:showBubbleSize val="0"/>
        </c:dLbls>
        <c:marker val="1"/>
        <c:smooth val="0"/>
        <c:axId val="3"/>
        <c:axId val="4"/>
      </c:lineChart>
      <c:catAx>
        <c:axId val="453486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n-US"/>
                  <a:t>Millones de litros</a:t>
                </a:r>
              </a:p>
            </c:rich>
          </c:tx>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453486991"/>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3"/>
        <c:crosses val="max"/>
        <c:crossBetween val="between"/>
      </c:valAx>
      <c:spPr>
        <a:noFill/>
        <a:ln w="25400">
          <a:noFill/>
        </a:ln>
      </c:spPr>
    </c:plotArea>
    <c:legend>
      <c:legendPos val="r"/>
      <c:layout>
        <c:manualLayout>
          <c:xMode val="edge"/>
          <c:yMode val="edge"/>
          <c:x val="0.90426424061857136"/>
          <c:y val="0.27341055925701596"/>
          <c:w val="7.1058735901255554E-2"/>
          <c:h val="0.36800070664243889"/>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9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US"/>
              <a:t>Gráfico 9. Chile. Volumen de exportaciones de vino con denominación de origen</a:t>
            </a:r>
          </a:p>
        </c:rich>
      </c:tx>
      <c:layout>
        <c:manualLayout>
          <c:xMode val="edge"/>
          <c:yMode val="edge"/>
          <c:x val="0.14144949890742328"/>
          <c:y val="2.5926917636736328E-2"/>
        </c:manualLayout>
      </c:layout>
      <c:overlay val="0"/>
    </c:title>
    <c:autoTitleDeleted val="0"/>
    <c:plotArea>
      <c:layout>
        <c:manualLayout>
          <c:layoutTarget val="inner"/>
          <c:xMode val="edge"/>
          <c:yMode val="edge"/>
          <c:x val="0.12046773992816825"/>
          <c:y val="0.1849886743609104"/>
          <c:w val="0.83560396189897934"/>
          <c:h val="0.42440657246611296"/>
        </c:manualLayout>
      </c:layout>
      <c:lineChart>
        <c:grouping val="standard"/>
        <c:varyColors val="0"/>
        <c:ser>
          <c:idx val="1"/>
          <c:order val="0"/>
          <c:tx>
            <c:strRef>
              <c:f>'Gráficos_Vino_ DO'!$U$6</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DO'!$V$6:$AG$6</c:f>
              <c:numCache>
                <c:formatCode>0.0</c:formatCode>
                <c:ptCount val="12"/>
                <c:pt idx="0">
                  <c:v>34.801410075999996</c:v>
                </c:pt>
                <c:pt idx="1">
                  <c:v>26.140552266</c:v>
                </c:pt>
                <c:pt idx="2">
                  <c:v>32.888241957699996</c:v>
                </c:pt>
                <c:pt idx="3">
                  <c:v>35.9801589534</c:v>
                </c:pt>
                <c:pt idx="4">
                  <c:v>42.5120744305</c:v>
                </c:pt>
                <c:pt idx="5">
                  <c:v>38.111397738200004</c:v>
                </c:pt>
                <c:pt idx="6">
                  <c:v>42.937277578</c:v>
                </c:pt>
                <c:pt idx="7">
                  <c:v>41.387071516999995</c:v>
                </c:pt>
                <c:pt idx="8">
                  <c:v>37.850101860000002</c:v>
                </c:pt>
                <c:pt idx="9">
                  <c:v>39.7293095725</c:v>
                </c:pt>
                <c:pt idx="10">
                  <c:v>41.125384937999996</c:v>
                </c:pt>
                <c:pt idx="11">
                  <c:v>37.6041943492</c:v>
                </c:pt>
              </c:numCache>
            </c:numRef>
          </c:val>
          <c:smooth val="0"/>
          <c:extLst>
            <c:ext xmlns:c16="http://schemas.microsoft.com/office/drawing/2014/chart" uri="{C3380CC4-5D6E-409C-BE32-E72D297353CC}">
              <c16:uniqueId val="{00000000-61D2-4479-8528-B332693BF1C2}"/>
            </c:ext>
          </c:extLst>
        </c:ser>
        <c:ser>
          <c:idx val="2"/>
          <c:order val="1"/>
          <c:tx>
            <c:strRef>
              <c:f>'Gráficos_Vino_ DO'!$U$7</c:f>
              <c:strCache>
                <c:ptCount val="1"/>
                <c:pt idx="0">
                  <c:v>2017</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DO'!$V$7:$AG$7</c:f>
              <c:numCache>
                <c:formatCode>0.0</c:formatCode>
                <c:ptCount val="12"/>
                <c:pt idx="0">
                  <c:v>41.430986299999994</c:v>
                </c:pt>
                <c:pt idx="1">
                  <c:v>26.5902872572</c:v>
                </c:pt>
                <c:pt idx="2">
                  <c:v>34.837152175999996</c:v>
                </c:pt>
                <c:pt idx="3">
                  <c:v>34.6453459401</c:v>
                </c:pt>
                <c:pt idx="4">
                  <c:v>44.328769652000005</c:v>
                </c:pt>
                <c:pt idx="5">
                  <c:v>37.6972178141</c:v>
                </c:pt>
                <c:pt idx="6">
                  <c:v>44.722713240000004</c:v>
                </c:pt>
                <c:pt idx="7">
                  <c:v>45.201829379000003</c:v>
                </c:pt>
                <c:pt idx="8">
                  <c:v>39.950192773999994</c:v>
                </c:pt>
                <c:pt idx="9">
                  <c:v>45.723674291000002</c:v>
                </c:pt>
                <c:pt idx="10">
                  <c:v>45.345576005300003</c:v>
                </c:pt>
                <c:pt idx="11">
                  <c:v>36.719468314000004</c:v>
                </c:pt>
              </c:numCache>
            </c:numRef>
          </c:val>
          <c:smooth val="0"/>
          <c:extLst>
            <c:ext xmlns:c16="http://schemas.microsoft.com/office/drawing/2014/chart" uri="{C3380CC4-5D6E-409C-BE32-E72D297353CC}">
              <c16:uniqueId val="{00000001-61D2-4479-8528-B332693BF1C2}"/>
            </c:ext>
          </c:extLst>
        </c:ser>
        <c:ser>
          <c:idx val="3"/>
          <c:order val="2"/>
          <c:tx>
            <c:strRef>
              <c:f>'Gráficos_Vino_ DO'!$U$8</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DO'!$V$8:$AG$8</c:f>
              <c:numCache>
                <c:formatCode>0.0</c:formatCode>
                <c:ptCount val="12"/>
                <c:pt idx="0">
                  <c:v>41</c:v>
                </c:pt>
                <c:pt idx="1">
                  <c:v>28.1</c:v>
                </c:pt>
                <c:pt idx="2">
                  <c:v>33</c:v>
                </c:pt>
                <c:pt idx="3">
                  <c:v>35.9</c:v>
                </c:pt>
                <c:pt idx="4">
                  <c:v>38.4</c:v>
                </c:pt>
                <c:pt idx="5">
                  <c:v>37.9</c:v>
                </c:pt>
                <c:pt idx="6">
                  <c:v>42.2</c:v>
                </c:pt>
                <c:pt idx="7">
                  <c:v>46.5</c:v>
                </c:pt>
                <c:pt idx="8">
                  <c:v>29</c:v>
                </c:pt>
                <c:pt idx="9">
                  <c:v>46.1</c:v>
                </c:pt>
                <c:pt idx="10">
                  <c:v>43.903376000000002</c:v>
                </c:pt>
                <c:pt idx="11">
                  <c:v>34.816315000000003</c:v>
                </c:pt>
              </c:numCache>
            </c:numRef>
          </c:val>
          <c:smooth val="0"/>
          <c:extLst>
            <c:ext xmlns:c16="http://schemas.microsoft.com/office/drawing/2014/chart" uri="{C3380CC4-5D6E-409C-BE32-E72D297353CC}">
              <c16:uniqueId val="{00000002-61D2-4479-8528-B332693BF1C2}"/>
            </c:ext>
          </c:extLst>
        </c:ser>
        <c:ser>
          <c:idx val="0"/>
          <c:order val="3"/>
          <c:tx>
            <c:strRef>
              <c:f>'Gráficos_Vino_ DO'!$U$9</c:f>
              <c:strCache>
                <c:ptCount val="1"/>
                <c:pt idx="0">
                  <c:v>2019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DO'!$V$9:$AG$9</c:f>
              <c:numCache>
                <c:formatCode>0.0</c:formatCode>
                <c:ptCount val="12"/>
                <c:pt idx="0">
                  <c:v>42.109850903099989</c:v>
                </c:pt>
                <c:pt idx="1">
                  <c:v>25.172279372000009</c:v>
                </c:pt>
                <c:pt idx="2">
                  <c:v>33.305171635999997</c:v>
                </c:pt>
                <c:pt idx="3">
                  <c:v>36.379859439000008</c:v>
                </c:pt>
                <c:pt idx="4">
                  <c:v>43.183317500299999</c:v>
                </c:pt>
                <c:pt idx="5">
                  <c:v>35.531951164600002</c:v>
                </c:pt>
                <c:pt idx="6">
                  <c:v>41.6</c:v>
                </c:pt>
                <c:pt idx="7">
                  <c:v>40.299999999999997</c:v>
                </c:pt>
                <c:pt idx="8">
                  <c:v>35.200000000000003</c:v>
                </c:pt>
                <c:pt idx="9">
                  <c:v>38.700000000000003</c:v>
                </c:pt>
              </c:numCache>
            </c:numRef>
          </c:val>
          <c:smooth val="0"/>
          <c:extLst>
            <c:ext xmlns:c16="http://schemas.microsoft.com/office/drawing/2014/chart" uri="{C3380CC4-5D6E-409C-BE32-E72D297353CC}">
              <c16:uniqueId val="{00000003-61D2-4479-8528-B332693BF1C2}"/>
            </c:ext>
          </c:extLst>
        </c:ser>
        <c:dLbls>
          <c:showLegendKey val="0"/>
          <c:showVal val="0"/>
          <c:showCatName val="0"/>
          <c:showSerName val="0"/>
          <c:showPercent val="0"/>
          <c:showBubbleSize val="0"/>
        </c:dLbls>
        <c:marker val="1"/>
        <c:smooth val="0"/>
        <c:axId val="453484191"/>
        <c:axId val="1"/>
      </c:lineChart>
      <c:catAx>
        <c:axId val="4534841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3"/>
        </c:scaling>
        <c:delete val="0"/>
        <c:axPos val="l"/>
        <c:majorGridlines/>
        <c:title>
          <c:tx>
            <c:rich>
              <a:bodyPr/>
              <a:lstStyle/>
              <a:p>
                <a:pPr>
                  <a:defRPr sz="900" b="0" i="0" u="none" strike="noStrike" baseline="0">
                    <a:solidFill>
                      <a:srgbClr val="000000"/>
                    </a:solidFill>
                    <a:latin typeface="Calibri"/>
                    <a:ea typeface="Calibri"/>
                    <a:cs typeface="Calibri"/>
                  </a:defRPr>
                </a:pPr>
                <a:r>
                  <a:rPr lang="en-US"/>
                  <a:t>Millones de litros</a:t>
                </a:r>
              </a:p>
            </c:rich>
          </c:tx>
          <c:layout>
            <c:manualLayout>
              <c:xMode val="edge"/>
              <c:yMode val="edge"/>
              <c:x val="4.8267260431308648E-2"/>
              <c:y val="0.2691424811091697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453484191"/>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577" l="0.70000000000000062" r="0.70000000000000062" t="0.75000000000000577" header="0.30000000000000032" footer="0.30000000000000032"/>
    <c:pageSetup orientation="landscape" horizontalDpi="-2" verticalDpi="-2"/>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5.png"/></Relationships>
</file>

<file path=xl/drawings/_rels/drawing29.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47625</xdr:rowOff>
    </xdr:from>
    <xdr:to>
      <xdr:col>2</xdr:col>
      <xdr:colOff>266700</xdr:colOff>
      <xdr:row>41</xdr:row>
      <xdr:rowOff>171450</xdr:rowOff>
    </xdr:to>
    <xdr:pic>
      <xdr:nvPicPr>
        <xdr:cNvPr id="130493" name="Picture 1" descr="LOGO_FUCOA">
          <a:extLst>
            <a:ext uri="{FF2B5EF4-FFF2-40B4-BE49-F238E27FC236}">
              <a16:creationId xmlns:a16="http://schemas.microsoft.com/office/drawing/2014/main" id="{38E405B7-99A3-41E8-BEE6-A84DDD419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8277225"/>
          <a:ext cx="1695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453128</xdr:colOff>
      <xdr:row>0</xdr:row>
      <xdr:rowOff>114300</xdr:rowOff>
    </xdr:from>
    <xdr:to>
      <xdr:col>2</xdr:col>
      <xdr:colOff>213621</xdr:colOff>
      <xdr:row>6</xdr:row>
      <xdr:rowOff>9525</xdr:rowOff>
    </xdr:to>
    <xdr:pic>
      <xdr:nvPicPr>
        <xdr:cNvPr id="130494" name="Imagen 2">
          <a:extLst>
            <a:ext uri="{FF2B5EF4-FFF2-40B4-BE49-F238E27FC236}">
              <a16:creationId xmlns:a16="http://schemas.microsoft.com/office/drawing/2014/main" id="{18A59FC9-C827-4629-BBC1-17BA5EF525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53128" y="114300"/>
          <a:ext cx="1189243"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11</xdr:row>
      <xdr:rowOff>180975</xdr:rowOff>
    </xdr:from>
    <xdr:to>
      <xdr:col>14</xdr:col>
      <xdr:colOff>1038225</xdr:colOff>
      <xdr:row>31</xdr:row>
      <xdr:rowOff>180975</xdr:rowOff>
    </xdr:to>
    <xdr:graphicFrame macro="">
      <xdr:nvGraphicFramePr>
        <xdr:cNvPr id="18708834" name="Gráfico 6">
          <a:extLst>
            <a:ext uri="{FF2B5EF4-FFF2-40B4-BE49-F238E27FC236}">
              <a16:creationId xmlns:a16="http://schemas.microsoft.com/office/drawing/2014/main" id="{66FE52C4-CFFE-408F-8449-21C7BBDE6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9525</xdr:rowOff>
    </xdr:from>
    <xdr:to>
      <xdr:col>14</xdr:col>
      <xdr:colOff>1000125</xdr:colOff>
      <xdr:row>64</xdr:row>
      <xdr:rowOff>161925</xdr:rowOff>
    </xdr:to>
    <xdr:graphicFrame macro="">
      <xdr:nvGraphicFramePr>
        <xdr:cNvPr id="18708835" name="Gráfico 7">
          <a:extLst>
            <a:ext uri="{FF2B5EF4-FFF2-40B4-BE49-F238E27FC236}">
              <a16:creationId xmlns:a16="http://schemas.microsoft.com/office/drawing/2014/main" id="{9F3B338F-3125-4B9C-9D90-38899A1B4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0.92741</cdr:y>
    </cdr:from>
    <cdr:to>
      <cdr:x>0.68143</cdr:x>
      <cdr:y>1</cdr:y>
    </cdr:to>
    <cdr:sp macro="" textlink="">
      <cdr:nvSpPr>
        <cdr:cNvPr id="2" name="Rectángulo redondeado 1"/>
        <cdr:cNvSpPr/>
      </cdr:nvSpPr>
      <cdr:spPr>
        <a:xfrm xmlns:a="http://schemas.openxmlformats.org/drawingml/2006/main">
          <a:off x="0" y="3506931"/>
          <a:ext cx="9612610" cy="27449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CL" sz="900">
              <a:solidFill>
                <a:sysClr val="windowText" lastClr="000000"/>
              </a:solidFill>
            </a:rPr>
            <a:t>Fuente: elaborado por Odepa con antecedentes del Servicio Nacional de Aduanas</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0.91758</cdr:y>
    </cdr:from>
    <cdr:to>
      <cdr:x>0.47063</cdr:x>
      <cdr:y>1</cdr:y>
    </cdr:to>
    <cdr:sp macro="" textlink="">
      <cdr:nvSpPr>
        <cdr:cNvPr id="2" name="Rectángulo redondeado 1"/>
        <cdr:cNvSpPr/>
      </cdr:nvSpPr>
      <cdr:spPr>
        <a:xfrm xmlns:a="http://schemas.openxmlformats.org/drawingml/2006/main">
          <a:off x="0" y="3635830"/>
          <a:ext cx="6531428" cy="326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s-CL">
              <a:solidFill>
                <a:sysClr val="windowText" lastClr="000000"/>
              </a:solidFill>
            </a:rPr>
            <a:t>Fuente: elaborado por Odepa con antecedentes del Servicio Nacional de Aduanas</a:t>
          </a:r>
        </a:p>
      </cdr:txBody>
    </cdr:sp>
  </cdr:relSizeAnchor>
  <cdr:relSizeAnchor xmlns:cdr="http://schemas.openxmlformats.org/drawingml/2006/chartDrawing">
    <cdr:from>
      <cdr:x>0.8403</cdr:x>
      <cdr:y>0.28817</cdr:y>
    </cdr:from>
    <cdr:to>
      <cdr:x>0.85929</cdr:x>
      <cdr:y>0.56277</cdr:y>
    </cdr:to>
    <cdr:sp macro="" textlink="">
      <cdr:nvSpPr>
        <cdr:cNvPr id="3" name="CuadroTexto 2">
          <a:extLst xmlns:a="http://schemas.openxmlformats.org/drawingml/2006/main">
            <a:ext uri="{FF2B5EF4-FFF2-40B4-BE49-F238E27FC236}">
              <a16:creationId xmlns:a16="http://schemas.microsoft.com/office/drawing/2014/main" id="{67B4E4E5-676E-451F-B175-9C46D4B198FE}"/>
            </a:ext>
          </a:extLst>
        </cdr:cNvPr>
        <cdr:cNvSpPr txBox="1"/>
      </cdr:nvSpPr>
      <cdr:spPr>
        <a:xfrm xmlns:a="http://schemas.openxmlformats.org/drawingml/2006/main" rot="16200000">
          <a:off x="11435514" y="1552019"/>
          <a:ext cx="1088070" cy="267748"/>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es-CL" sz="900" b="0" i="0" u="none" strike="noStrike" kern="1200" baseline="0">
              <a:solidFill>
                <a:srgbClr val="000000"/>
              </a:solidFill>
              <a:latin typeface="Calibri"/>
              <a:ea typeface="Calibri"/>
              <a:cs typeface="Calibri"/>
            </a:rPr>
            <a:t>Millones</a:t>
          </a:r>
          <a:r>
            <a:rPr lang="es-CL" sz="1100"/>
            <a:t> de USD</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19050</xdr:colOff>
      <xdr:row>0</xdr:row>
      <xdr:rowOff>0</xdr:rowOff>
    </xdr:from>
    <xdr:to>
      <xdr:col>6</xdr:col>
      <xdr:colOff>1038225</xdr:colOff>
      <xdr:row>17</xdr:row>
      <xdr:rowOff>171450</xdr:rowOff>
    </xdr:to>
    <xdr:graphicFrame macro="">
      <xdr:nvGraphicFramePr>
        <xdr:cNvPr id="194071" name="1 Gráfico">
          <a:extLst>
            <a:ext uri="{FF2B5EF4-FFF2-40B4-BE49-F238E27FC236}">
              <a16:creationId xmlns:a16="http://schemas.microsoft.com/office/drawing/2014/main" id="{87F00687-FF2D-4AD9-853D-8CC3485BB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19</xdr:row>
      <xdr:rowOff>9525</xdr:rowOff>
    </xdr:from>
    <xdr:to>
      <xdr:col>6</xdr:col>
      <xdr:colOff>1028700</xdr:colOff>
      <xdr:row>35</xdr:row>
      <xdr:rowOff>0</xdr:rowOff>
    </xdr:to>
    <xdr:graphicFrame macro="">
      <xdr:nvGraphicFramePr>
        <xdr:cNvPr id="194072" name="2 Gráfico">
          <a:extLst>
            <a:ext uri="{FF2B5EF4-FFF2-40B4-BE49-F238E27FC236}">
              <a16:creationId xmlns:a16="http://schemas.microsoft.com/office/drawing/2014/main" id="{7E096007-F9E8-4D29-AC1F-1F02714B2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36</xdr:row>
      <xdr:rowOff>9525</xdr:rowOff>
    </xdr:from>
    <xdr:to>
      <xdr:col>6</xdr:col>
      <xdr:colOff>1028700</xdr:colOff>
      <xdr:row>51</xdr:row>
      <xdr:rowOff>171450</xdr:rowOff>
    </xdr:to>
    <xdr:graphicFrame macro="">
      <xdr:nvGraphicFramePr>
        <xdr:cNvPr id="194073" name="9 Gráfico">
          <a:extLst>
            <a:ext uri="{FF2B5EF4-FFF2-40B4-BE49-F238E27FC236}">
              <a16:creationId xmlns:a16="http://schemas.microsoft.com/office/drawing/2014/main" id="{3D628AB2-C706-45E4-8653-9AFD2B1D5A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3222720D-589A-4809-A798-69603AE8F9A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F7E5FA63-FE82-43C5-9D88-3A0DBA3D0DC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D997C3F-5884-4F9D-A40B-1EE31017FB7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0.93847</cdr:y>
    </cdr:from>
    <cdr:to>
      <cdr:x>0.70537</cdr:x>
      <cdr:y>1</cdr:y>
    </cdr:to>
    <cdr:sp macro="" textlink="">
      <cdr:nvSpPr>
        <cdr:cNvPr id="5" name="1 CuadroTexto"/>
        <cdr:cNvSpPr txBox="1"/>
      </cdr:nvSpPr>
      <cdr:spPr>
        <a:xfrm xmlns:a="http://schemas.openxmlformats.org/drawingml/2006/main">
          <a:off x="0" y="2760501"/>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Calibri"/>
            </a:rPr>
            <a:t>Fuente</a:t>
          </a:r>
          <a:r>
            <a:rPr lang="es-ES" sz="900">
              <a:latin typeface="Calibri"/>
            </a:rPr>
            <a:t>: Odepa</a:t>
          </a:r>
          <a:r>
            <a:rPr lang="es-ES" sz="900" baseline="0">
              <a:latin typeface="Calibri"/>
            </a:rPr>
            <a:t> </a:t>
          </a:r>
          <a:r>
            <a:rPr lang="es-ES" sz="900">
              <a:latin typeface="Calibri"/>
            </a:rPr>
            <a:t>con información del Servicio Nacional de Aduanas. </a:t>
          </a:r>
          <a:endParaRPr lang="es-ES" sz="900"/>
        </a:p>
        <a:p xmlns:a="http://schemas.openxmlformats.org/drawingml/2006/main">
          <a:pPr>
            <a:lnSpc>
              <a:spcPts val="1100"/>
            </a:lnSpc>
          </a:pPr>
          <a:endParaRPr lang="es-ES" sz="1200"/>
        </a:p>
      </cdr:txBody>
    </cdr:sp>
  </cdr:relSizeAnchor>
</c:userShapes>
</file>

<file path=xl/drawings/drawing15.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6A7AC5E1-88AE-4E8A-B04A-6CF2D520B7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0.90617</cdr:y>
    </cdr:from>
    <cdr:to>
      <cdr:x>0.70777</cdr:x>
      <cdr:y>0.99462</cdr:y>
    </cdr:to>
    <cdr:sp macro="" textlink="">
      <cdr:nvSpPr>
        <cdr:cNvPr id="3" name="1 CuadroTexto"/>
        <cdr:cNvSpPr txBox="1"/>
      </cdr:nvSpPr>
      <cdr:spPr>
        <a:xfrm xmlns:a="http://schemas.openxmlformats.org/drawingml/2006/main">
          <a:off x="0" y="2722224"/>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Calibri"/>
            </a:rPr>
            <a:t>Fuente</a:t>
          </a:r>
          <a:r>
            <a:rPr lang="es-ES" sz="900">
              <a:latin typeface="Calibri"/>
            </a:rPr>
            <a:t>: Odepa 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0.94</cdr:y>
    </cdr:from>
    <cdr:to>
      <cdr:x>0</cdr:x>
      <cdr:y>0.94048</cdr:y>
    </cdr:to>
    <cdr:sp macro="" textlink="">
      <cdr:nvSpPr>
        <cdr:cNvPr id="2" name="1 CuadroTexto"/>
        <cdr:cNvSpPr txBox="1"/>
      </cdr:nvSpPr>
      <cdr:spPr>
        <a:xfrm xmlns:a="http://schemas.openxmlformats.org/drawingml/2006/main">
          <a:off x="9525" y="236220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i="1">
              <a:latin typeface="Calibri"/>
            </a:rPr>
            <a:t>Fuente: </a:t>
          </a:r>
          <a:r>
            <a:rPr lang="es-ES" sz="800">
              <a:latin typeface="Calibri"/>
            </a:rPr>
            <a:t>Odepa con información del Servicio Nacional de Aduanas. </a:t>
          </a:r>
          <a:endParaRPr lang="es-ES" sz="800"/>
        </a:p>
        <a:p xmlns:a="http://schemas.openxmlformats.org/drawingml/2006/main">
          <a:pPr>
            <a:lnSpc>
              <a:spcPts val="1000"/>
            </a:lnSpc>
          </a:pPr>
          <a:endParaRPr lang="es-ES" sz="1100"/>
        </a:p>
      </cdr:txBody>
    </cdr:sp>
  </cdr:relSizeAnchor>
  <cdr:relSizeAnchor xmlns:cdr="http://schemas.openxmlformats.org/drawingml/2006/chartDrawing">
    <cdr:from>
      <cdr:x>0</cdr:x>
      <cdr:y>0.93406</cdr:y>
    </cdr:from>
    <cdr:to>
      <cdr:x>0.7063</cdr:x>
      <cdr:y>1</cdr:y>
    </cdr:to>
    <cdr:sp macro="" textlink="">
      <cdr:nvSpPr>
        <cdr:cNvPr id="3" name="1 CuadroTexto">
          <a:extLst xmlns:a="http://schemas.openxmlformats.org/drawingml/2006/main">
            <a:ext uri="{FF2B5EF4-FFF2-40B4-BE49-F238E27FC236}">
              <a16:creationId xmlns:a16="http://schemas.microsoft.com/office/drawing/2014/main" id="{9D4ADDB6-EE27-4974-9E71-88E6B2213F9E}"/>
            </a:ext>
          </a:extLst>
        </cdr:cNvPr>
        <cdr:cNvSpPr txBox="1"/>
      </cdr:nvSpPr>
      <cdr:spPr>
        <a:xfrm xmlns:a="http://schemas.openxmlformats.org/drawingml/2006/main">
          <a:off x="0" y="2745159"/>
          <a:ext cx="4256479" cy="1937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600"/>
            </a:lnSpc>
            <a:spcBef>
              <a:spcPts val="0"/>
            </a:spcBef>
            <a:spcAft>
              <a:spcPts val="0"/>
            </a:spcAft>
            <a:buClrTx/>
            <a:buSzTx/>
            <a:buFontTx/>
            <a:buNone/>
            <a:tabLst/>
            <a:defRPr/>
          </a:pPr>
          <a:r>
            <a:rPr lang="es-ES" sz="900" i="1">
              <a:latin typeface="Calibri"/>
            </a:rPr>
            <a:t>Fuente: </a:t>
          </a:r>
          <a:r>
            <a:rPr lang="es-ES" sz="900">
              <a:latin typeface="Calibri"/>
            </a:rPr>
            <a:t>Odepa con información del Servicio Nacional de Aduanas. </a:t>
          </a:r>
          <a:endParaRPr lang="es-ES" sz="900"/>
        </a:p>
        <a:p xmlns:a="http://schemas.openxmlformats.org/drawingml/2006/main">
          <a:pPr>
            <a:lnSpc>
              <a:spcPts val="900"/>
            </a:lnSpc>
          </a:pPr>
          <a:endParaRPr lang="es-ES" sz="12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104775</xdr:colOff>
      <xdr:row>16</xdr:row>
      <xdr:rowOff>171450</xdr:rowOff>
    </xdr:to>
    <xdr:graphicFrame macro="">
      <xdr:nvGraphicFramePr>
        <xdr:cNvPr id="205335" name="4 Gráfico">
          <a:extLst>
            <a:ext uri="{FF2B5EF4-FFF2-40B4-BE49-F238E27FC236}">
              <a16:creationId xmlns:a16="http://schemas.microsoft.com/office/drawing/2014/main" id="{B62CE6E3-2820-4216-977B-4BEBB8334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17</xdr:row>
      <xdr:rowOff>180975</xdr:rowOff>
    </xdr:from>
    <xdr:to>
      <xdr:col>7</xdr:col>
      <xdr:colOff>104775</xdr:colOff>
      <xdr:row>33</xdr:row>
      <xdr:rowOff>171450</xdr:rowOff>
    </xdr:to>
    <xdr:graphicFrame macro="">
      <xdr:nvGraphicFramePr>
        <xdr:cNvPr id="205336" name="6 Gráfico">
          <a:extLst>
            <a:ext uri="{FF2B5EF4-FFF2-40B4-BE49-F238E27FC236}">
              <a16:creationId xmlns:a16="http://schemas.microsoft.com/office/drawing/2014/main" id="{ADC8E501-367A-4477-A664-3724449F5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35</xdr:row>
      <xdr:rowOff>0</xdr:rowOff>
    </xdr:from>
    <xdr:to>
      <xdr:col>7</xdr:col>
      <xdr:colOff>104775</xdr:colOff>
      <xdr:row>50</xdr:row>
      <xdr:rowOff>171450</xdr:rowOff>
    </xdr:to>
    <xdr:graphicFrame macro="">
      <xdr:nvGraphicFramePr>
        <xdr:cNvPr id="205337" name="11 Gráfico">
          <a:extLst>
            <a:ext uri="{FF2B5EF4-FFF2-40B4-BE49-F238E27FC236}">
              <a16:creationId xmlns:a16="http://schemas.microsoft.com/office/drawing/2014/main" id="{72E59307-F938-44D6-8573-0463979250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0.943</cdr:y>
    </cdr:from>
    <cdr:to>
      <cdr:x>0</cdr:x>
      <cdr:y>0.94324</cdr:y>
    </cdr:to>
    <cdr:sp macro="" textlink="">
      <cdr:nvSpPr>
        <cdr:cNvPr id="2" name="1 CuadroTexto"/>
        <cdr:cNvSpPr txBox="1"/>
      </cdr:nvSpPr>
      <cdr:spPr>
        <a:xfrm xmlns:a="http://schemas.openxmlformats.org/drawingml/2006/main">
          <a:off x="0" y="2639545"/>
          <a:ext cx="4257674" cy="2129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0.93819</cdr:y>
    </cdr:from>
    <cdr:to>
      <cdr:x>0.72609</cdr:x>
      <cdr:y>1</cdr:y>
    </cdr:to>
    <cdr:sp macro="" textlink="">
      <cdr:nvSpPr>
        <cdr:cNvPr id="3"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698750"/>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0.95175</cdr:y>
    </cdr:from>
    <cdr:to>
      <cdr:x>0</cdr:x>
      <cdr:y>0.95175</cdr:y>
    </cdr:to>
    <cdr:sp macro="" textlink="">
      <cdr:nvSpPr>
        <cdr:cNvPr id="2" name="1 CuadroTexto"/>
        <cdr:cNvSpPr txBox="1"/>
      </cdr:nvSpPr>
      <cdr:spPr>
        <a:xfrm xmlns:a="http://schemas.openxmlformats.org/drawingml/2006/main">
          <a:off x="0" y="2638423"/>
          <a:ext cx="4257671" cy="1809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0.93575</cdr:y>
    </cdr:from>
    <cdr:to>
      <cdr:x>0</cdr:x>
      <cdr:y>0.93575</cdr:y>
    </cdr:to>
    <cdr:sp macro="" textlink="">
      <cdr:nvSpPr>
        <cdr:cNvPr id="3" name="1 CuadroTexto"/>
        <cdr:cNvSpPr txBox="1"/>
      </cdr:nvSpPr>
      <cdr:spPr>
        <a:xfrm xmlns:a="http://schemas.openxmlformats.org/drawingml/2006/main">
          <a:off x="3175" y="2743162"/>
          <a:ext cx="4281921" cy="2381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0.92996</cdr:y>
    </cdr:from>
    <cdr:to>
      <cdr:x>0.00025</cdr:x>
      <cdr:y>0.92996</cdr:y>
    </cdr:to>
    <cdr:sp macro="" textlink="">
      <cdr:nvSpPr>
        <cdr:cNvPr id="4" name="1 CuadroTexto"/>
        <cdr:cNvSpPr txBox="1"/>
      </cdr:nvSpPr>
      <cdr:spPr>
        <a:xfrm xmlns:a="http://schemas.openxmlformats.org/drawingml/2006/main">
          <a:off x="0" y="264033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0.93321</cdr:y>
    </cdr:from>
    <cdr:to>
      <cdr:x>0.00025</cdr:x>
      <cdr:y>0.93321</cdr:y>
    </cdr:to>
    <cdr:sp macro="" textlink="">
      <cdr:nvSpPr>
        <cdr:cNvPr id="5" name="1 CuadroTexto"/>
        <cdr:cNvSpPr txBox="1"/>
      </cdr:nvSpPr>
      <cdr:spPr>
        <a:xfrm xmlns:a="http://schemas.openxmlformats.org/drawingml/2006/main">
          <a:off x="0" y="273367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0.00145</cdr:x>
      <cdr:y>0.9392</cdr:y>
    </cdr:from>
    <cdr:to>
      <cdr:x>0.7378</cdr:x>
      <cdr:y>0.99904</cdr:y>
    </cdr:to>
    <cdr:sp macro="" textlink="">
      <cdr:nvSpPr>
        <cdr:cNvPr id="6" name="1 CuadroTexto"/>
        <cdr:cNvSpPr txBox="1"/>
      </cdr:nvSpPr>
      <cdr:spPr>
        <a:xfrm xmlns:a="http://schemas.openxmlformats.org/drawingml/2006/main">
          <a:off x="9978" y="2729592"/>
          <a:ext cx="4280002" cy="186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100"/>
            </a:lnSpc>
          </a:pPr>
          <a:endParaRPr lang="es-ES" sz="12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44</xdr:row>
      <xdr:rowOff>57150</xdr:rowOff>
    </xdr:from>
    <xdr:to>
      <xdr:col>1</xdr:col>
      <xdr:colOff>476250</xdr:colOff>
      <xdr:row>44</xdr:row>
      <xdr:rowOff>123825</xdr:rowOff>
    </xdr:to>
    <xdr:pic>
      <xdr:nvPicPr>
        <xdr:cNvPr id="20012386" name="Picture 41" descr="pie">
          <a:extLst>
            <a:ext uri="{FF2B5EF4-FFF2-40B4-BE49-F238E27FC236}">
              <a16:creationId xmlns:a16="http://schemas.microsoft.com/office/drawing/2014/main" id="{C5A425C9-8649-4537-9363-52E6C0384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24900"/>
          <a:ext cx="13144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40</xdr:row>
      <xdr:rowOff>19050</xdr:rowOff>
    </xdr:from>
    <xdr:to>
      <xdr:col>6</xdr:col>
      <xdr:colOff>819150</xdr:colOff>
      <xdr:row>44</xdr:row>
      <xdr:rowOff>142875</xdr:rowOff>
    </xdr:to>
    <xdr:pic>
      <xdr:nvPicPr>
        <xdr:cNvPr id="20012387" name="Imagen 5">
          <a:extLst>
            <a:ext uri="{FF2B5EF4-FFF2-40B4-BE49-F238E27FC236}">
              <a16:creationId xmlns:a16="http://schemas.microsoft.com/office/drawing/2014/main" id="{1BAAA2BB-EE03-436E-B771-6DCB39BBAB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7915275"/>
          <a:ext cx="3581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0.944</cdr:y>
    </cdr:from>
    <cdr:to>
      <cdr:x>0</cdr:x>
      <cdr:y>0.944</cdr:y>
    </cdr:to>
    <cdr:sp macro="" textlink="">
      <cdr:nvSpPr>
        <cdr:cNvPr id="2" name="1 CuadroTexto"/>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0.9485</cdr:y>
    </cdr:from>
    <cdr:to>
      <cdr:x>0</cdr:x>
      <cdr:y>0.9485</cdr:y>
    </cdr:to>
    <cdr:sp macro="" textlink="">
      <cdr:nvSpPr>
        <cdr:cNvPr id="3" name="1 CuadroTexto"/>
        <cdr:cNvSpPr txBox="1"/>
      </cdr:nvSpPr>
      <cdr:spPr>
        <a:xfrm xmlns:a="http://schemas.openxmlformats.org/drawingml/2006/main">
          <a:off x="0" y="2581275"/>
          <a:ext cx="4281921"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0.95125</cdr:y>
    </cdr:from>
    <cdr:to>
      <cdr:x>0</cdr:x>
      <cdr:y>0.95149</cdr:y>
    </cdr:to>
    <cdr:sp macro="" textlink="">
      <cdr:nvSpPr>
        <cdr:cNvPr id="4" name="1 CuadroTexto"/>
        <cdr:cNvSpPr txBox="1"/>
      </cdr:nvSpPr>
      <cdr:spPr>
        <a:xfrm xmlns:a="http://schemas.openxmlformats.org/drawingml/2006/main">
          <a:off x="0" y="2590799"/>
          <a:ext cx="4296324"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0.92475</cdr:y>
    </cdr:from>
    <cdr:to>
      <cdr:x>0</cdr:x>
      <cdr:y>0.92475</cdr:y>
    </cdr:to>
    <cdr:sp macro="" textlink="">
      <cdr:nvSpPr>
        <cdr:cNvPr id="5" name="1 CuadroTexto"/>
        <cdr:cNvSpPr txBox="1"/>
      </cdr:nvSpPr>
      <cdr:spPr>
        <a:xfrm xmlns:a="http://schemas.openxmlformats.org/drawingml/2006/main">
          <a:off x="0" y="244221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0.9265</cdr:y>
    </cdr:from>
    <cdr:to>
      <cdr:x>0</cdr:x>
      <cdr:y>0.92674</cdr:y>
    </cdr:to>
    <cdr:sp macro="" textlink="">
      <cdr:nvSpPr>
        <cdr:cNvPr id="6" name="1 CuadroTexto"/>
        <cdr:cNvSpPr txBox="1"/>
      </cdr:nvSpPr>
      <cdr:spPr>
        <a:xfrm xmlns:a="http://schemas.openxmlformats.org/drawingml/2006/main">
          <a:off x="0" y="252412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0.94875</cdr:y>
    </cdr:from>
    <cdr:to>
      <cdr:x>0</cdr:x>
      <cdr:y>0.94875</cdr:y>
    </cdr:to>
    <cdr:sp macro="" textlink="">
      <cdr:nvSpPr>
        <cdr:cNvPr id="7" name="1 CuadroTexto"/>
        <cdr:cNvSpPr txBox="1"/>
      </cdr:nvSpPr>
      <cdr:spPr>
        <a:xfrm xmlns:a="http://schemas.openxmlformats.org/drawingml/2006/main">
          <a:off x="0" y="2662677"/>
          <a:ext cx="4280002" cy="178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0.93839</cdr:y>
    </cdr:from>
    <cdr:to>
      <cdr:x>0.72609</cdr:x>
      <cdr:y>1</cdr:y>
    </cdr:to>
    <cdr:sp macro="" textlink="">
      <cdr:nvSpPr>
        <cdr:cNvPr id="8"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708275"/>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104775</xdr:colOff>
      <xdr:row>16</xdr:row>
      <xdr:rowOff>171450</xdr:rowOff>
    </xdr:to>
    <xdr:graphicFrame macro="">
      <xdr:nvGraphicFramePr>
        <xdr:cNvPr id="53866003" name="4 Gráfico">
          <a:extLst>
            <a:ext uri="{FF2B5EF4-FFF2-40B4-BE49-F238E27FC236}">
              <a16:creationId xmlns:a16="http://schemas.microsoft.com/office/drawing/2014/main" id="{5B5327CC-F43A-4227-B647-E9D99B3BB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17</xdr:row>
      <xdr:rowOff>180975</xdr:rowOff>
    </xdr:from>
    <xdr:to>
      <xdr:col>7</xdr:col>
      <xdr:colOff>104775</xdr:colOff>
      <xdr:row>33</xdr:row>
      <xdr:rowOff>171450</xdr:rowOff>
    </xdr:to>
    <xdr:graphicFrame macro="">
      <xdr:nvGraphicFramePr>
        <xdr:cNvPr id="53866004" name="6 Gráfico">
          <a:extLst>
            <a:ext uri="{FF2B5EF4-FFF2-40B4-BE49-F238E27FC236}">
              <a16:creationId xmlns:a16="http://schemas.microsoft.com/office/drawing/2014/main" id="{1FE3C0E5-CC87-4062-B987-AFB3FA1C9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35</xdr:row>
      <xdr:rowOff>0</xdr:rowOff>
    </xdr:from>
    <xdr:to>
      <xdr:col>7</xdr:col>
      <xdr:colOff>104775</xdr:colOff>
      <xdr:row>50</xdr:row>
      <xdr:rowOff>171450</xdr:rowOff>
    </xdr:to>
    <xdr:graphicFrame macro="">
      <xdr:nvGraphicFramePr>
        <xdr:cNvPr id="53866005" name="11 Gráfico">
          <a:extLst>
            <a:ext uri="{FF2B5EF4-FFF2-40B4-BE49-F238E27FC236}">
              <a16:creationId xmlns:a16="http://schemas.microsoft.com/office/drawing/2014/main" id="{E3FBD7C8-CF46-45AE-9C53-983CD7BA55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0.943</cdr:y>
    </cdr:from>
    <cdr:to>
      <cdr:x>0</cdr:x>
      <cdr:y>0.94324</cdr:y>
    </cdr:to>
    <cdr:sp macro="" textlink="">
      <cdr:nvSpPr>
        <cdr:cNvPr id="2" name="1 CuadroTexto"/>
        <cdr:cNvSpPr txBox="1"/>
      </cdr:nvSpPr>
      <cdr:spPr>
        <a:xfrm xmlns:a="http://schemas.openxmlformats.org/drawingml/2006/main">
          <a:off x="0" y="2639545"/>
          <a:ext cx="4257674" cy="2129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0.93819</cdr:y>
    </cdr:from>
    <cdr:to>
      <cdr:x>0.72609</cdr:x>
      <cdr:y>1</cdr:y>
    </cdr:to>
    <cdr:sp macro="" textlink="">
      <cdr:nvSpPr>
        <cdr:cNvPr id="3"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698750"/>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0.95175</cdr:y>
    </cdr:from>
    <cdr:to>
      <cdr:x>0</cdr:x>
      <cdr:y>0.95175</cdr:y>
    </cdr:to>
    <cdr:sp macro="" textlink="">
      <cdr:nvSpPr>
        <cdr:cNvPr id="2" name="1 CuadroTexto"/>
        <cdr:cNvSpPr txBox="1"/>
      </cdr:nvSpPr>
      <cdr:spPr>
        <a:xfrm xmlns:a="http://schemas.openxmlformats.org/drawingml/2006/main">
          <a:off x="0" y="2638423"/>
          <a:ext cx="4257671" cy="1809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0.93575</cdr:y>
    </cdr:from>
    <cdr:to>
      <cdr:x>0</cdr:x>
      <cdr:y>0.93575</cdr:y>
    </cdr:to>
    <cdr:sp macro="" textlink="">
      <cdr:nvSpPr>
        <cdr:cNvPr id="3" name="1 CuadroTexto"/>
        <cdr:cNvSpPr txBox="1"/>
      </cdr:nvSpPr>
      <cdr:spPr>
        <a:xfrm xmlns:a="http://schemas.openxmlformats.org/drawingml/2006/main">
          <a:off x="3175" y="2743162"/>
          <a:ext cx="4281921" cy="2381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0.92996</cdr:y>
    </cdr:from>
    <cdr:to>
      <cdr:x>0.00025</cdr:x>
      <cdr:y>0.92996</cdr:y>
    </cdr:to>
    <cdr:sp macro="" textlink="">
      <cdr:nvSpPr>
        <cdr:cNvPr id="4" name="1 CuadroTexto"/>
        <cdr:cNvSpPr txBox="1"/>
      </cdr:nvSpPr>
      <cdr:spPr>
        <a:xfrm xmlns:a="http://schemas.openxmlformats.org/drawingml/2006/main">
          <a:off x="0" y="264033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0.93321</cdr:y>
    </cdr:from>
    <cdr:to>
      <cdr:x>0.00025</cdr:x>
      <cdr:y>0.93321</cdr:y>
    </cdr:to>
    <cdr:sp macro="" textlink="">
      <cdr:nvSpPr>
        <cdr:cNvPr id="5" name="1 CuadroTexto"/>
        <cdr:cNvSpPr txBox="1"/>
      </cdr:nvSpPr>
      <cdr:spPr>
        <a:xfrm xmlns:a="http://schemas.openxmlformats.org/drawingml/2006/main">
          <a:off x="0" y="273367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0.00145</cdr:x>
      <cdr:y>0.9392</cdr:y>
    </cdr:from>
    <cdr:to>
      <cdr:x>0.7378</cdr:x>
      <cdr:y>0.99904</cdr:y>
    </cdr:to>
    <cdr:sp macro="" textlink="">
      <cdr:nvSpPr>
        <cdr:cNvPr id="6" name="1 CuadroTexto"/>
        <cdr:cNvSpPr txBox="1"/>
      </cdr:nvSpPr>
      <cdr:spPr>
        <a:xfrm xmlns:a="http://schemas.openxmlformats.org/drawingml/2006/main">
          <a:off x="9978" y="2729592"/>
          <a:ext cx="4280002" cy="186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100"/>
            </a:lnSpc>
          </a:pPr>
          <a:endParaRPr lang="es-ES" sz="1200"/>
        </a:p>
      </cdr:txBody>
    </cdr:sp>
  </cdr:relSizeAnchor>
</c:userShapes>
</file>

<file path=xl/drawings/drawing24.xml><?xml version="1.0" encoding="utf-8"?>
<c:userShapes xmlns:c="http://schemas.openxmlformats.org/drawingml/2006/chart">
  <cdr:relSizeAnchor xmlns:cdr="http://schemas.openxmlformats.org/drawingml/2006/chartDrawing">
    <cdr:from>
      <cdr:x>0</cdr:x>
      <cdr:y>0.944</cdr:y>
    </cdr:from>
    <cdr:to>
      <cdr:x>0</cdr:x>
      <cdr:y>0.944</cdr:y>
    </cdr:to>
    <cdr:sp macro="" textlink="">
      <cdr:nvSpPr>
        <cdr:cNvPr id="2" name="1 CuadroTexto"/>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0.9485</cdr:y>
    </cdr:from>
    <cdr:to>
      <cdr:x>0</cdr:x>
      <cdr:y>0.9485</cdr:y>
    </cdr:to>
    <cdr:sp macro="" textlink="">
      <cdr:nvSpPr>
        <cdr:cNvPr id="3" name="1 CuadroTexto"/>
        <cdr:cNvSpPr txBox="1"/>
      </cdr:nvSpPr>
      <cdr:spPr>
        <a:xfrm xmlns:a="http://schemas.openxmlformats.org/drawingml/2006/main">
          <a:off x="0" y="2581275"/>
          <a:ext cx="4281921"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0.95125</cdr:y>
    </cdr:from>
    <cdr:to>
      <cdr:x>0</cdr:x>
      <cdr:y>0.95149</cdr:y>
    </cdr:to>
    <cdr:sp macro="" textlink="">
      <cdr:nvSpPr>
        <cdr:cNvPr id="4" name="1 CuadroTexto"/>
        <cdr:cNvSpPr txBox="1"/>
      </cdr:nvSpPr>
      <cdr:spPr>
        <a:xfrm xmlns:a="http://schemas.openxmlformats.org/drawingml/2006/main">
          <a:off x="0" y="2590799"/>
          <a:ext cx="4296324"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0.92475</cdr:y>
    </cdr:from>
    <cdr:to>
      <cdr:x>0</cdr:x>
      <cdr:y>0.92475</cdr:y>
    </cdr:to>
    <cdr:sp macro="" textlink="">
      <cdr:nvSpPr>
        <cdr:cNvPr id="5" name="1 CuadroTexto"/>
        <cdr:cNvSpPr txBox="1"/>
      </cdr:nvSpPr>
      <cdr:spPr>
        <a:xfrm xmlns:a="http://schemas.openxmlformats.org/drawingml/2006/main">
          <a:off x="0" y="244221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0.9265</cdr:y>
    </cdr:from>
    <cdr:to>
      <cdr:x>0</cdr:x>
      <cdr:y>0.92674</cdr:y>
    </cdr:to>
    <cdr:sp macro="" textlink="">
      <cdr:nvSpPr>
        <cdr:cNvPr id="6" name="1 CuadroTexto"/>
        <cdr:cNvSpPr txBox="1"/>
      </cdr:nvSpPr>
      <cdr:spPr>
        <a:xfrm xmlns:a="http://schemas.openxmlformats.org/drawingml/2006/main">
          <a:off x="0" y="252412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0.94875</cdr:y>
    </cdr:from>
    <cdr:to>
      <cdr:x>0</cdr:x>
      <cdr:y>0.94875</cdr:y>
    </cdr:to>
    <cdr:sp macro="" textlink="">
      <cdr:nvSpPr>
        <cdr:cNvPr id="7" name="1 CuadroTexto"/>
        <cdr:cNvSpPr txBox="1"/>
      </cdr:nvSpPr>
      <cdr:spPr>
        <a:xfrm xmlns:a="http://schemas.openxmlformats.org/drawingml/2006/main">
          <a:off x="0" y="2662677"/>
          <a:ext cx="4280002" cy="178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0.93839</cdr:y>
    </cdr:from>
    <cdr:to>
      <cdr:x>0.72609</cdr:x>
      <cdr:y>1</cdr:y>
    </cdr:to>
    <cdr:sp macro="" textlink="">
      <cdr:nvSpPr>
        <cdr:cNvPr id="8"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708275"/>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19050</xdr:colOff>
      <xdr:row>0</xdr:row>
      <xdr:rowOff>9525</xdr:rowOff>
    </xdr:from>
    <xdr:to>
      <xdr:col>7</xdr:col>
      <xdr:colOff>57150</xdr:colOff>
      <xdr:row>16</xdr:row>
      <xdr:rowOff>161925</xdr:rowOff>
    </xdr:to>
    <xdr:graphicFrame macro="">
      <xdr:nvGraphicFramePr>
        <xdr:cNvPr id="219671" name="7 Gráfico">
          <a:extLst>
            <a:ext uri="{FF2B5EF4-FFF2-40B4-BE49-F238E27FC236}">
              <a16:creationId xmlns:a16="http://schemas.microsoft.com/office/drawing/2014/main" id="{E9C0327B-C5C3-416D-91A4-4D474B604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17</xdr:row>
      <xdr:rowOff>180975</xdr:rowOff>
    </xdr:from>
    <xdr:to>
      <xdr:col>7</xdr:col>
      <xdr:colOff>66675</xdr:colOff>
      <xdr:row>33</xdr:row>
      <xdr:rowOff>171450</xdr:rowOff>
    </xdr:to>
    <xdr:graphicFrame macro="">
      <xdr:nvGraphicFramePr>
        <xdr:cNvPr id="219672" name="8 Gráfico">
          <a:extLst>
            <a:ext uri="{FF2B5EF4-FFF2-40B4-BE49-F238E27FC236}">
              <a16:creationId xmlns:a16="http://schemas.microsoft.com/office/drawing/2014/main" id="{05AC8AC7-F9AB-435A-89F0-36436B503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35</xdr:row>
      <xdr:rowOff>9525</xdr:rowOff>
    </xdr:from>
    <xdr:to>
      <xdr:col>7</xdr:col>
      <xdr:colOff>57150</xdr:colOff>
      <xdr:row>51</xdr:row>
      <xdr:rowOff>9525</xdr:rowOff>
    </xdr:to>
    <xdr:graphicFrame macro="">
      <xdr:nvGraphicFramePr>
        <xdr:cNvPr id="219673" name="12 Gráfico">
          <a:extLst>
            <a:ext uri="{FF2B5EF4-FFF2-40B4-BE49-F238E27FC236}">
              <a16:creationId xmlns:a16="http://schemas.microsoft.com/office/drawing/2014/main" id="{8108FF4C-8DD5-4021-99D6-F3B9B6E37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203FA6AB-8E79-4D1A-87E1-F2DEFAADF57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70DE55CC-A2A3-48A6-9584-677BA4643BF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0.94175</cdr:y>
    </cdr:from>
    <cdr:to>
      <cdr:x>0</cdr:x>
      <cdr:y>0.94175</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0.95175</cdr:y>
    </cdr:from>
    <cdr:to>
      <cdr:x>0</cdr:x>
      <cdr:y>0.95199</cdr:y>
    </cdr:to>
    <cdr:sp macro="" textlink="">
      <cdr:nvSpPr>
        <cdr:cNvPr id="5" name="1 CuadroTexto"/>
        <cdr:cNvSpPr txBox="1"/>
      </cdr:nvSpPr>
      <cdr:spPr>
        <a:xfrm xmlns:a="http://schemas.openxmlformats.org/drawingml/2006/main">
          <a:off x="0" y="26479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0.95175</cdr:y>
    </cdr:from>
    <cdr:to>
      <cdr:x>0</cdr:x>
      <cdr:y>0.95199</cdr:y>
    </cdr:to>
    <cdr:sp macro="" textlink="">
      <cdr:nvSpPr>
        <cdr:cNvPr id="6" name="1 CuadroTexto"/>
        <cdr:cNvSpPr txBox="1"/>
      </cdr:nvSpPr>
      <cdr:spPr>
        <a:xfrm xmlns:a="http://schemas.openxmlformats.org/drawingml/2006/main">
          <a:off x="0" y="2647940"/>
          <a:ext cx="4266219" cy="1809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0.92163</cdr:y>
    </cdr:from>
    <cdr:to>
      <cdr:x>0.00025</cdr:x>
      <cdr:y>0.92187</cdr:y>
    </cdr:to>
    <cdr:sp macro="" textlink="">
      <cdr:nvSpPr>
        <cdr:cNvPr id="7" name="1 CuadroTexto"/>
        <cdr:cNvSpPr txBox="1"/>
      </cdr:nvSpPr>
      <cdr:spPr>
        <a:xfrm xmlns:a="http://schemas.openxmlformats.org/drawingml/2006/main">
          <a:off x="5080" y="249555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0.93757</cdr:y>
    </cdr:from>
    <cdr:to>
      <cdr:x>0.735</cdr:x>
      <cdr:y>1</cdr:y>
    </cdr:to>
    <cdr:sp macro="" textlink="">
      <cdr:nvSpPr>
        <cdr:cNvPr id="8"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743070"/>
          <a:ext cx="4329420" cy="182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7.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30606AAA-6E32-42A2-BBED-DE85FA5F445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14BA69FD-DFF4-4C56-82BA-125DD820A3B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0.95075</cdr:y>
    </cdr:from>
    <cdr:to>
      <cdr:x>0</cdr:x>
      <cdr:y>0.95099</cdr:y>
    </cdr:to>
    <cdr:sp macro="" textlink="">
      <cdr:nvSpPr>
        <cdr:cNvPr id="4" name="1 CuadroTexto"/>
        <cdr:cNvSpPr txBox="1"/>
      </cdr:nvSpPr>
      <cdr:spPr>
        <a:xfrm xmlns:a="http://schemas.openxmlformats.org/drawingml/2006/main">
          <a:off x="0" y="27051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0.9305</cdr:y>
    </cdr:from>
    <cdr:to>
      <cdr:x>0</cdr:x>
      <cdr:y>0.93098</cdr:y>
    </cdr:to>
    <cdr:sp macro="" textlink="">
      <cdr:nvSpPr>
        <cdr:cNvPr id="5" name="1 CuadroTexto"/>
        <cdr:cNvSpPr txBox="1"/>
      </cdr:nvSpPr>
      <cdr:spPr>
        <a:xfrm xmlns:a="http://schemas.openxmlformats.org/drawingml/2006/main">
          <a:off x="0" y="2697519"/>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0.93798</cdr:y>
    </cdr:from>
    <cdr:to>
      <cdr:x>0.73379</cdr:x>
      <cdr:y>1</cdr:y>
    </cdr:to>
    <cdr:sp macro="" textlink="">
      <cdr:nvSpPr>
        <cdr:cNvPr id="6" name="1 CuadroTexto">
          <a:extLst xmlns:a="http://schemas.openxmlformats.org/drawingml/2006/main">
            <a:ext uri="{FF2B5EF4-FFF2-40B4-BE49-F238E27FC236}">
              <a16:creationId xmlns:a16="http://schemas.microsoft.com/office/drawing/2014/main" id="{D30B8043-1BA4-44AA-8F18-205368ABE607}"/>
            </a:ext>
          </a:extLst>
        </cdr:cNvPr>
        <cdr:cNvSpPr txBox="1"/>
      </cdr:nvSpPr>
      <cdr:spPr>
        <a:xfrm xmlns:a="http://schemas.openxmlformats.org/drawingml/2006/main">
          <a:off x="0" y="2762509"/>
          <a:ext cx="4329420" cy="182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4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000"/>
            </a:lnSpc>
          </a:pPr>
          <a:endParaRPr lang="es-ES" sz="120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0.949</cdr:y>
    </cdr:from>
    <cdr:to>
      <cdr:x>0</cdr:x>
      <cdr:y>0.94924</cdr:y>
    </cdr:to>
    <cdr:sp macro="" textlink="">
      <cdr:nvSpPr>
        <cdr:cNvPr id="2" name="1 CuadroTexto"/>
        <cdr:cNvSpPr txBox="1"/>
      </cdr:nvSpPr>
      <cdr:spPr>
        <a:xfrm xmlns:a="http://schemas.openxmlformats.org/drawingml/2006/main">
          <a:off x="0" y="2676525"/>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endParaRPr lang="es-ES" sz="1100"/>
        </a:p>
      </cdr:txBody>
    </cdr:sp>
  </cdr:relSizeAnchor>
  <cdr:relSizeAnchor xmlns:cdr="http://schemas.openxmlformats.org/drawingml/2006/chartDrawing">
    <cdr:from>
      <cdr:x>0</cdr:x>
      <cdr:y>0.95025</cdr:y>
    </cdr:from>
    <cdr:to>
      <cdr:x>0</cdr:x>
      <cdr:y>0.95049</cdr:y>
    </cdr:to>
    <cdr:sp macro="" textlink="">
      <cdr:nvSpPr>
        <cdr:cNvPr id="3" name="1 CuadroTexto"/>
        <cdr:cNvSpPr txBox="1"/>
      </cdr:nvSpPr>
      <cdr:spPr>
        <a:xfrm xmlns:a="http://schemas.openxmlformats.org/drawingml/2006/main">
          <a:off x="0" y="25908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0.92725</cdr:y>
    </cdr:from>
    <cdr:to>
      <cdr:x>0</cdr:x>
      <cdr:y>0.92749</cdr:y>
    </cdr:to>
    <cdr:sp macro="" textlink="">
      <cdr:nvSpPr>
        <cdr:cNvPr id="4" name="1 CuadroTexto"/>
        <cdr:cNvSpPr txBox="1"/>
      </cdr:nvSpPr>
      <cdr:spPr>
        <a:xfrm xmlns:a="http://schemas.openxmlformats.org/drawingml/2006/main">
          <a:off x="12640" y="2700667"/>
          <a:ext cx="4238567" cy="264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0.93838</cdr:y>
    </cdr:from>
    <cdr:to>
      <cdr:x>0.735</cdr:x>
      <cdr:y>1</cdr:y>
    </cdr:to>
    <cdr:sp macro="" textlink="">
      <cdr:nvSpPr>
        <cdr:cNvPr id="8" name="1 CuadroTexto">
          <a:extLst xmlns:a="http://schemas.openxmlformats.org/drawingml/2006/main">
            <a:ext uri="{FF2B5EF4-FFF2-40B4-BE49-F238E27FC236}">
              <a16:creationId xmlns:a16="http://schemas.microsoft.com/office/drawing/2014/main" id="{7D258BBA-5BB1-4814-9947-D59C578B0013}"/>
            </a:ext>
          </a:extLst>
        </cdr:cNvPr>
        <cdr:cNvSpPr txBox="1"/>
      </cdr:nvSpPr>
      <cdr:spPr>
        <a:xfrm xmlns:a="http://schemas.openxmlformats.org/drawingml/2006/main">
          <a:off x="0" y="2781754"/>
          <a:ext cx="4329420" cy="182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4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000"/>
            </a:lnSpc>
          </a:pPr>
          <a:endParaRPr lang="es-ES" sz="1200"/>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10</xdr:col>
      <xdr:colOff>809625</xdr:colOff>
      <xdr:row>18</xdr:row>
      <xdr:rowOff>0</xdr:rowOff>
    </xdr:to>
    <xdr:graphicFrame macro="">
      <xdr:nvGraphicFramePr>
        <xdr:cNvPr id="225637" name="1 Gráfico">
          <a:extLst>
            <a:ext uri="{FF2B5EF4-FFF2-40B4-BE49-F238E27FC236}">
              <a16:creationId xmlns:a16="http://schemas.microsoft.com/office/drawing/2014/main" id="{DE894ABD-667E-4869-A066-FB1A5A84B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9128</xdr:colOff>
      <xdr:row>19</xdr:row>
      <xdr:rowOff>10319</xdr:rowOff>
    </xdr:from>
    <xdr:to>
      <xdr:col>10</xdr:col>
      <xdr:colOff>809228</xdr:colOff>
      <xdr:row>38</xdr:row>
      <xdr:rowOff>12700</xdr:rowOff>
    </xdr:to>
    <xdr:graphicFrame macro="">
      <xdr:nvGraphicFramePr>
        <xdr:cNvPr id="225638" name="2 Gráfico">
          <a:extLst>
            <a:ext uri="{FF2B5EF4-FFF2-40B4-BE49-F238E27FC236}">
              <a16:creationId xmlns:a16="http://schemas.microsoft.com/office/drawing/2014/main" id="{2ACE41D8-AF16-41E4-9BF4-0DE504E23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18</xdr:row>
      <xdr:rowOff>180975</xdr:rowOff>
    </xdr:to>
    <xdr:graphicFrame macro="">
      <xdr:nvGraphicFramePr>
        <xdr:cNvPr id="6263846" name="Gráfico 1">
          <a:extLst>
            <a:ext uri="{FF2B5EF4-FFF2-40B4-BE49-F238E27FC236}">
              <a16:creationId xmlns:a16="http://schemas.microsoft.com/office/drawing/2014/main" id="{CAE5E7AF-E2A4-4789-BB10-9C055E887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9525</xdr:rowOff>
    </xdr:from>
    <xdr:to>
      <xdr:col>6</xdr:col>
      <xdr:colOff>0</xdr:colOff>
      <xdr:row>57</xdr:row>
      <xdr:rowOff>180975</xdr:rowOff>
    </xdr:to>
    <xdr:graphicFrame macro="">
      <xdr:nvGraphicFramePr>
        <xdr:cNvPr id="6263847" name="Gráfico 1">
          <a:extLst>
            <a:ext uri="{FF2B5EF4-FFF2-40B4-BE49-F238E27FC236}">
              <a16:creationId xmlns:a16="http://schemas.microsoft.com/office/drawing/2014/main" id="{9DEB4951-A5F1-461A-A618-0B0D265CC1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59</xdr:row>
      <xdr:rowOff>9525</xdr:rowOff>
    </xdr:from>
    <xdr:to>
      <xdr:col>5</xdr:col>
      <xdr:colOff>847725</xdr:colOff>
      <xdr:row>77</xdr:row>
      <xdr:rowOff>180975</xdr:rowOff>
    </xdr:to>
    <xdr:graphicFrame macro="">
      <xdr:nvGraphicFramePr>
        <xdr:cNvPr id="6263848" name="Gráfico 2">
          <a:extLst>
            <a:ext uri="{FF2B5EF4-FFF2-40B4-BE49-F238E27FC236}">
              <a16:creationId xmlns:a16="http://schemas.microsoft.com/office/drawing/2014/main" id="{5A0F4B0B-2EBC-492F-BFDC-85FC7C6AD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78</xdr:row>
      <xdr:rowOff>9525</xdr:rowOff>
    </xdr:from>
    <xdr:to>
      <xdr:col>5</xdr:col>
      <xdr:colOff>847725</xdr:colOff>
      <xdr:row>96</xdr:row>
      <xdr:rowOff>161925</xdr:rowOff>
    </xdr:to>
    <xdr:graphicFrame macro="">
      <xdr:nvGraphicFramePr>
        <xdr:cNvPr id="6263849" name="Gráfico 3">
          <a:extLst>
            <a:ext uri="{FF2B5EF4-FFF2-40B4-BE49-F238E27FC236}">
              <a16:creationId xmlns:a16="http://schemas.microsoft.com/office/drawing/2014/main" id="{2FE6F676-10DD-4EAC-B760-C51FFD33B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20</xdr:row>
      <xdr:rowOff>19050</xdr:rowOff>
    </xdr:from>
    <xdr:to>
      <xdr:col>5</xdr:col>
      <xdr:colOff>847725</xdr:colOff>
      <xdr:row>38</xdr:row>
      <xdr:rowOff>171450</xdr:rowOff>
    </xdr:to>
    <xdr:graphicFrame macro="">
      <xdr:nvGraphicFramePr>
        <xdr:cNvPr id="6263850" name="Gráfico 5">
          <a:extLst>
            <a:ext uri="{FF2B5EF4-FFF2-40B4-BE49-F238E27FC236}">
              <a16:creationId xmlns:a16="http://schemas.microsoft.com/office/drawing/2014/main" id="{733C83F3-CBB8-4532-A230-C8A872D92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98</xdr:row>
      <xdr:rowOff>0</xdr:rowOff>
    </xdr:from>
    <xdr:to>
      <xdr:col>5</xdr:col>
      <xdr:colOff>847725</xdr:colOff>
      <xdr:row>116</xdr:row>
      <xdr:rowOff>161925</xdr:rowOff>
    </xdr:to>
    <xdr:graphicFrame macro="">
      <xdr:nvGraphicFramePr>
        <xdr:cNvPr id="6263851" name="Gráfico 6">
          <a:extLst>
            <a:ext uri="{FF2B5EF4-FFF2-40B4-BE49-F238E27FC236}">
              <a16:creationId xmlns:a16="http://schemas.microsoft.com/office/drawing/2014/main" id="{3CCA40D3-7695-4E80-A112-AE8986C84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0.00485</cdr:x>
      <cdr:y>0.94362</cdr:y>
    </cdr:from>
    <cdr:to>
      <cdr:x>0.93837</cdr:x>
      <cdr:y>0.98782</cdr:y>
    </cdr:to>
    <cdr:sp macro="" textlink="">
      <cdr:nvSpPr>
        <cdr:cNvPr id="2" name="1 CuadroTexto"/>
        <cdr:cNvSpPr txBox="1"/>
      </cdr:nvSpPr>
      <cdr:spPr>
        <a:xfrm xmlns:a="http://schemas.openxmlformats.org/drawingml/2006/main">
          <a:off x="28576" y="3038475"/>
          <a:ext cx="5486399"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t>Fuente</a:t>
          </a:r>
          <a:r>
            <a:rPr lang="es-ES" sz="900"/>
            <a:t>: elaborado por Odepa con antecedentes de la Seremi de Agricultura de la Región del Maule.</a:t>
          </a:r>
        </a:p>
      </cdr:txBody>
    </cdr:sp>
  </cdr:relSizeAnchor>
</c:userShapes>
</file>

<file path=xl/drawings/drawing31.xml><?xml version="1.0" encoding="utf-8"?>
<c:userShapes xmlns:c="http://schemas.openxmlformats.org/drawingml/2006/chart">
  <cdr:relSizeAnchor xmlns:cdr="http://schemas.openxmlformats.org/drawingml/2006/chartDrawing">
    <cdr:from>
      <cdr:x>0.00326</cdr:x>
      <cdr:y>0.92935</cdr:y>
    </cdr:from>
    <cdr:to>
      <cdr:x>0.95298</cdr:x>
      <cdr:y>0.97371</cdr:y>
    </cdr:to>
    <cdr:sp macro="" textlink="">
      <cdr:nvSpPr>
        <cdr:cNvPr id="2" name="1 CuadroTexto"/>
        <cdr:cNvSpPr txBox="1"/>
      </cdr:nvSpPr>
      <cdr:spPr>
        <a:xfrm xmlns:a="http://schemas.openxmlformats.org/drawingml/2006/main">
          <a:off x="19050" y="2838450"/>
          <a:ext cx="5486399"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900" i="1"/>
            <a:t>Fuente</a:t>
          </a:r>
          <a:r>
            <a:rPr lang="es-ES" sz="900"/>
            <a:t>: elaborado por Odepa con antecedentes de la Seremi de Agricultura de la Región del Maule.</a:t>
          </a: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38100</xdr:colOff>
      <xdr:row>37</xdr:row>
      <xdr:rowOff>9525</xdr:rowOff>
    </xdr:from>
    <xdr:to>
      <xdr:col>10</xdr:col>
      <xdr:colOff>0</xdr:colOff>
      <xdr:row>62</xdr:row>
      <xdr:rowOff>133350</xdr:rowOff>
    </xdr:to>
    <xdr:graphicFrame macro="">
      <xdr:nvGraphicFramePr>
        <xdr:cNvPr id="231603" name="Gráfico 1">
          <a:extLst>
            <a:ext uri="{FF2B5EF4-FFF2-40B4-BE49-F238E27FC236}">
              <a16:creationId xmlns:a16="http://schemas.microsoft.com/office/drawing/2014/main" id="{393EE249-0DE3-40F3-9831-8B1F6F5BC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0.0115</cdr:x>
      <cdr:y>0.93777</cdr:y>
    </cdr:from>
    <cdr:to>
      <cdr:x>0.01323</cdr:x>
      <cdr:y>0.93801</cdr:y>
    </cdr:to>
    <cdr:sp macro="" textlink="">
      <cdr:nvSpPr>
        <cdr:cNvPr id="2" name="Rectángulo redondeado 1"/>
        <cdr:cNvSpPr/>
      </cdr:nvSpPr>
      <cdr:spPr>
        <a:xfrm xmlns:a="http://schemas.openxmlformats.org/drawingml/2006/main">
          <a:off x="130630" y="3037114"/>
          <a:ext cx="3668486" cy="272144"/>
        </a:xfrm>
        <a:prstGeom xmlns:a="http://schemas.openxmlformats.org/drawingml/2006/main" prst="roundRect">
          <a:avLst/>
        </a:prstGeom>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pPr algn="l"/>
          <a:r>
            <a:rPr lang="es-CL">
              <a:solidFill>
                <a:sysClr val="windowText" lastClr="000000"/>
              </a:solidFill>
            </a:rPr>
            <a:t>Fuente:</a:t>
          </a:r>
          <a:r>
            <a:rPr lang="es-CL" baseline="0">
              <a:solidFill>
                <a:sysClr val="windowText" lastClr="000000"/>
              </a:solidFill>
            </a:rPr>
            <a:t> elaborado por Odepa con antecedentes del SAG</a:t>
          </a:r>
          <a:endParaRPr lang="es-CL">
            <a:solidFill>
              <a:sysClr val="windowText" lastClr="000000"/>
            </a:solidFill>
          </a:endParaRPr>
        </a:p>
      </cdr:txBody>
    </cdr:sp>
  </cdr:relSizeAnchor>
  <cdr:relSizeAnchor xmlns:cdr="http://schemas.openxmlformats.org/drawingml/2006/chartDrawing">
    <cdr:from>
      <cdr:x>0</cdr:x>
      <cdr:y>0.9338</cdr:y>
    </cdr:from>
    <cdr:to>
      <cdr:x>0.62801</cdr:x>
      <cdr:y>0.98552</cdr:y>
    </cdr:to>
    <cdr:sp macro="" textlink="">
      <cdr:nvSpPr>
        <cdr:cNvPr id="3" name="CuadroTexto 2">
          <a:extLst xmlns:a="http://schemas.openxmlformats.org/drawingml/2006/main">
            <a:ext uri="{FF2B5EF4-FFF2-40B4-BE49-F238E27FC236}">
              <a16:creationId xmlns:a16="http://schemas.microsoft.com/office/drawing/2014/main" id="{CBD407F2-C627-4831-8172-61F03935D281}"/>
            </a:ext>
          </a:extLst>
        </cdr:cNvPr>
        <cdr:cNvSpPr txBox="1"/>
      </cdr:nvSpPr>
      <cdr:spPr>
        <a:xfrm xmlns:a="http://schemas.openxmlformats.org/drawingml/2006/main">
          <a:off x="0" y="3821642"/>
          <a:ext cx="6350000"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900"/>
            <a:t>Fuente: elaborado por Odepa con información del SAG.</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19050</xdr:colOff>
      <xdr:row>20</xdr:row>
      <xdr:rowOff>0</xdr:rowOff>
    </xdr:from>
    <xdr:to>
      <xdr:col>6</xdr:col>
      <xdr:colOff>819150</xdr:colOff>
      <xdr:row>36</xdr:row>
      <xdr:rowOff>171450</xdr:rowOff>
    </xdr:to>
    <xdr:graphicFrame macro="">
      <xdr:nvGraphicFramePr>
        <xdr:cNvPr id="235877" name="3 Gráfico">
          <a:extLst>
            <a:ext uri="{FF2B5EF4-FFF2-40B4-BE49-F238E27FC236}">
              <a16:creationId xmlns:a16="http://schemas.microsoft.com/office/drawing/2014/main" id="{88A07B98-A16B-4D50-B3C5-A96F834F7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19050</xdr:rowOff>
    </xdr:from>
    <xdr:to>
      <xdr:col>6</xdr:col>
      <xdr:colOff>828675</xdr:colOff>
      <xdr:row>17</xdr:row>
      <xdr:rowOff>171450</xdr:rowOff>
    </xdr:to>
    <xdr:graphicFrame macro="">
      <xdr:nvGraphicFramePr>
        <xdr:cNvPr id="235878" name="Gráfico 4">
          <a:extLst>
            <a:ext uri="{FF2B5EF4-FFF2-40B4-BE49-F238E27FC236}">
              <a16:creationId xmlns:a16="http://schemas.microsoft.com/office/drawing/2014/main" id="{130E281A-DA90-40DA-9F0F-4BB86522A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0.95325</cdr:y>
    </cdr:from>
    <cdr:to>
      <cdr:x>0</cdr:x>
      <cdr:y>0.95349</cdr:y>
    </cdr:to>
    <cdr:sp macro="" textlink="">
      <cdr:nvSpPr>
        <cdr:cNvPr id="3" name="2 CuadroTexto"/>
        <cdr:cNvSpPr txBox="1"/>
      </cdr:nvSpPr>
      <cdr:spPr>
        <a:xfrm xmlns:a="http://schemas.openxmlformats.org/drawingml/2006/main">
          <a:off x="40005" y="3423285"/>
          <a:ext cx="460057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i="1">
              <a:latin typeface="+mn-lt"/>
              <a:cs typeface="Arial" pitchFamily="34" charset="0"/>
            </a:rPr>
            <a:t>Fuente</a:t>
          </a:r>
          <a:r>
            <a:rPr lang="es-ES" sz="800" i="0">
              <a:latin typeface="+mn-lt"/>
              <a:cs typeface="Arial" pitchFamily="34" charset="0"/>
            </a:rPr>
            <a:t>:</a:t>
          </a:r>
          <a:r>
            <a:rPr lang="es-ES" sz="800" i="0" baseline="0">
              <a:latin typeface="+mn-lt"/>
              <a:cs typeface="Arial" pitchFamily="34" charset="0"/>
            </a:rPr>
            <a:t> Odepa con información del SAG</a:t>
          </a:r>
          <a:r>
            <a:rPr lang="es-ES" sz="900" i="0" baseline="0">
              <a:latin typeface="Arial" pitchFamily="34" charset="0"/>
              <a:cs typeface="Arial" pitchFamily="34" charset="0"/>
            </a:rPr>
            <a:t>.</a:t>
          </a:r>
          <a:endParaRPr lang="es-ES" sz="900" i="1">
            <a:latin typeface="Arial" pitchFamily="34" charset="0"/>
            <a:cs typeface="Arial" pitchFamily="34" charset="0"/>
          </a:endParaRPr>
        </a:p>
      </cdr:txBody>
    </cdr:sp>
  </cdr:relSizeAnchor>
  <cdr:relSizeAnchor xmlns:cdr="http://schemas.openxmlformats.org/drawingml/2006/chartDrawing">
    <cdr:from>
      <cdr:x>0</cdr:x>
      <cdr:y>0.93478</cdr:y>
    </cdr:from>
    <cdr:to>
      <cdr:x>0.99069</cdr:x>
      <cdr:y>0.9932</cdr:y>
    </cdr:to>
    <cdr:sp macro="" textlink="">
      <cdr:nvSpPr>
        <cdr:cNvPr id="4" name="1 CuadroTexto"/>
        <cdr:cNvSpPr txBox="1"/>
      </cdr:nvSpPr>
      <cdr:spPr>
        <a:xfrm xmlns:a="http://schemas.openxmlformats.org/drawingml/2006/main">
          <a:off x="0" y="2867025"/>
          <a:ext cx="5605175" cy="1791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t>Fuente</a:t>
          </a:r>
          <a:r>
            <a:rPr lang="es-ES" sz="900"/>
            <a:t>: elaborado por Odepa con antecedentes del</a:t>
          </a:r>
          <a:r>
            <a:rPr lang="es-ES" sz="900" baseline="0"/>
            <a:t> SAG</a:t>
          </a:r>
          <a:endParaRPr lang="es-ES" sz="900"/>
        </a:p>
      </cdr:txBody>
    </cdr:sp>
  </cdr:relSizeAnchor>
</c:userShapes>
</file>

<file path=xl/drawings/drawing36.xml><?xml version="1.0" encoding="utf-8"?>
<c:userShapes xmlns:c="http://schemas.openxmlformats.org/drawingml/2006/chart">
  <cdr:relSizeAnchor xmlns:cdr="http://schemas.openxmlformats.org/drawingml/2006/chartDrawing">
    <cdr:from>
      <cdr:x>0</cdr:x>
      <cdr:y>0.93425</cdr:y>
    </cdr:from>
    <cdr:to>
      <cdr:x>1</cdr:x>
      <cdr:y>1</cdr:y>
    </cdr:to>
    <cdr:sp macro="" textlink="">
      <cdr:nvSpPr>
        <cdr:cNvPr id="2" name="CuadroTexto 1">
          <a:extLst xmlns:a="http://schemas.openxmlformats.org/drawingml/2006/main">
            <a:ext uri="{FF2B5EF4-FFF2-40B4-BE49-F238E27FC236}">
              <a16:creationId xmlns:a16="http://schemas.microsoft.com/office/drawing/2014/main" id="{F3095378-441B-431C-B0F9-3DC89D6739E3}"/>
            </a:ext>
          </a:extLst>
        </cdr:cNvPr>
        <cdr:cNvSpPr txBox="1"/>
      </cdr:nvSpPr>
      <cdr:spPr>
        <a:xfrm xmlns:a="http://schemas.openxmlformats.org/drawingml/2006/main">
          <a:off x="0" y="3007783"/>
          <a:ext cx="5667375" cy="2116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a:t>Fuente: elaborado por Odepa con información del SAG.</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28575</xdr:colOff>
      <xdr:row>20</xdr:row>
      <xdr:rowOff>161925</xdr:rowOff>
    </xdr:from>
    <xdr:to>
      <xdr:col>23</xdr:col>
      <xdr:colOff>638175</xdr:colOff>
      <xdr:row>40</xdr:row>
      <xdr:rowOff>180975</xdr:rowOff>
    </xdr:to>
    <xdr:graphicFrame macro="">
      <xdr:nvGraphicFramePr>
        <xdr:cNvPr id="239795" name="Gráfico 1">
          <a:extLst>
            <a:ext uri="{FF2B5EF4-FFF2-40B4-BE49-F238E27FC236}">
              <a16:creationId xmlns:a16="http://schemas.microsoft.com/office/drawing/2014/main" id="{79342738-118B-4C67-8A10-5CB2B6214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cdr:x>
      <cdr:y>0.94402</cdr:y>
    </cdr:from>
    <cdr:to>
      <cdr:x>0.4378</cdr:x>
      <cdr:y>1</cdr:y>
    </cdr:to>
    <cdr:sp macro="" textlink="">
      <cdr:nvSpPr>
        <cdr:cNvPr id="2" name="CuadroTexto 1">
          <a:extLst xmlns:a="http://schemas.openxmlformats.org/drawingml/2006/main">
            <a:ext uri="{FF2B5EF4-FFF2-40B4-BE49-F238E27FC236}">
              <a16:creationId xmlns:a16="http://schemas.microsoft.com/office/drawing/2014/main" id="{F3095378-441B-431C-B0F9-3DC89D6739E3}"/>
            </a:ext>
          </a:extLst>
        </cdr:cNvPr>
        <cdr:cNvSpPr txBox="1"/>
      </cdr:nvSpPr>
      <cdr:spPr>
        <a:xfrm xmlns:a="http://schemas.openxmlformats.org/drawingml/2006/main">
          <a:off x="0" y="3569758"/>
          <a:ext cx="6350000" cy="2116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a:t>Fuente: elaborado por Odepa con información del SAG.</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9525</xdr:colOff>
      <xdr:row>0</xdr:row>
      <xdr:rowOff>19050</xdr:rowOff>
    </xdr:from>
    <xdr:to>
      <xdr:col>11</xdr:col>
      <xdr:colOff>819150</xdr:colOff>
      <xdr:row>23</xdr:row>
      <xdr:rowOff>0</xdr:rowOff>
    </xdr:to>
    <xdr:graphicFrame macro="">
      <xdr:nvGraphicFramePr>
        <xdr:cNvPr id="242021" name="1 Gráfico">
          <a:extLst>
            <a:ext uri="{FF2B5EF4-FFF2-40B4-BE49-F238E27FC236}">
              <a16:creationId xmlns:a16="http://schemas.microsoft.com/office/drawing/2014/main" id="{AFF1C796-F61E-4AF7-B0D1-09405DA3E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6984</xdr:colOff>
      <xdr:row>25</xdr:row>
      <xdr:rowOff>10582</xdr:rowOff>
    </xdr:from>
    <xdr:to>
      <xdr:col>11</xdr:col>
      <xdr:colOff>814917</xdr:colOff>
      <xdr:row>34</xdr:row>
      <xdr:rowOff>2112</xdr:rowOff>
    </xdr:to>
    <xdr:sp macro="" textlink="">
      <xdr:nvSpPr>
        <xdr:cNvPr id="3" name="2 CuadroTexto">
          <a:extLst>
            <a:ext uri="{FF2B5EF4-FFF2-40B4-BE49-F238E27FC236}">
              <a16:creationId xmlns:a16="http://schemas.microsoft.com/office/drawing/2014/main" id="{77354B48-3D3C-4BEA-9DB1-A0DDBE64541F}"/>
            </a:ext>
          </a:extLst>
        </xdr:cNvPr>
        <xdr:cNvSpPr txBox="1"/>
      </xdr:nvSpPr>
      <xdr:spPr>
        <a:xfrm>
          <a:off x="6984" y="4328582"/>
          <a:ext cx="9697933" cy="1610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000">
              <a:latin typeface="+mn-lt"/>
            </a:rPr>
            <a:t>El gráfico </a:t>
          </a:r>
          <a:r>
            <a:rPr lang="es-ES" sz="1000" baseline="0">
              <a:latin typeface="+mn-lt"/>
            </a:rPr>
            <a:t>adjunto está basado en información disponible de precios de vinos a granel, tanto en Chile como en Argentina. La comparación se realiza haciendo la transformación de los precios de vinos argentinos a valores expresados en pesos chilenos, considerando el tipo de cambio oficial (peso chileno</a:t>
          </a:r>
          <a:r>
            <a:rPr lang="es-ES" sz="1000" i="1" baseline="0">
              <a:latin typeface="+mn-lt"/>
            </a:rPr>
            <a:t> / </a:t>
          </a:r>
          <a:r>
            <a:rPr lang="es-ES" sz="1000" baseline="0">
              <a:latin typeface="+mn-lt"/>
            </a:rPr>
            <a:t>peso argentino) vigente en el período en que se registró cada precio.</a:t>
          </a:r>
        </a:p>
        <a:p>
          <a:pPr algn="just"/>
          <a:r>
            <a:rPr lang="es-ES" sz="1000" baseline="0">
              <a:latin typeface="+mn-lt"/>
            </a:rPr>
            <a:t>Se advierte que esta comparación puede no resultar efectiva ni real en términos de los niveles registrados en cada caso, toda vez que probablemente las calidades de los vinos son diferentes  y podrían no ser directamente comparables. No obstante, se estima que  permite analizar las trayectorias o evolución que han seguido los precios de cada tipo de vino en ambos mercados, desde el momento en que comienzan todas las series (enero de 2010). En consecuencia, se recomienda ser bastante cautelosos al momento de emitir juicios respecto a estos antecedentes, particularmente en relación con los niveles de precios registrados en uno y otro mercado, e interpretar más bien las variaciones que se observan en cada caso.</a:t>
          </a:r>
          <a:endParaRPr lang="es-ES" sz="1000">
            <a:latin typeface="+mn-lt"/>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0.94531</cdr:y>
    </cdr:from>
    <cdr:to>
      <cdr:x>0.99814</cdr:x>
      <cdr:y>1</cdr:y>
    </cdr:to>
    <cdr:sp macro="" textlink="">
      <cdr:nvSpPr>
        <cdr:cNvPr id="2"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457576"/>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40.xml><?xml version="1.0" encoding="utf-8"?>
<c:userShapes xmlns:c="http://schemas.openxmlformats.org/drawingml/2006/chart">
  <cdr:relSizeAnchor xmlns:cdr="http://schemas.openxmlformats.org/drawingml/2006/chartDrawing">
    <cdr:from>
      <cdr:x>0.00825</cdr:x>
      <cdr:y>0.91592</cdr:y>
    </cdr:from>
    <cdr:to>
      <cdr:x>0.00825</cdr:x>
      <cdr:y>0.91639</cdr:y>
    </cdr:to>
    <cdr:sp macro="" textlink="">
      <cdr:nvSpPr>
        <cdr:cNvPr id="2" name="1 Rectángulo redondeado"/>
        <cdr:cNvSpPr/>
      </cdr:nvSpPr>
      <cdr:spPr>
        <a:xfrm xmlns:a="http://schemas.openxmlformats.org/drawingml/2006/main">
          <a:off x="101271" y="3738733"/>
          <a:ext cx="5588823" cy="40464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ES" sz="900" i="1">
              <a:solidFill>
                <a:sysClr val="windowText" lastClr="000000"/>
              </a:solidFill>
              <a:latin typeface="+mn-lt"/>
              <a:cs typeface="Arial" pitchFamily="34" charset="0"/>
            </a:rPr>
            <a:t>Fuente</a:t>
          </a:r>
          <a:r>
            <a:rPr lang="es-ES" sz="900">
              <a:solidFill>
                <a:sysClr val="windowText" lastClr="000000"/>
              </a:solidFill>
              <a:latin typeface="+mn-lt"/>
              <a:cs typeface="Arial" pitchFamily="34" charset="0"/>
            </a:rPr>
            <a:t>: elaborado por Odepa con antecedentes propios, del Banco Central de Chile y de la Bolsa de Comercio de Mendoza.</a:t>
          </a:r>
        </a:p>
      </cdr:txBody>
    </cdr:sp>
  </cdr:relSizeAnchor>
  <cdr:relSizeAnchor xmlns:cdr="http://schemas.openxmlformats.org/drawingml/2006/chartDrawing">
    <cdr:from>
      <cdr:x>0.00075</cdr:x>
      <cdr:y>0.93236</cdr:y>
    </cdr:from>
    <cdr:to>
      <cdr:x>0.00075</cdr:x>
      <cdr:y>0.93236</cdr:y>
    </cdr:to>
    <cdr:sp macro="" textlink="">
      <cdr:nvSpPr>
        <cdr:cNvPr id="3" name="Rectángulo redondeado 2"/>
        <cdr:cNvSpPr/>
      </cdr:nvSpPr>
      <cdr:spPr>
        <a:xfrm xmlns:a="http://schemas.openxmlformats.org/drawingml/2006/main">
          <a:off x="0" y="3536950"/>
          <a:ext cx="8407400" cy="31750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CL">
              <a:solidFill>
                <a:sysClr val="windowText" lastClr="000000"/>
              </a:solidFill>
            </a:rPr>
            <a:t>Fuente: Odepa con antecedentes de Seremi de Agricultura</a:t>
          </a:r>
          <a:r>
            <a:rPr lang="es-CL" baseline="0">
              <a:solidFill>
                <a:sysClr val="windowText" lastClr="000000"/>
              </a:solidFill>
            </a:rPr>
            <a:t> </a:t>
          </a:r>
          <a:r>
            <a:rPr lang="es-CL">
              <a:solidFill>
                <a:sysClr val="windowText" lastClr="000000"/>
              </a:solidFill>
            </a:rPr>
            <a:t>Región del Maule, Bolsa de Comercio de Mendoza y Banco Central de Chile.</a:t>
          </a:r>
        </a:p>
      </cdr:txBody>
    </cdr:sp>
  </cdr:relSizeAnchor>
  <cdr:relSizeAnchor xmlns:cdr="http://schemas.openxmlformats.org/drawingml/2006/chartDrawing">
    <cdr:from>
      <cdr:x>0</cdr:x>
      <cdr:y>0.9518</cdr:y>
    </cdr:from>
    <cdr:to>
      <cdr:x>0.7365</cdr:x>
      <cdr:y>1</cdr:y>
    </cdr:to>
    <cdr:sp macro="" textlink="">
      <cdr:nvSpPr>
        <cdr:cNvPr id="4" name="CuadroTexto 3">
          <a:extLst xmlns:a="http://schemas.openxmlformats.org/drawingml/2006/main">
            <a:ext uri="{FF2B5EF4-FFF2-40B4-BE49-F238E27FC236}">
              <a16:creationId xmlns:a16="http://schemas.microsoft.com/office/drawing/2014/main" id="{F6314E50-EA82-4D85-9688-59A36805DEB0}"/>
            </a:ext>
          </a:extLst>
        </cdr:cNvPr>
        <cdr:cNvSpPr txBox="1"/>
      </cdr:nvSpPr>
      <cdr:spPr>
        <a:xfrm xmlns:a="http://schemas.openxmlformats.org/drawingml/2006/main">
          <a:off x="0" y="3970867"/>
          <a:ext cx="7143750" cy="201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900"/>
            <a:t>Fuente: elaborado por Odepa con antecedentes de</a:t>
          </a:r>
          <a:r>
            <a:rPr lang="es-CL" sz="900" baseline="0"/>
            <a:t> la Seremi Región del Maule y la Bolsa de Comercio de Mendoza.</a:t>
          </a:r>
          <a:endParaRPr lang="es-CL" sz="9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0.961</cdr:y>
    </cdr:from>
    <cdr:to>
      <cdr:x>0</cdr:x>
      <cdr:y>0.96148</cdr:y>
    </cdr:to>
    <cdr:sp macro="" textlink="">
      <cdr:nvSpPr>
        <cdr:cNvPr id="2" name="CuadroTexto 1"/>
        <cdr:cNvSpPr txBox="1"/>
      </cdr:nvSpPr>
      <cdr:spPr>
        <a:xfrm xmlns:a="http://schemas.openxmlformats.org/drawingml/2006/main">
          <a:off x="0" y="3124199"/>
          <a:ext cx="4533900" cy="1809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0.0005</cdr:x>
      <cdr:y>0.94954</cdr:y>
    </cdr:from>
    <cdr:to>
      <cdr:x>0.0005</cdr:x>
      <cdr:y>0.94978</cdr:y>
    </cdr:to>
    <cdr:sp macro="" textlink="">
      <cdr:nvSpPr>
        <cdr:cNvPr id="3" name="CuadroTexto 1"/>
        <cdr:cNvSpPr txBox="1"/>
      </cdr:nvSpPr>
      <cdr:spPr>
        <a:xfrm xmlns:a="http://schemas.openxmlformats.org/drawingml/2006/main">
          <a:off x="35560" y="3002280"/>
          <a:ext cx="4099560" cy="1981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0.957</cdr:y>
    </cdr:from>
    <cdr:to>
      <cdr:x>0</cdr:x>
      <cdr:y>0.95749</cdr:y>
    </cdr:to>
    <cdr:sp macro="" textlink="">
      <cdr:nvSpPr>
        <cdr:cNvPr id="4"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400426"/>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dr:relSizeAnchor xmlns:cdr="http://schemas.openxmlformats.org/drawingml/2006/chartDrawing">
    <cdr:from>
      <cdr:x>0</cdr:x>
      <cdr:y>0.94445</cdr:y>
    </cdr:from>
    <cdr:to>
      <cdr:x>0.99628</cdr:x>
      <cdr:y>1</cdr:y>
    </cdr:to>
    <cdr:sp macro="" textlink="">
      <cdr:nvSpPr>
        <cdr:cNvPr id="5" name="Rectángulo redondeado 1">
          <a:extLst xmlns:a="http://schemas.openxmlformats.org/drawingml/2006/main">
            <a:ext uri="{FF2B5EF4-FFF2-40B4-BE49-F238E27FC236}">
              <a16:creationId xmlns:a16="http://schemas.microsoft.com/office/drawing/2014/main" id="{AE33C617-B46C-4FB7-80F1-52E5B1E0C3D5}"/>
            </a:ext>
          </a:extLst>
        </cdr:cNvPr>
        <cdr:cNvSpPr/>
      </cdr:nvSpPr>
      <cdr:spPr>
        <a:xfrm xmlns:a="http://schemas.openxmlformats.org/drawingml/2006/main">
          <a:off x="0" y="3400429"/>
          <a:ext cx="5105400" cy="20002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0.9585</cdr:y>
    </cdr:from>
    <cdr:to>
      <cdr:x>0</cdr:x>
      <cdr:y>0.95874</cdr:y>
    </cdr:to>
    <cdr:sp macro="" textlink="">
      <cdr:nvSpPr>
        <cdr:cNvPr id="2" name="CuadroTexto 1"/>
        <cdr:cNvSpPr txBox="1"/>
      </cdr:nvSpPr>
      <cdr:spPr>
        <a:xfrm xmlns:a="http://schemas.openxmlformats.org/drawingml/2006/main">
          <a:off x="0" y="3067050"/>
          <a:ext cx="4533900" cy="1809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0.94975</cdr:y>
    </cdr:from>
    <cdr:to>
      <cdr:x>0</cdr:x>
      <cdr:y>0.95023</cdr:y>
    </cdr:to>
    <cdr:sp macro="" textlink="">
      <cdr:nvSpPr>
        <cdr:cNvPr id="4" name="CuadroTexto 1"/>
        <cdr:cNvSpPr txBox="1"/>
      </cdr:nvSpPr>
      <cdr:spPr>
        <a:xfrm xmlns:a="http://schemas.openxmlformats.org/drawingml/2006/main">
          <a:off x="0" y="3038475"/>
          <a:ext cx="4533900"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0.94444</cdr:y>
    </cdr:from>
    <cdr:to>
      <cdr:x>1</cdr:x>
      <cdr:y>1</cdr:y>
    </cdr:to>
    <cdr:sp macro="" textlink="">
      <cdr:nvSpPr>
        <cdr:cNvPr id="5"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400426"/>
          <a:ext cx="5105400"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7.xml><?xml version="1.0" encoding="utf-8"?>
<c:userShapes xmlns:c="http://schemas.openxmlformats.org/drawingml/2006/chart">
  <cdr:relSizeAnchor xmlns:cdr="http://schemas.openxmlformats.org/drawingml/2006/chartDrawing">
    <cdr:from>
      <cdr:x>8.84354E-7</cdr:x>
      <cdr:y>0.9353</cdr:y>
    </cdr:from>
    <cdr:to>
      <cdr:x>8.84354E-7</cdr:x>
      <cdr:y>0.9353</cdr:y>
    </cdr:to>
    <cdr:sp macro="" textlink="">
      <cdr:nvSpPr>
        <cdr:cNvPr id="3" name="CuadroTexto 1"/>
        <cdr:cNvSpPr txBox="1"/>
      </cdr:nvSpPr>
      <cdr:spPr>
        <a:xfrm xmlns:a="http://schemas.openxmlformats.org/drawingml/2006/main">
          <a:off x="0" y="3046993"/>
          <a:ext cx="4107371" cy="2108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1.95506E-7</cdr:x>
      <cdr:y>0.94415</cdr:y>
    </cdr:from>
    <cdr:to>
      <cdr:x>1</cdr:x>
      <cdr:y>1</cdr:y>
    </cdr:to>
    <cdr:sp macro="" textlink="">
      <cdr:nvSpPr>
        <cdr:cNvPr id="4"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1" y="3381376"/>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0.94415</cdr:y>
    </cdr:from>
    <cdr:to>
      <cdr:x>1</cdr:x>
      <cdr:y>1</cdr:y>
    </cdr:to>
    <cdr:sp macro="" textlink="">
      <cdr:nvSpPr>
        <cdr:cNvPr id="2"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381376"/>
          <a:ext cx="5105400"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9.xml><?xml version="1.0" encoding="utf-8"?>
<c:userShapes xmlns:c="http://schemas.openxmlformats.org/drawingml/2006/chart">
  <cdr:relSizeAnchor xmlns:cdr="http://schemas.openxmlformats.org/drawingml/2006/chartDrawing">
    <cdr:from>
      <cdr:x>0.00024</cdr:x>
      <cdr:y>0.96021</cdr:y>
    </cdr:from>
    <cdr:to>
      <cdr:x>0.00024</cdr:x>
      <cdr:y>0.9607</cdr:y>
    </cdr:to>
    <cdr:sp macro="" textlink="">
      <cdr:nvSpPr>
        <cdr:cNvPr id="2" name="CuadroTexto 1"/>
        <cdr:cNvSpPr txBox="1"/>
      </cdr:nvSpPr>
      <cdr:spPr>
        <a:xfrm xmlns:a="http://schemas.openxmlformats.org/drawingml/2006/main">
          <a:off x="0" y="3105150"/>
          <a:ext cx="4533900" cy="1809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0.9443</cdr:y>
    </cdr:from>
    <cdr:to>
      <cdr:x>1</cdr:x>
      <cdr:y>1</cdr:y>
    </cdr:to>
    <cdr:sp macro="" textlink="">
      <cdr:nvSpPr>
        <cdr:cNvPr id="3" name="Rectángulo redondeado 1">
          <a:extLst xmlns:a="http://schemas.openxmlformats.org/drawingml/2006/main">
            <a:ext uri="{FF2B5EF4-FFF2-40B4-BE49-F238E27FC236}">
              <a16:creationId xmlns:a16="http://schemas.microsoft.com/office/drawing/2014/main" id="{6C60E100-2CD4-4BAC-ACE4-7EB36EEACF48}"/>
            </a:ext>
          </a:extLst>
        </cdr:cNvPr>
        <cdr:cNvSpPr/>
      </cdr:nvSpPr>
      <cdr:spPr>
        <a:xfrm xmlns:a="http://schemas.openxmlformats.org/drawingml/2006/main">
          <a:off x="0" y="3390901"/>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5"/>
  <sheetViews>
    <sheetView tabSelected="1" view="pageBreakPreview" zoomScaleNormal="100" zoomScaleSheetLayoutView="100" workbookViewId="0">
      <selection activeCell="I1" sqref="I1"/>
    </sheetView>
  </sheetViews>
  <sheetFormatPr baseColWidth="10" defaultColWidth="11" defaultRowHeight="15" x14ac:dyDescent="0.25"/>
  <cols>
    <col min="1" max="1" width="8.75" style="9" customWidth="1"/>
    <col min="2" max="2" width="10" style="9" customWidth="1"/>
    <col min="3" max="3" width="9.375" style="9" customWidth="1"/>
    <col min="4" max="5" width="11" style="9"/>
    <col min="6" max="6" width="14.875" style="9" customWidth="1"/>
    <col min="7" max="7" width="9.75" style="9" customWidth="1"/>
    <col min="8" max="8" width="3.875" style="9" customWidth="1"/>
    <col min="9" max="12" width="11" style="9"/>
    <col min="13" max="13" width="11" style="9" customWidth="1"/>
    <col min="14" max="16384" width="11" style="9"/>
  </cols>
  <sheetData>
    <row r="1" spans="1:8" ht="15.75" x14ac:dyDescent="0.25">
      <c r="A1" s="7"/>
      <c r="B1" s="8"/>
      <c r="C1" s="8"/>
      <c r="D1" s="8"/>
      <c r="E1" s="8"/>
      <c r="F1" s="8"/>
      <c r="G1" s="8"/>
      <c r="H1" s="92"/>
    </row>
    <row r="2" spans="1:8" x14ac:dyDescent="0.25">
      <c r="A2" s="8"/>
      <c r="B2" s="8"/>
      <c r="C2" s="8"/>
      <c r="D2" s="8"/>
      <c r="E2" s="8"/>
      <c r="F2" s="8"/>
      <c r="G2" s="8"/>
      <c r="H2" s="92"/>
    </row>
    <row r="3" spans="1:8" ht="15.75" x14ac:dyDescent="0.25">
      <c r="A3" s="7"/>
      <c r="B3" s="8"/>
      <c r="C3" s="8"/>
      <c r="D3" s="8"/>
      <c r="E3" s="8"/>
      <c r="F3" s="8"/>
      <c r="G3" s="8"/>
      <c r="H3" s="92"/>
    </row>
    <row r="4" spans="1:8" x14ac:dyDescent="0.25">
      <c r="A4" s="8"/>
      <c r="B4" s="8"/>
      <c r="C4" s="8"/>
      <c r="D4" s="444"/>
      <c r="E4" s="8"/>
      <c r="F4" s="8"/>
      <c r="G4" s="8"/>
      <c r="H4" s="92"/>
    </row>
    <row r="5" spans="1:8" ht="15.75" x14ac:dyDescent="0.25">
      <c r="A5" s="7"/>
      <c r="B5" s="8"/>
      <c r="C5" s="8"/>
      <c r="D5" s="443"/>
      <c r="E5" s="8"/>
      <c r="F5" s="8"/>
      <c r="G5" s="8"/>
      <c r="H5" s="92"/>
    </row>
    <row r="6" spans="1:8" ht="15.75" x14ac:dyDescent="0.25">
      <c r="A6" s="7"/>
      <c r="B6" s="8"/>
      <c r="C6" s="8"/>
      <c r="D6" s="8"/>
      <c r="E6" s="8"/>
      <c r="F6" s="8"/>
      <c r="G6" s="8"/>
      <c r="H6" s="92"/>
    </row>
    <row r="7" spans="1:8" ht="15.75" x14ac:dyDescent="0.25">
      <c r="A7" s="7"/>
      <c r="B7" s="8"/>
      <c r="C7" s="8"/>
      <c r="D7" s="8"/>
      <c r="E7" s="8"/>
      <c r="F7" s="8"/>
      <c r="G7" s="8"/>
      <c r="H7" s="92"/>
    </row>
    <row r="8" spans="1:8" x14ac:dyDescent="0.25">
      <c r="A8" s="8"/>
      <c r="B8" s="8"/>
      <c r="C8" s="8"/>
      <c r="D8" s="444"/>
      <c r="E8" s="8"/>
      <c r="F8" s="8"/>
      <c r="G8" s="8"/>
      <c r="H8" s="92"/>
    </row>
    <row r="9" spans="1:8" ht="15.75" x14ac:dyDescent="0.25">
      <c r="A9" s="10"/>
      <c r="B9" s="8"/>
      <c r="C9" s="8"/>
      <c r="D9" s="8"/>
      <c r="E9" s="8"/>
      <c r="F9" s="8"/>
      <c r="G9" s="8"/>
      <c r="H9" s="92"/>
    </row>
    <row r="10" spans="1:8" ht="15.75" x14ac:dyDescent="0.25">
      <c r="A10" s="7"/>
      <c r="B10" s="8"/>
      <c r="C10" s="8"/>
      <c r="D10" s="8"/>
      <c r="E10" s="8"/>
      <c r="F10" s="8"/>
      <c r="G10" s="8"/>
      <c r="H10" s="92"/>
    </row>
    <row r="11" spans="1:8" ht="15.75" x14ac:dyDescent="0.25">
      <c r="A11" s="7"/>
      <c r="B11" s="8"/>
      <c r="C11" s="8"/>
      <c r="D11" s="8"/>
      <c r="E11" s="8"/>
      <c r="F11" s="8"/>
      <c r="G11" s="8"/>
      <c r="H11" s="92"/>
    </row>
    <row r="12" spans="1:8" ht="15.75" x14ac:dyDescent="0.25">
      <c r="A12" s="7"/>
      <c r="B12" s="8"/>
      <c r="C12" s="8"/>
      <c r="D12" s="8"/>
      <c r="E12" s="8"/>
      <c r="F12" s="8"/>
      <c r="G12" s="8"/>
      <c r="H12" s="92"/>
    </row>
    <row r="13" spans="1:8" ht="15" customHeight="1" x14ac:dyDescent="0.25">
      <c r="A13" s="474" t="s">
        <v>0</v>
      </c>
      <c r="B13" s="474"/>
      <c r="C13" s="474"/>
      <c r="D13" s="474"/>
      <c r="E13" s="474"/>
      <c r="F13" s="474"/>
      <c r="G13" s="474"/>
      <c r="H13" s="474"/>
    </row>
    <row r="14" spans="1:8" ht="26.25" customHeight="1" x14ac:dyDescent="0.25">
      <c r="A14" s="474"/>
      <c r="B14" s="474"/>
      <c r="C14" s="474"/>
      <c r="D14" s="474"/>
      <c r="E14" s="474"/>
      <c r="F14" s="474"/>
      <c r="G14" s="474"/>
      <c r="H14" s="474"/>
    </row>
    <row r="15" spans="1:8" x14ac:dyDescent="0.25">
      <c r="A15" s="8"/>
      <c r="B15" s="8"/>
      <c r="C15" s="8"/>
      <c r="D15" s="8"/>
      <c r="E15" s="8"/>
      <c r="F15" s="8"/>
      <c r="G15" s="8"/>
      <c r="H15" s="92"/>
    </row>
    <row r="16" spans="1:8" x14ac:dyDescent="0.25">
      <c r="A16" s="8"/>
      <c r="B16" s="8"/>
      <c r="C16" s="8"/>
      <c r="D16" s="11"/>
      <c r="E16" s="8"/>
      <c r="F16" s="8"/>
      <c r="G16" s="8"/>
      <c r="H16" s="92"/>
    </row>
    <row r="17" spans="1:7" ht="15.75" x14ac:dyDescent="0.25">
      <c r="A17" s="8"/>
      <c r="B17" s="8"/>
      <c r="C17" s="23"/>
      <c r="D17" s="12"/>
      <c r="E17" s="12"/>
      <c r="F17" s="12"/>
      <c r="G17" s="12"/>
    </row>
    <row r="18" spans="1:7" x14ac:dyDescent="0.25">
      <c r="A18" s="8"/>
      <c r="B18" s="8"/>
      <c r="C18" s="8"/>
      <c r="D18" s="8"/>
      <c r="E18" s="8"/>
      <c r="F18" s="8"/>
      <c r="G18" s="8"/>
    </row>
    <row r="19" spans="1:7" x14ac:dyDescent="0.25">
      <c r="A19" s="8"/>
      <c r="B19" s="8"/>
      <c r="C19" s="8"/>
      <c r="D19" s="8"/>
      <c r="E19" s="8"/>
      <c r="F19" s="8"/>
      <c r="G19" s="8"/>
    </row>
    <row r="20" spans="1:7" x14ac:dyDescent="0.25">
      <c r="A20" s="8"/>
      <c r="B20" s="8"/>
      <c r="C20" s="8"/>
      <c r="D20" s="8"/>
      <c r="E20" s="8"/>
      <c r="F20" s="8"/>
      <c r="G20" s="8"/>
    </row>
    <row r="21" spans="1:7" ht="15.75" x14ac:dyDescent="0.25">
      <c r="A21" s="7"/>
      <c r="B21" s="8"/>
      <c r="C21" s="8"/>
      <c r="D21" s="8"/>
      <c r="E21" s="8"/>
      <c r="F21" s="8"/>
      <c r="G21" s="8"/>
    </row>
    <row r="22" spans="1:7" ht="15.75" x14ac:dyDescent="0.25">
      <c r="A22" s="7"/>
      <c r="B22" s="8"/>
      <c r="C22" s="8"/>
      <c r="D22" s="444"/>
      <c r="E22" s="8"/>
      <c r="F22" s="8"/>
      <c r="G22" s="8"/>
    </row>
    <row r="23" spans="1:7" ht="15.75" x14ac:dyDescent="0.25">
      <c r="A23" s="7"/>
      <c r="B23" s="8"/>
      <c r="C23" s="8"/>
      <c r="D23" s="11"/>
      <c r="E23" s="8"/>
      <c r="F23" s="8"/>
      <c r="G23" s="8"/>
    </row>
    <row r="24" spans="1:7" ht="15.75" x14ac:dyDescent="0.25">
      <c r="A24" s="7"/>
      <c r="B24" s="8"/>
      <c r="C24" s="8"/>
      <c r="D24" s="8"/>
      <c r="E24" s="8"/>
      <c r="F24" s="8"/>
      <c r="G24" s="8"/>
    </row>
    <row r="25" spans="1:7" ht="15.75" x14ac:dyDescent="0.25">
      <c r="A25" s="7"/>
      <c r="B25" s="8"/>
      <c r="C25" s="8"/>
      <c r="D25" s="8"/>
      <c r="E25" s="8"/>
      <c r="F25" s="8"/>
      <c r="G25" s="8"/>
    </row>
    <row r="26" spans="1:7" ht="15.75" x14ac:dyDescent="0.25">
      <c r="A26" s="7"/>
      <c r="B26" s="8"/>
      <c r="C26" s="8"/>
      <c r="D26" s="8"/>
      <c r="E26" s="8"/>
      <c r="F26" s="8"/>
      <c r="G26" s="8"/>
    </row>
    <row r="27" spans="1:7" ht="15.75" x14ac:dyDescent="0.25">
      <c r="A27" s="7"/>
      <c r="B27" s="8"/>
      <c r="C27" s="8"/>
      <c r="D27" s="444"/>
      <c r="E27" s="8"/>
      <c r="F27" s="8"/>
      <c r="G27" s="8"/>
    </row>
    <row r="28" spans="1:7" ht="15.75" x14ac:dyDescent="0.25">
      <c r="A28" s="7"/>
      <c r="B28" s="8"/>
      <c r="C28" s="8"/>
      <c r="D28" s="8"/>
      <c r="E28" s="8"/>
      <c r="F28" s="8"/>
      <c r="G28" s="8"/>
    </row>
    <row r="29" spans="1:7" ht="15.75" x14ac:dyDescent="0.25">
      <c r="A29" s="7"/>
      <c r="B29" s="8"/>
      <c r="C29" s="8"/>
      <c r="D29" s="8"/>
      <c r="E29" s="8"/>
      <c r="F29" s="8"/>
      <c r="G29" s="8"/>
    </row>
    <row r="30" spans="1:7" ht="15.75" x14ac:dyDescent="0.25">
      <c r="A30" s="7"/>
      <c r="B30" s="8"/>
      <c r="C30" s="8"/>
      <c r="D30" s="8"/>
      <c r="E30" s="8"/>
      <c r="F30" s="8"/>
      <c r="G30" s="8"/>
    </row>
    <row r="31" spans="1:7" ht="15.75" x14ac:dyDescent="0.25">
      <c r="A31" s="7"/>
      <c r="B31" s="8"/>
      <c r="C31" s="8"/>
      <c r="D31" s="8"/>
      <c r="E31" s="8"/>
      <c r="F31" s="8"/>
      <c r="G31" s="8"/>
    </row>
    <row r="32" spans="1:7" x14ac:dyDescent="0.25">
      <c r="A32" s="92"/>
      <c r="B32" s="92"/>
      <c r="C32" s="92"/>
      <c r="D32" s="92"/>
      <c r="E32" s="92"/>
      <c r="F32" s="8"/>
      <c r="G32" s="8"/>
    </row>
    <row r="33" spans="1:7" x14ac:dyDescent="0.25">
      <c r="A33" s="92"/>
      <c r="B33" s="92"/>
      <c r="C33" s="92"/>
      <c r="D33" s="92"/>
      <c r="E33" s="92"/>
      <c r="F33" s="8"/>
      <c r="G33" s="8"/>
    </row>
    <row r="34" spans="1:7" ht="15.75" x14ac:dyDescent="0.25">
      <c r="A34" s="7"/>
      <c r="B34" s="8"/>
      <c r="C34" s="8"/>
      <c r="D34" s="8"/>
      <c r="E34" s="8"/>
      <c r="F34" s="8"/>
      <c r="G34" s="8"/>
    </row>
    <row r="35" spans="1:7" ht="15.75" x14ac:dyDescent="0.25">
      <c r="A35" s="7"/>
      <c r="B35" s="8"/>
      <c r="C35" s="8"/>
      <c r="D35" s="8"/>
      <c r="E35" s="8"/>
      <c r="F35" s="8"/>
      <c r="G35" s="8"/>
    </row>
    <row r="36" spans="1:7" ht="15.75" x14ac:dyDescent="0.25">
      <c r="A36" s="7"/>
      <c r="B36" s="8"/>
      <c r="C36" s="8"/>
      <c r="D36" s="438" t="s">
        <v>1</v>
      </c>
      <c r="E36" s="8"/>
      <c r="F36" s="8"/>
      <c r="G36" s="8"/>
    </row>
    <row r="37" spans="1:7" ht="15.75" x14ac:dyDescent="0.25">
      <c r="A37" s="7"/>
      <c r="B37" s="8"/>
      <c r="C37" s="8"/>
      <c r="D37" s="8"/>
      <c r="E37" s="8"/>
      <c r="F37" s="8"/>
      <c r="G37" s="8"/>
    </row>
    <row r="38" spans="1:7" ht="15.75" x14ac:dyDescent="0.25">
      <c r="A38" s="7"/>
      <c r="B38" s="8"/>
      <c r="C38" s="8"/>
      <c r="D38" s="8"/>
      <c r="E38" s="8"/>
      <c r="F38" s="8"/>
      <c r="G38" s="8"/>
    </row>
    <row r="39" spans="1:7" ht="15.75" x14ac:dyDescent="0.25">
      <c r="A39" s="13"/>
      <c r="B39" s="8"/>
      <c r="C39" s="13"/>
      <c r="D39" s="14"/>
      <c r="E39" s="8"/>
      <c r="F39" s="8"/>
      <c r="G39" s="8"/>
    </row>
    <row r="40" spans="1:7" ht="15.75" x14ac:dyDescent="0.25">
      <c r="A40" s="13"/>
      <c r="B40" s="8"/>
      <c r="C40" s="13"/>
      <c r="D40" s="14"/>
      <c r="E40" s="8"/>
      <c r="F40" s="8"/>
      <c r="G40" s="8"/>
    </row>
    <row r="41" spans="1:7" ht="15.75" x14ac:dyDescent="0.25">
      <c r="A41" s="7"/>
      <c r="B41" s="92"/>
      <c r="C41" s="92"/>
      <c r="D41" s="92"/>
      <c r="E41" s="8"/>
      <c r="F41" s="8"/>
      <c r="G41" s="8"/>
    </row>
    <row r="42" spans="1:7" ht="18.75" x14ac:dyDescent="0.3">
      <c r="A42" s="92"/>
      <c r="B42" s="92"/>
      <c r="C42" s="472"/>
      <c r="D42" s="473"/>
      <c r="E42" s="473"/>
      <c r="F42" s="8"/>
      <c r="G42" s="8"/>
    </row>
    <row r="47" spans="1:7" x14ac:dyDescent="0.25">
      <c r="A47" s="468"/>
      <c r="B47" s="468"/>
      <c r="C47" s="468"/>
      <c r="D47" s="468"/>
      <c r="E47" s="468"/>
      <c r="F47" s="468"/>
      <c r="G47" s="468"/>
    </row>
    <row r="48" spans="1:7" x14ac:dyDescent="0.25">
      <c r="A48" s="469"/>
      <c r="B48" s="470"/>
      <c r="C48" s="470"/>
      <c r="D48" s="470"/>
      <c r="E48" s="470"/>
      <c r="F48" s="470"/>
      <c r="G48" s="470"/>
    </row>
    <row r="49" spans="1:7" ht="15.75" x14ac:dyDescent="0.25">
      <c r="A49" s="7"/>
      <c r="B49" s="8"/>
      <c r="C49" s="8"/>
      <c r="D49" s="8"/>
      <c r="E49" s="8"/>
      <c r="F49" s="8"/>
      <c r="G49" s="8"/>
    </row>
    <row r="50" spans="1:7" ht="15.75" x14ac:dyDescent="0.25">
      <c r="A50" s="7"/>
      <c r="B50" s="8"/>
      <c r="C50" s="8"/>
      <c r="D50" s="8"/>
      <c r="E50" s="8"/>
      <c r="F50" s="8"/>
      <c r="G50" s="8"/>
    </row>
    <row r="51" spans="1:7" x14ac:dyDescent="0.25">
      <c r="A51" s="471"/>
      <c r="B51" s="471"/>
      <c r="C51" s="471"/>
      <c r="D51" s="471"/>
      <c r="E51" s="471"/>
      <c r="F51" s="471"/>
      <c r="G51" s="471"/>
    </row>
    <row r="52" spans="1:7" ht="15.75" x14ac:dyDescent="0.25">
      <c r="A52" s="10"/>
      <c r="B52" s="8"/>
      <c r="C52" s="8"/>
      <c r="D52" s="8"/>
      <c r="E52" s="8"/>
      <c r="F52" s="8"/>
      <c r="G52" s="8"/>
    </row>
    <row r="53" spans="1:7" ht="15.75" x14ac:dyDescent="0.25">
      <c r="A53" s="7"/>
      <c r="B53" s="8"/>
      <c r="C53" s="8"/>
      <c r="D53" s="8"/>
      <c r="E53" s="8"/>
      <c r="F53" s="8"/>
      <c r="G53" s="8"/>
    </row>
    <row r="54" spans="1:7" ht="15.75" x14ac:dyDescent="0.25">
      <c r="A54" s="7"/>
      <c r="B54" s="8"/>
      <c r="C54" s="8"/>
      <c r="D54" s="8"/>
      <c r="E54" s="8"/>
      <c r="F54" s="8"/>
      <c r="G54" s="8"/>
    </row>
    <row r="55" spans="1:7" ht="15.75" x14ac:dyDescent="0.25">
      <c r="A55" s="7"/>
      <c r="B55" s="8"/>
      <c r="C55" s="8"/>
      <c r="D55" s="8"/>
      <c r="E55" s="8"/>
      <c r="F55" s="8"/>
      <c r="G55" s="8"/>
    </row>
    <row r="56" spans="1:7" x14ac:dyDescent="0.25">
      <c r="A56" s="8"/>
      <c r="B56" s="8"/>
      <c r="C56" s="8"/>
      <c r="D56" s="8"/>
      <c r="E56" s="8"/>
      <c r="F56" s="8"/>
      <c r="G56" s="8"/>
    </row>
    <row r="57" spans="1:7" x14ac:dyDescent="0.25">
      <c r="A57" s="8"/>
      <c r="B57" s="8"/>
      <c r="C57" s="8"/>
      <c r="D57" s="8"/>
      <c r="E57" s="8"/>
      <c r="F57" s="8"/>
      <c r="G57" s="8"/>
    </row>
    <row r="58" spans="1:7" x14ac:dyDescent="0.25">
      <c r="A58" s="8"/>
      <c r="B58" s="8"/>
      <c r="C58" s="8"/>
      <c r="D58" s="11"/>
      <c r="E58" s="8"/>
      <c r="F58" s="8"/>
      <c r="G58" s="8"/>
    </row>
    <row r="59" spans="1:7" x14ac:dyDescent="0.25">
      <c r="A59" s="8"/>
      <c r="B59" s="8"/>
      <c r="C59" s="8"/>
      <c r="D59" s="11"/>
      <c r="E59" s="8"/>
      <c r="F59" s="8"/>
      <c r="G59" s="8"/>
    </row>
    <row r="60" spans="1:7" x14ac:dyDescent="0.25">
      <c r="A60" s="8"/>
      <c r="B60" s="8"/>
      <c r="C60" s="8"/>
      <c r="D60" s="8"/>
      <c r="E60" s="8"/>
      <c r="F60" s="8"/>
      <c r="G60" s="8"/>
    </row>
    <row r="61" spans="1:7" x14ac:dyDescent="0.25">
      <c r="A61" s="8"/>
      <c r="B61" s="8"/>
      <c r="C61" s="8"/>
      <c r="D61" s="8"/>
      <c r="E61" s="8"/>
      <c r="F61" s="8"/>
      <c r="G61" s="8"/>
    </row>
    <row r="62" spans="1:7" x14ac:dyDescent="0.25">
      <c r="A62" s="8"/>
      <c r="B62" s="8"/>
      <c r="C62" s="8"/>
      <c r="D62" s="8"/>
      <c r="E62" s="8"/>
      <c r="F62" s="8"/>
      <c r="G62" s="8"/>
    </row>
    <row r="63" spans="1:7" x14ac:dyDescent="0.25">
      <c r="A63" s="8"/>
      <c r="B63" s="8"/>
      <c r="C63" s="8"/>
      <c r="D63" s="8"/>
      <c r="E63" s="8"/>
      <c r="F63" s="8"/>
      <c r="G63" s="8"/>
    </row>
    <row r="64" spans="1:7" ht="15.75" x14ac:dyDescent="0.25">
      <c r="A64" s="7"/>
      <c r="B64" s="8"/>
      <c r="C64" s="8"/>
      <c r="D64" s="8"/>
      <c r="E64" s="8"/>
      <c r="F64" s="8"/>
      <c r="G64" s="8"/>
    </row>
    <row r="65" spans="1:7" ht="15.75" x14ac:dyDescent="0.25">
      <c r="A65" s="7"/>
      <c r="B65" s="8"/>
      <c r="C65" s="8"/>
      <c r="D65" s="444"/>
      <c r="E65" s="8"/>
      <c r="F65" s="8"/>
      <c r="G65" s="8"/>
    </row>
    <row r="66" spans="1:7" ht="15.75" x14ac:dyDescent="0.25">
      <c r="A66" s="7"/>
      <c r="B66" s="8"/>
      <c r="C66" s="8"/>
      <c r="D66" s="444"/>
      <c r="E66" s="8"/>
      <c r="F66" s="8"/>
      <c r="G66" s="8"/>
    </row>
    <row r="67" spans="1:7" ht="15.75" x14ac:dyDescent="0.25">
      <c r="A67" s="7"/>
      <c r="B67" s="8"/>
      <c r="C67" s="8"/>
      <c r="D67" s="8"/>
      <c r="E67" s="8"/>
      <c r="F67" s="8"/>
      <c r="G67" s="8"/>
    </row>
    <row r="68" spans="1:7" ht="15.75" x14ac:dyDescent="0.25">
      <c r="A68" s="7"/>
      <c r="B68" s="8"/>
      <c r="C68" s="8"/>
      <c r="D68" s="8"/>
      <c r="E68" s="8"/>
      <c r="F68" s="8"/>
      <c r="G68" s="8"/>
    </row>
    <row r="69" spans="1:7" ht="15.75" x14ac:dyDescent="0.25">
      <c r="A69" s="7"/>
      <c r="B69" s="8"/>
      <c r="C69" s="8"/>
      <c r="D69" s="8"/>
      <c r="E69" s="8"/>
      <c r="F69" s="8"/>
      <c r="G69" s="8"/>
    </row>
    <row r="70" spans="1:7" ht="15.75" x14ac:dyDescent="0.25">
      <c r="A70" s="7"/>
      <c r="B70" s="8"/>
      <c r="C70" s="8"/>
      <c r="D70" s="444"/>
      <c r="E70" s="8"/>
      <c r="F70" s="8"/>
      <c r="G70" s="8"/>
    </row>
    <row r="71" spans="1:7" ht="15.75" x14ac:dyDescent="0.25">
      <c r="A71" s="7"/>
      <c r="B71" s="8"/>
      <c r="C71" s="8"/>
      <c r="D71" s="8"/>
      <c r="E71" s="8"/>
      <c r="F71" s="8"/>
      <c r="G71" s="8"/>
    </row>
    <row r="72" spans="1:7" ht="15.75" x14ac:dyDescent="0.25">
      <c r="A72" s="7"/>
      <c r="B72" s="8"/>
      <c r="C72" s="8"/>
      <c r="D72" s="8"/>
      <c r="E72" s="8"/>
      <c r="F72" s="8"/>
      <c r="G72" s="8"/>
    </row>
    <row r="73" spans="1:7" ht="15.75" x14ac:dyDescent="0.25">
      <c r="A73" s="7"/>
      <c r="B73" s="8"/>
      <c r="C73" s="8"/>
      <c r="D73" s="8"/>
      <c r="E73" s="8"/>
      <c r="F73" s="8"/>
      <c r="G73" s="8"/>
    </row>
    <row r="74" spans="1:7" ht="15.75" x14ac:dyDescent="0.25">
      <c r="A74" s="7"/>
      <c r="B74" s="8"/>
      <c r="C74" s="8"/>
      <c r="D74" s="8"/>
      <c r="E74" s="8"/>
      <c r="F74" s="8"/>
      <c r="G74" s="8"/>
    </row>
    <row r="75" spans="1:7" ht="15.75" x14ac:dyDescent="0.25">
      <c r="A75" s="7"/>
      <c r="B75" s="8"/>
      <c r="C75" s="8"/>
      <c r="D75" s="8"/>
      <c r="E75" s="8"/>
      <c r="F75" s="8"/>
      <c r="G75" s="8"/>
    </row>
    <row r="76" spans="1:7" ht="15.75" x14ac:dyDescent="0.25">
      <c r="A76" s="7"/>
      <c r="B76" s="8"/>
      <c r="C76" s="8"/>
      <c r="D76" s="8"/>
      <c r="E76" s="8"/>
      <c r="F76" s="8"/>
      <c r="G76" s="8"/>
    </row>
    <row r="77" spans="1:7" ht="15.75" x14ac:dyDescent="0.25">
      <c r="A77" s="7"/>
      <c r="B77" s="8"/>
      <c r="C77" s="8"/>
      <c r="D77" s="8"/>
      <c r="E77" s="8"/>
      <c r="F77" s="8"/>
      <c r="G77" s="8"/>
    </row>
    <row r="78" spans="1:7" ht="15.75" x14ac:dyDescent="0.25">
      <c r="A78" s="7"/>
      <c r="B78" s="8"/>
      <c r="C78" s="8"/>
      <c r="D78" s="8"/>
      <c r="E78" s="8"/>
      <c r="F78" s="8"/>
      <c r="G78" s="8"/>
    </row>
    <row r="79" spans="1:7" ht="15.75" x14ac:dyDescent="0.25">
      <c r="A79" s="7"/>
      <c r="B79" s="8"/>
      <c r="C79" s="8"/>
      <c r="D79" s="8"/>
      <c r="E79" s="8"/>
      <c r="F79" s="8"/>
      <c r="G79" s="8"/>
    </row>
    <row r="80" spans="1:7" ht="15.75" x14ac:dyDescent="0.25">
      <c r="A80" s="7"/>
      <c r="B80" s="8"/>
      <c r="C80" s="8"/>
      <c r="D80" s="8"/>
      <c r="E80" s="8"/>
      <c r="F80" s="8"/>
      <c r="G80" s="8"/>
    </row>
    <row r="81" spans="1:7" x14ac:dyDescent="0.25">
      <c r="A81" s="15"/>
      <c r="B81" s="15"/>
      <c r="C81" s="8"/>
      <c r="D81" s="8"/>
      <c r="E81" s="8"/>
      <c r="F81" s="8"/>
      <c r="G81" s="8"/>
    </row>
    <row r="82" spans="1:7" ht="11.1" customHeight="1" x14ac:dyDescent="0.25">
      <c r="A82" s="16"/>
      <c r="B82" s="92"/>
      <c r="C82" s="8"/>
      <c r="D82" s="8"/>
      <c r="E82" s="8"/>
      <c r="F82" s="8"/>
      <c r="G82" s="8"/>
    </row>
    <row r="83" spans="1:7" ht="11.1" customHeight="1" x14ac:dyDescent="0.25">
      <c r="A83" s="16"/>
      <c r="B83" s="92"/>
      <c r="C83" s="8"/>
      <c r="D83" s="8"/>
      <c r="E83" s="8"/>
      <c r="F83" s="8"/>
      <c r="G83" s="8"/>
    </row>
    <row r="84" spans="1:7" ht="11.1" customHeight="1" x14ac:dyDescent="0.25">
      <c r="A84" s="16"/>
      <c r="B84" s="92"/>
      <c r="C84" s="13"/>
      <c r="D84" s="14"/>
      <c r="E84" s="8"/>
      <c r="F84" s="8"/>
      <c r="G84" s="8"/>
    </row>
    <row r="85" spans="1:7" ht="11.1" customHeight="1" x14ac:dyDescent="0.25">
      <c r="A85" s="17"/>
      <c r="B85" s="18"/>
      <c r="C85" s="8"/>
      <c r="D85" s="8"/>
      <c r="E85" s="8"/>
      <c r="F85" s="8"/>
      <c r="G85" s="8"/>
    </row>
    <row r="86" spans="1:7" x14ac:dyDescent="0.25">
      <c r="A86" s="92"/>
      <c r="B86" s="92"/>
      <c r="C86" s="8"/>
      <c r="D86" s="8"/>
      <c r="E86" s="8"/>
      <c r="F86" s="8"/>
      <c r="G86" s="8"/>
    </row>
    <row r="125" spans="1:7" x14ac:dyDescent="0.25">
      <c r="A125" s="19"/>
      <c r="B125" s="19"/>
      <c r="C125" s="19"/>
      <c r="D125" s="19"/>
      <c r="E125" s="19"/>
      <c r="F125" s="19"/>
      <c r="G125" s="19"/>
    </row>
    <row r="126" spans="1:7" x14ac:dyDescent="0.25">
      <c r="A126" s="19"/>
      <c r="B126" s="19"/>
      <c r="C126" s="19"/>
      <c r="D126" s="19"/>
      <c r="E126" s="19"/>
      <c r="F126" s="19"/>
      <c r="G126" s="19"/>
    </row>
    <row r="127" spans="1:7" x14ac:dyDescent="0.25">
      <c r="A127" s="19"/>
      <c r="B127" s="19"/>
      <c r="C127" s="19"/>
      <c r="D127" s="19"/>
      <c r="E127" s="19"/>
      <c r="F127" s="19"/>
      <c r="G127" s="19"/>
    </row>
    <row r="128" spans="1:7" x14ac:dyDescent="0.25">
      <c r="A128" s="19"/>
      <c r="B128" s="19"/>
      <c r="C128" s="19"/>
      <c r="D128" s="19"/>
      <c r="E128" s="19"/>
      <c r="F128" s="19"/>
      <c r="G128" s="19"/>
    </row>
    <row r="129" spans="1:7" x14ac:dyDescent="0.25">
      <c r="A129" s="20"/>
      <c r="B129" s="20"/>
      <c r="C129" s="20"/>
      <c r="D129" s="20"/>
      <c r="E129" s="20"/>
      <c r="F129" s="20"/>
      <c r="G129" s="20"/>
    </row>
    <row r="130" spans="1:7" x14ac:dyDescent="0.25">
      <c r="A130" s="15"/>
      <c r="B130" s="15"/>
      <c r="C130" s="15"/>
      <c r="D130" s="15"/>
      <c r="E130" s="15"/>
      <c r="F130" s="15"/>
      <c r="G130" s="15"/>
    </row>
    <row r="131" spans="1:7" ht="11.1" customHeight="1" x14ac:dyDescent="0.25">
      <c r="A131" s="92"/>
      <c r="B131" s="92"/>
      <c r="C131" s="92"/>
      <c r="D131" s="92"/>
      <c r="E131" s="92"/>
      <c r="F131" s="92"/>
      <c r="G131" s="92"/>
    </row>
    <row r="132" spans="1:7" ht="11.1" customHeight="1" x14ac:dyDescent="0.25">
      <c r="A132" s="92"/>
      <c r="B132" s="92"/>
      <c r="C132" s="92"/>
      <c r="D132" s="92"/>
      <c r="E132" s="92"/>
      <c r="F132" s="92"/>
      <c r="G132" s="92"/>
    </row>
    <row r="133" spans="1:7" ht="11.1" customHeight="1" x14ac:dyDescent="0.25">
      <c r="A133" s="92"/>
      <c r="B133" s="92"/>
      <c r="C133" s="92"/>
      <c r="D133" s="92"/>
      <c r="E133" s="92"/>
      <c r="F133" s="92"/>
      <c r="G133" s="92"/>
    </row>
    <row r="134" spans="1:7" ht="11.1" customHeight="1" x14ac:dyDescent="0.25">
      <c r="A134" s="92"/>
      <c r="B134" s="92"/>
      <c r="C134" s="92"/>
      <c r="D134" s="92"/>
      <c r="E134" s="92"/>
      <c r="F134" s="92"/>
      <c r="G134" s="92"/>
    </row>
    <row r="135" spans="1:7" ht="11.1" customHeight="1" x14ac:dyDescent="0.25">
      <c r="A135" s="92"/>
      <c r="B135" s="92"/>
      <c r="C135" s="92"/>
      <c r="D135" s="92"/>
      <c r="E135" s="92"/>
      <c r="F135" s="92"/>
      <c r="G135" s="92"/>
    </row>
  </sheetData>
  <mergeCells count="5">
    <mergeCell ref="A47:G47"/>
    <mergeCell ref="A48:G48"/>
    <mergeCell ref="A51:G51"/>
    <mergeCell ref="C42:E42"/>
    <mergeCell ref="A13:H14"/>
  </mergeCells>
  <pageMargins left="0.7" right="0.7" top="0.75" bottom="0.75" header="0.3" footer="0.3"/>
  <pageSetup orientation="portrait" r:id="rId1"/>
  <headerFooter>
    <oddFooter>Página &amp;P</oddFooter>
  </headerFooter>
  <rowBreaks count="2" manualBreakCount="2">
    <brk id="43" max="16383" man="1"/>
    <brk id="86"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43"/>
  <sheetViews>
    <sheetView view="pageBreakPreview" zoomScale="90" zoomScaleNormal="89" zoomScaleSheetLayoutView="90" workbookViewId="0">
      <selection activeCell="L40" sqref="L40"/>
    </sheetView>
  </sheetViews>
  <sheetFormatPr baseColWidth="10" defaultColWidth="12.625" defaultRowHeight="15.75" x14ac:dyDescent="0.25"/>
  <cols>
    <col min="1" max="16384" width="12.625" style="160"/>
  </cols>
  <sheetData>
    <row r="1" spans="1:10" x14ac:dyDescent="0.25">
      <c r="A1" s="525" t="s">
        <v>246</v>
      </c>
      <c r="B1" s="525"/>
      <c r="C1" s="525"/>
      <c r="D1" s="525"/>
      <c r="E1" s="525"/>
      <c r="F1" s="525"/>
      <c r="G1" s="525"/>
      <c r="H1" s="525"/>
      <c r="I1" s="525"/>
      <c r="J1" s="525"/>
    </row>
    <row r="2" spans="1:10" x14ac:dyDescent="0.25">
      <c r="A2" s="526" t="s">
        <v>241</v>
      </c>
      <c r="B2" s="527" t="str">
        <f>'Expo vinos x merc. '!B2:E2</f>
        <v>Volumen (miles de litros)</v>
      </c>
      <c r="C2" s="527"/>
      <c r="D2" s="527"/>
      <c r="E2" s="527"/>
      <c r="F2" s="527" t="str">
        <f>'Expo vinos x merc. '!F2:J2</f>
        <v>Valor (miles de USD FOB)</v>
      </c>
      <c r="G2" s="527"/>
      <c r="H2" s="527"/>
      <c r="I2" s="527"/>
      <c r="J2" s="527"/>
    </row>
    <row r="3" spans="1:10" x14ac:dyDescent="0.25">
      <c r="A3" s="526"/>
      <c r="B3" s="526">
        <f>'Expo vinos x merc. '!B3:B4</f>
        <v>2018</v>
      </c>
      <c r="C3" s="526" t="str">
        <f>'Expo vinos x merc. '!C3:E3</f>
        <v>Enero - Octubre</v>
      </c>
      <c r="D3" s="526"/>
      <c r="E3" s="526"/>
      <c r="F3" s="526">
        <f>B3</f>
        <v>2018</v>
      </c>
      <c r="G3" s="526" t="str">
        <f>C3</f>
        <v>Enero - Octubre</v>
      </c>
      <c r="H3" s="526"/>
      <c r="I3" s="526"/>
      <c r="J3" s="526"/>
    </row>
    <row r="4" spans="1:10" x14ac:dyDescent="0.25">
      <c r="A4" s="526"/>
      <c r="B4" s="526"/>
      <c r="C4" s="452">
        <f>B3</f>
        <v>2018</v>
      </c>
      <c r="D4" s="452">
        <f>'Expo vinos x merc. '!D4</f>
        <v>2019</v>
      </c>
      <c r="E4" s="452" t="str">
        <f>'Expo vinos x merc. '!E4</f>
        <v>Var. % 19/18</v>
      </c>
      <c r="F4" s="526"/>
      <c r="G4" s="452">
        <f>C4</f>
        <v>2018</v>
      </c>
      <c r="H4" s="452">
        <f>D4</f>
        <v>2019</v>
      </c>
      <c r="I4" s="452" t="str">
        <f>E4</f>
        <v>Var. % 19/18</v>
      </c>
      <c r="J4" s="452" t="str">
        <f>'Expo vinos x merc. '!J4</f>
        <v>% Part.2019</v>
      </c>
    </row>
    <row r="5" spans="1:10" x14ac:dyDescent="0.25">
      <c r="A5" s="442" t="s">
        <v>247</v>
      </c>
      <c r="B5" s="240">
        <v>4796.4359999999997</v>
      </c>
      <c r="C5" s="240">
        <v>4231.1880000000001</v>
      </c>
      <c r="D5" s="240">
        <v>3178.2</v>
      </c>
      <c r="E5" s="336">
        <f>D5/C5-1</f>
        <v>-0.24886343977152525</v>
      </c>
      <c r="F5" s="240">
        <v>9110.9586099999997</v>
      </c>
      <c r="G5" s="240">
        <v>8164.0505000000003</v>
      </c>
      <c r="H5" s="240">
        <v>5205.6038399999998</v>
      </c>
      <c r="I5" s="336">
        <f>H5/G5-1</f>
        <v>-0.36237486037108668</v>
      </c>
      <c r="J5" s="336">
        <f>H5/$H$17</f>
        <v>0.17738413582521428</v>
      </c>
    </row>
    <row r="6" spans="1:10" x14ac:dyDescent="0.25">
      <c r="A6" s="442" t="s">
        <v>248</v>
      </c>
      <c r="B6" s="240">
        <v>4051.3440000000001</v>
      </c>
      <c r="C6" s="240">
        <v>3566.808</v>
      </c>
      <c r="D6" s="240">
        <v>3226.808</v>
      </c>
      <c r="E6" s="336">
        <f t="shared" ref="E6:E16" si="0">D6/C6-1</f>
        <v>-9.5323325505606182E-2</v>
      </c>
      <c r="F6" s="240">
        <v>7762.0587800000003</v>
      </c>
      <c r="G6" s="240">
        <v>6873.2847400000001</v>
      </c>
      <c r="H6" s="240">
        <v>5757.9202299999997</v>
      </c>
      <c r="I6" s="336">
        <f t="shared" ref="I6:I17" si="1">H6/G6-1</f>
        <v>-0.16227532427239444</v>
      </c>
      <c r="J6" s="336">
        <f t="shared" ref="J6:J17" si="2">H6/$H$17</f>
        <v>0.19620465474166185</v>
      </c>
    </row>
    <row r="7" spans="1:10" x14ac:dyDescent="0.25">
      <c r="A7" s="442" t="s">
        <v>249</v>
      </c>
      <c r="B7" s="240">
        <v>3595.491</v>
      </c>
      <c r="C7" s="240">
        <v>3051.9389999999999</v>
      </c>
      <c r="D7" s="240">
        <v>3033.2559999999999</v>
      </c>
      <c r="E7" s="336">
        <f t="shared" si="0"/>
        <v>-6.1216819864354788E-3</v>
      </c>
      <c r="F7" s="240">
        <v>6645.4329500000003</v>
      </c>
      <c r="G7" s="240">
        <v>5619.4585800000004</v>
      </c>
      <c r="H7" s="240">
        <v>5542.2040499999994</v>
      </c>
      <c r="I7" s="336">
        <f t="shared" si="1"/>
        <v>-1.3747682076517997E-2</v>
      </c>
      <c r="J7" s="336">
        <f t="shared" si="2"/>
        <v>0.18885399392517982</v>
      </c>
    </row>
    <row r="8" spans="1:10" x14ac:dyDescent="0.25">
      <c r="A8" s="442" t="s">
        <v>228</v>
      </c>
      <c r="B8" s="240">
        <v>2636.7930000000001</v>
      </c>
      <c r="C8" s="240">
        <v>2326.8809999999999</v>
      </c>
      <c r="D8" s="240">
        <v>2626.6750000000002</v>
      </c>
      <c r="E8" s="336">
        <f t="shared" si="0"/>
        <v>0.12883942066654908</v>
      </c>
      <c r="F8" s="240">
        <v>4940.4544900000001</v>
      </c>
      <c r="G8" s="240">
        <v>4367.5743000000002</v>
      </c>
      <c r="H8" s="240">
        <v>4873.5111299999999</v>
      </c>
      <c r="I8" s="336">
        <f t="shared" si="1"/>
        <v>0.11583931840610018</v>
      </c>
      <c r="J8" s="336">
        <f t="shared" si="2"/>
        <v>0.16606787354560074</v>
      </c>
    </row>
    <row r="9" spans="1:10" x14ac:dyDescent="0.25">
      <c r="A9" s="442" t="s">
        <v>243</v>
      </c>
      <c r="B9" s="240">
        <v>1559.4570000000001</v>
      </c>
      <c r="C9" s="240">
        <v>1507.383</v>
      </c>
      <c r="D9" s="240">
        <v>952.30799999999999</v>
      </c>
      <c r="E9" s="336">
        <f t="shared" si="0"/>
        <v>-0.36823753485345134</v>
      </c>
      <c r="F9" s="240">
        <v>3522.27925</v>
      </c>
      <c r="G9" s="240">
        <v>3435.1495</v>
      </c>
      <c r="H9" s="240">
        <v>2008.1338400000002</v>
      </c>
      <c r="I9" s="336">
        <f t="shared" si="1"/>
        <v>-0.41541588219086234</v>
      </c>
      <c r="J9" s="336">
        <f t="shared" si="2"/>
        <v>6.8428389247109742E-2</v>
      </c>
    </row>
    <row r="10" spans="1:10" x14ac:dyDescent="0.25">
      <c r="A10" s="442" t="s">
        <v>231</v>
      </c>
      <c r="B10" s="240">
        <v>603.15019999999993</v>
      </c>
      <c r="C10" s="240">
        <v>433.71620000000001</v>
      </c>
      <c r="D10" s="240">
        <v>535.99785960000008</v>
      </c>
      <c r="E10" s="336">
        <f t="shared" si="0"/>
        <v>0.23582623752582932</v>
      </c>
      <c r="F10" s="240">
        <v>1200.9277199999999</v>
      </c>
      <c r="G10" s="240">
        <v>885.07706000000007</v>
      </c>
      <c r="H10" s="240">
        <v>1135.663</v>
      </c>
      <c r="I10" s="336">
        <f t="shared" si="1"/>
        <v>0.28312330228059457</v>
      </c>
      <c r="J10" s="336">
        <f t="shared" si="2"/>
        <v>3.8698411564809042E-2</v>
      </c>
    </row>
    <row r="11" spans="1:10" x14ac:dyDescent="0.25">
      <c r="A11" s="442" t="s">
        <v>250</v>
      </c>
      <c r="B11" s="240">
        <v>515.14499999999998</v>
      </c>
      <c r="C11" s="240">
        <v>340.35300000000001</v>
      </c>
      <c r="D11" s="240">
        <v>97.38</v>
      </c>
      <c r="E11" s="336">
        <f t="shared" si="0"/>
        <v>-0.71388528968453335</v>
      </c>
      <c r="F11" s="240">
        <v>999.83621000000005</v>
      </c>
      <c r="G11" s="240">
        <v>660.71719999999993</v>
      </c>
      <c r="H11" s="240">
        <v>201.61885999999998</v>
      </c>
      <c r="I11" s="336">
        <f t="shared" si="1"/>
        <v>-0.69484847677644845</v>
      </c>
      <c r="J11" s="336">
        <f t="shared" si="2"/>
        <v>6.8702860122304013E-3</v>
      </c>
    </row>
    <row r="12" spans="1:10" x14ac:dyDescent="0.25">
      <c r="A12" s="442" t="s">
        <v>251</v>
      </c>
      <c r="B12" s="240">
        <v>428.81099999999998</v>
      </c>
      <c r="C12" s="240">
        <v>346.68599999999998</v>
      </c>
      <c r="D12" s="240">
        <v>424.44400000000002</v>
      </c>
      <c r="E12" s="336">
        <f t="shared" si="0"/>
        <v>0.2242894146287997</v>
      </c>
      <c r="F12" s="240">
        <v>954.4355599999999</v>
      </c>
      <c r="G12" s="240">
        <v>788.69386000000009</v>
      </c>
      <c r="H12" s="240">
        <v>866.08090000000004</v>
      </c>
      <c r="I12" s="336">
        <f t="shared" si="1"/>
        <v>9.8120505210982589E-2</v>
      </c>
      <c r="J12" s="336">
        <f t="shared" si="2"/>
        <v>2.9512236567203674E-2</v>
      </c>
    </row>
    <row r="13" spans="1:10" x14ac:dyDescent="0.25">
      <c r="A13" s="442" t="s">
        <v>242</v>
      </c>
      <c r="B13" s="240">
        <v>315.726</v>
      </c>
      <c r="C13" s="240">
        <v>214.29</v>
      </c>
      <c r="D13" s="240">
        <v>249.798</v>
      </c>
      <c r="E13" s="336">
        <f t="shared" si="0"/>
        <v>0.1657006859862804</v>
      </c>
      <c r="F13" s="240">
        <v>838.4085</v>
      </c>
      <c r="G13" s="240">
        <v>579.57758000000013</v>
      </c>
      <c r="H13" s="240">
        <v>636.30478000000005</v>
      </c>
      <c r="I13" s="336">
        <f t="shared" si="1"/>
        <v>9.7876801928742596E-2</v>
      </c>
      <c r="J13" s="336">
        <f t="shared" si="2"/>
        <v>2.1682474692840459E-2</v>
      </c>
    </row>
    <row r="14" spans="1:10" x14ac:dyDescent="0.25">
      <c r="A14" s="442" t="s">
        <v>252</v>
      </c>
      <c r="B14" s="240">
        <v>241.29599999999999</v>
      </c>
      <c r="C14" s="240">
        <v>226.82400000000001</v>
      </c>
      <c r="D14" s="240">
        <v>199.464</v>
      </c>
      <c r="E14" s="336">
        <f t="shared" si="0"/>
        <v>-0.12062215638556772</v>
      </c>
      <c r="F14" s="240">
        <v>508.57079999999996</v>
      </c>
      <c r="G14" s="240">
        <v>479.78863999999999</v>
      </c>
      <c r="H14" s="240">
        <v>414.98720000000003</v>
      </c>
      <c r="I14" s="336">
        <f t="shared" si="1"/>
        <v>-0.13506247250872794</v>
      </c>
      <c r="J14" s="336">
        <f t="shared" si="2"/>
        <v>1.4140942744218772E-2</v>
      </c>
    </row>
    <row r="15" spans="1:10" x14ac:dyDescent="0.25">
      <c r="A15" s="337" t="s">
        <v>235</v>
      </c>
      <c r="B15" s="243">
        <v>18743.6492</v>
      </c>
      <c r="C15" s="243">
        <v>16246.0682</v>
      </c>
      <c r="D15" s="243">
        <v>14524.330859600001</v>
      </c>
      <c r="E15" s="338">
        <f>D15/C15-1</f>
        <v>-0.10597870938397258</v>
      </c>
      <c r="F15" s="243">
        <v>36483.362869999997</v>
      </c>
      <c r="G15" s="243">
        <v>31853.37196</v>
      </c>
      <c r="H15" s="243">
        <v>26642.027829999999</v>
      </c>
      <c r="I15" s="338">
        <f t="shared" si="1"/>
        <v>-0.16360415897394376</v>
      </c>
      <c r="J15" s="338">
        <f t="shared" si="2"/>
        <v>0.9078433988660688</v>
      </c>
    </row>
    <row r="16" spans="1:10" x14ac:dyDescent="0.25">
      <c r="A16" s="451" t="s">
        <v>236</v>
      </c>
      <c r="B16" s="240">
        <v>1403.4414999999999</v>
      </c>
      <c r="C16" s="240">
        <v>1182.6835000000001</v>
      </c>
      <c r="D16" s="240">
        <v>1047.5419999999999</v>
      </c>
      <c r="E16" s="336">
        <f t="shared" si="0"/>
        <v>-0.11426683470260657</v>
      </c>
      <c r="F16" s="240">
        <v>3247.3437999999896</v>
      </c>
      <c r="G16" s="240">
        <v>2818.3316899999977</v>
      </c>
      <c r="H16" s="240">
        <v>2704.4738500000017</v>
      </c>
      <c r="I16" s="336">
        <f t="shared" si="1"/>
        <v>-4.0399020599309221E-2</v>
      </c>
      <c r="J16" s="336">
        <f>H16/$H$17</f>
        <v>9.215660113393119E-2</v>
      </c>
    </row>
    <row r="17" spans="1:17" x14ac:dyDescent="0.25">
      <c r="A17" s="339" t="s">
        <v>253</v>
      </c>
      <c r="B17" s="243">
        <v>20147.090700000001</v>
      </c>
      <c r="C17" s="243">
        <v>17428.751700000001</v>
      </c>
      <c r="D17" s="243">
        <v>15571.8728596</v>
      </c>
      <c r="E17" s="338">
        <f>D17/C17-1</f>
        <v>-0.10654112654551162</v>
      </c>
      <c r="F17" s="243">
        <v>39730.706669999985</v>
      </c>
      <c r="G17" s="243">
        <v>34671.703649999996</v>
      </c>
      <c r="H17" s="243">
        <v>29346.501680000001</v>
      </c>
      <c r="I17" s="336">
        <f t="shared" si="1"/>
        <v>-0.15358927913540799</v>
      </c>
      <c r="J17" s="338">
        <f t="shared" si="2"/>
        <v>1</v>
      </c>
      <c r="K17" s="204"/>
      <c r="L17" s="204"/>
      <c r="M17" s="204"/>
      <c r="N17" s="204"/>
      <c r="O17" s="204"/>
      <c r="P17" s="204"/>
      <c r="Q17" s="204"/>
    </row>
    <row r="18" spans="1:17" x14ac:dyDescent="0.25">
      <c r="A18" s="529" t="s">
        <v>245</v>
      </c>
      <c r="B18" s="529"/>
      <c r="C18" s="529"/>
      <c r="D18" s="529"/>
      <c r="E18" s="529"/>
      <c r="F18" s="529"/>
      <c r="G18" s="529"/>
      <c r="H18" s="529"/>
      <c r="I18" s="529"/>
      <c r="J18" s="529"/>
      <c r="K18" s="204"/>
      <c r="L18" s="204"/>
      <c r="M18" s="204"/>
      <c r="N18" s="204"/>
      <c r="O18" s="204"/>
      <c r="P18" s="204"/>
      <c r="Q18" s="204"/>
    </row>
    <row r="19" spans="1:17" x14ac:dyDescent="0.25">
      <c r="A19" s="529" t="s">
        <v>239</v>
      </c>
      <c r="B19" s="529"/>
      <c r="C19" s="529"/>
      <c r="D19" s="529"/>
      <c r="E19" s="529"/>
      <c r="F19" s="529"/>
      <c r="G19" s="529"/>
      <c r="H19" s="529"/>
      <c r="I19" s="529"/>
      <c r="J19" s="529"/>
      <c r="K19" s="204"/>
      <c r="L19" s="204"/>
      <c r="M19" s="204"/>
      <c r="N19" s="204"/>
      <c r="O19" s="204"/>
      <c r="P19" s="204"/>
      <c r="Q19" s="204"/>
    </row>
    <row r="25" spans="1:17" x14ac:dyDescent="0.25">
      <c r="A25" s="525" t="s">
        <v>254</v>
      </c>
      <c r="B25" s="525"/>
      <c r="C25" s="525"/>
      <c r="D25" s="525"/>
      <c r="E25" s="525"/>
      <c r="F25" s="525"/>
      <c r="G25" s="525"/>
      <c r="H25" s="525"/>
      <c r="I25" s="525"/>
      <c r="J25" s="525"/>
      <c r="K25" s="204"/>
      <c r="L25" s="204"/>
      <c r="M25" s="204"/>
      <c r="N25" s="204"/>
      <c r="O25" s="204"/>
      <c r="P25" s="204"/>
      <c r="Q25" s="204"/>
    </row>
    <row r="26" spans="1:17" x14ac:dyDescent="0.25">
      <c r="A26" s="526" t="s">
        <v>241</v>
      </c>
      <c r="B26" s="527" t="str">
        <f>B2</f>
        <v>Volumen (miles de litros)</v>
      </c>
      <c r="C26" s="527"/>
      <c r="D26" s="527"/>
      <c r="E26" s="527"/>
      <c r="F26" s="527" t="str">
        <f>F2</f>
        <v>Valor (miles de USD FOB)</v>
      </c>
      <c r="G26" s="527"/>
      <c r="H26" s="527"/>
      <c r="I26" s="527"/>
      <c r="J26" s="527"/>
      <c r="K26" s="204"/>
      <c r="L26" s="204"/>
      <c r="M26" s="204"/>
      <c r="N26" s="204"/>
      <c r="O26" s="204"/>
      <c r="P26" s="204"/>
      <c r="Q26" s="204"/>
    </row>
    <row r="27" spans="1:17" x14ac:dyDescent="0.25">
      <c r="A27" s="526"/>
      <c r="B27" s="526">
        <f>B3</f>
        <v>2018</v>
      </c>
      <c r="C27" s="526" t="str">
        <f>C3</f>
        <v>Enero - Octubre</v>
      </c>
      <c r="D27" s="526"/>
      <c r="E27" s="526"/>
      <c r="F27" s="526">
        <f>F3</f>
        <v>2018</v>
      </c>
      <c r="G27" s="526" t="str">
        <f>C27</f>
        <v>Enero - Octubre</v>
      </c>
      <c r="H27" s="526"/>
      <c r="I27" s="526"/>
      <c r="J27" s="526"/>
      <c r="K27" s="204"/>
      <c r="L27" s="204"/>
      <c r="M27" s="204"/>
      <c r="N27" s="204"/>
      <c r="O27" s="204"/>
      <c r="P27" s="204"/>
      <c r="Q27" s="204"/>
    </row>
    <row r="28" spans="1:17" x14ac:dyDescent="0.25">
      <c r="A28" s="526"/>
      <c r="B28" s="526"/>
      <c r="C28" s="452">
        <f>C4</f>
        <v>2018</v>
      </c>
      <c r="D28" s="452">
        <f>D4</f>
        <v>2019</v>
      </c>
      <c r="E28" s="452" t="str">
        <f>E4</f>
        <v>Var. % 19/18</v>
      </c>
      <c r="F28" s="526"/>
      <c r="G28" s="452">
        <f>G4</f>
        <v>2018</v>
      </c>
      <c r="H28" s="452">
        <f>H4</f>
        <v>2019</v>
      </c>
      <c r="I28" s="452" t="str">
        <f>I4</f>
        <v>Var. % 19/18</v>
      </c>
      <c r="J28" s="452" t="str">
        <f>J4</f>
        <v>% Part.2019</v>
      </c>
      <c r="K28" s="204"/>
      <c r="L28" s="204"/>
      <c r="M28" s="204"/>
      <c r="N28" s="204"/>
      <c r="O28" s="204"/>
      <c r="P28" s="204"/>
      <c r="Q28" s="204"/>
    </row>
    <row r="29" spans="1:17" x14ac:dyDescent="0.25">
      <c r="A29" s="442" t="s">
        <v>228</v>
      </c>
      <c r="B29" s="240">
        <v>2834.2215000000001</v>
      </c>
      <c r="C29" s="240">
        <v>2340.6615000000002</v>
      </c>
      <c r="D29" s="240">
        <v>2527.8040030000002</v>
      </c>
      <c r="E29" s="336">
        <f>D29/C29-1</f>
        <v>7.9952826583425285E-2</v>
      </c>
      <c r="F29" s="240">
        <v>11303.65971</v>
      </c>
      <c r="G29" s="240">
        <v>9416.4138600000006</v>
      </c>
      <c r="H29" s="240">
        <v>10070.919</v>
      </c>
      <c r="I29" s="336">
        <f>H29/G29-1</f>
        <v>6.9506836650444326E-2</v>
      </c>
      <c r="J29" s="336">
        <f>H29/$H$41</f>
        <v>0.63537114877691303</v>
      </c>
      <c r="K29" s="204"/>
      <c r="L29" s="328"/>
      <c r="M29" s="328"/>
      <c r="N29" s="328"/>
      <c r="O29" s="328"/>
      <c r="P29" s="328"/>
      <c r="Q29" s="328"/>
    </row>
    <row r="30" spans="1:17" x14ac:dyDescent="0.25">
      <c r="A30" s="442" t="s">
        <v>226</v>
      </c>
      <c r="B30" s="240">
        <v>315.10778000000005</v>
      </c>
      <c r="C30" s="240">
        <v>200.86178000000001</v>
      </c>
      <c r="D30" s="240">
        <v>190.99799999999999</v>
      </c>
      <c r="E30" s="336">
        <f t="shared" ref="E30:E38" si="3">D30/C30-1</f>
        <v>-4.9107301548358406E-2</v>
      </c>
      <c r="F30" s="240">
        <v>1384.0354600000001</v>
      </c>
      <c r="G30" s="240">
        <v>862.52306999999996</v>
      </c>
      <c r="H30" s="240">
        <v>797.87387000000012</v>
      </c>
      <c r="I30" s="336">
        <f t="shared" ref="I30:I41" si="4">H30/G30-1</f>
        <v>-7.4953589357325656E-2</v>
      </c>
      <c r="J30" s="336">
        <f t="shared" ref="J30:J38" si="5">H30/$H$41</f>
        <v>5.0337614408474687E-2</v>
      </c>
      <c r="K30" s="204"/>
      <c r="L30" s="328"/>
      <c r="M30" s="328"/>
      <c r="N30" s="328"/>
      <c r="O30" s="328"/>
      <c r="P30" s="328"/>
      <c r="Q30" s="328"/>
    </row>
    <row r="31" spans="1:17" x14ac:dyDescent="0.25">
      <c r="A31" s="442" t="s">
        <v>255</v>
      </c>
      <c r="B31" s="240">
        <v>193.12245000000001</v>
      </c>
      <c r="C31" s="240">
        <v>173.81745000000001</v>
      </c>
      <c r="D31" s="240">
        <v>310.01850000000002</v>
      </c>
      <c r="E31" s="336">
        <f t="shared" si="3"/>
        <v>0.78358674574963572</v>
      </c>
      <c r="F31" s="240">
        <v>733.61840000000007</v>
      </c>
      <c r="G31" s="240">
        <v>661.26477</v>
      </c>
      <c r="H31" s="240">
        <v>1141.2144099999998</v>
      </c>
      <c r="I31" s="336">
        <f t="shared" si="4"/>
        <v>0.72580554987074208</v>
      </c>
      <c r="J31" s="336">
        <f t="shared" si="5"/>
        <v>7.1998862336442884E-2</v>
      </c>
      <c r="K31" s="204"/>
      <c r="L31" s="328"/>
      <c r="M31" s="328"/>
      <c r="N31" s="328"/>
      <c r="O31" s="328"/>
      <c r="P31" s="328"/>
      <c r="Q31" s="328"/>
    </row>
    <row r="32" spans="1:17" x14ac:dyDescent="0.25">
      <c r="A32" s="442" t="s">
        <v>232</v>
      </c>
      <c r="B32" s="240">
        <v>98.356499999999997</v>
      </c>
      <c r="C32" s="240">
        <v>76.297499999999999</v>
      </c>
      <c r="D32" s="240">
        <v>82.624499999999998</v>
      </c>
      <c r="E32" s="336">
        <f t="shared" si="3"/>
        <v>8.292539074019456E-2</v>
      </c>
      <c r="F32" s="240">
        <v>472.46959999999996</v>
      </c>
      <c r="G32" s="240">
        <v>372.90809999999999</v>
      </c>
      <c r="H32" s="240">
        <v>375.34611000000001</v>
      </c>
      <c r="I32" s="336">
        <f t="shared" si="4"/>
        <v>6.5378306344110459E-3</v>
      </c>
      <c r="J32" s="336">
        <f t="shared" si="5"/>
        <v>2.3680469389103974E-2</v>
      </c>
      <c r="K32" s="204"/>
      <c r="L32" s="328"/>
      <c r="M32" s="328"/>
      <c r="N32" s="328"/>
      <c r="O32" s="328"/>
      <c r="P32" s="328"/>
      <c r="Q32" s="328"/>
    </row>
    <row r="33" spans="1:17" x14ac:dyDescent="0.25">
      <c r="A33" s="442" t="s">
        <v>256</v>
      </c>
      <c r="B33" s="240">
        <v>104.07311999999999</v>
      </c>
      <c r="C33" s="240">
        <v>63.460620000000006</v>
      </c>
      <c r="D33" s="240">
        <v>96.097499999999997</v>
      </c>
      <c r="E33" s="336">
        <f t="shared" si="3"/>
        <v>0.51428555220544636</v>
      </c>
      <c r="F33" s="240">
        <v>413.95115000000004</v>
      </c>
      <c r="G33" s="240">
        <v>255.37326999999999</v>
      </c>
      <c r="H33" s="240">
        <v>351.5401</v>
      </c>
      <c r="I33" s="336">
        <f t="shared" si="4"/>
        <v>0.37657359362630238</v>
      </c>
      <c r="J33" s="336">
        <f t="shared" si="5"/>
        <v>2.2178555619219151E-2</v>
      </c>
      <c r="K33" s="204"/>
      <c r="L33" s="328"/>
      <c r="M33" s="328"/>
      <c r="N33" s="328"/>
      <c r="O33" s="328"/>
      <c r="P33" s="328"/>
      <c r="Q33" s="328"/>
    </row>
    <row r="34" spans="1:17" x14ac:dyDescent="0.25">
      <c r="A34" s="442" t="s">
        <v>227</v>
      </c>
      <c r="B34" s="240">
        <v>106.551</v>
      </c>
      <c r="C34" s="240">
        <v>105.741</v>
      </c>
      <c r="D34" s="240">
        <v>17.545500000000001</v>
      </c>
      <c r="E34" s="336">
        <f>D34/C34-1</f>
        <v>-0.83407098476466079</v>
      </c>
      <c r="F34" s="240">
        <v>358.87331</v>
      </c>
      <c r="G34" s="240">
        <v>355.37657999999999</v>
      </c>
      <c r="H34" s="240">
        <v>83.088570000000004</v>
      </c>
      <c r="I34" s="336">
        <f t="shared" si="4"/>
        <v>-0.76619570710033846</v>
      </c>
      <c r="J34" s="336">
        <f>H34/$H$41</f>
        <v>5.2420320500175767E-3</v>
      </c>
      <c r="K34" s="204"/>
      <c r="L34" s="328"/>
      <c r="M34" s="328"/>
      <c r="N34" s="328"/>
      <c r="O34" s="328"/>
      <c r="P34" s="328"/>
      <c r="Q34" s="328"/>
    </row>
    <row r="35" spans="1:17" x14ac:dyDescent="0.25">
      <c r="A35" s="442" t="s">
        <v>257</v>
      </c>
      <c r="B35" s="240">
        <v>96.431479999999993</v>
      </c>
      <c r="C35" s="240">
        <v>26.02908</v>
      </c>
      <c r="D35" s="240">
        <v>16.0425</v>
      </c>
      <c r="E35" s="336">
        <f t="shared" si="3"/>
        <v>-0.38367011050717126</v>
      </c>
      <c r="F35" s="240">
        <v>344.14949000000001</v>
      </c>
      <c r="G35" s="240">
        <v>116.52567000000001</v>
      </c>
      <c r="H35" s="240">
        <v>53.96575</v>
      </c>
      <c r="I35" s="336">
        <f t="shared" si="4"/>
        <v>-0.53687672424453781</v>
      </c>
      <c r="J35" s="336">
        <f t="shared" si="5"/>
        <v>3.4046823901679379E-3</v>
      </c>
      <c r="K35" s="204"/>
      <c r="L35" s="328"/>
      <c r="M35" s="328"/>
      <c r="N35" s="328"/>
      <c r="O35" s="328"/>
      <c r="P35" s="328"/>
      <c r="Q35" s="328"/>
    </row>
    <row r="36" spans="1:17" x14ac:dyDescent="0.25">
      <c r="A36" s="442" t="s">
        <v>243</v>
      </c>
      <c r="B36" s="240">
        <v>46.713500000000003</v>
      </c>
      <c r="C36" s="240">
        <v>45.72</v>
      </c>
      <c r="D36" s="240">
        <v>9.7155000000000005</v>
      </c>
      <c r="E36" s="336">
        <f t="shared" si="3"/>
        <v>-0.78749999999999998</v>
      </c>
      <c r="F36" s="240">
        <v>319.53807999999998</v>
      </c>
      <c r="G36" s="240">
        <v>313.90380000000005</v>
      </c>
      <c r="H36" s="240">
        <v>68.517110000000002</v>
      </c>
      <c r="I36" s="336">
        <f t="shared" si="4"/>
        <v>-0.78172577076161553</v>
      </c>
      <c r="J36" s="336">
        <f t="shared" si="5"/>
        <v>4.3227231687171866E-3</v>
      </c>
      <c r="K36" s="204"/>
      <c r="L36" s="328"/>
      <c r="M36" s="328"/>
      <c r="N36" s="328"/>
      <c r="O36" s="328"/>
      <c r="P36" s="328"/>
      <c r="Q36" s="328"/>
    </row>
    <row r="37" spans="1:17" x14ac:dyDescent="0.25">
      <c r="A37" s="442" t="s">
        <v>258</v>
      </c>
      <c r="B37" s="240">
        <v>55.521000000000001</v>
      </c>
      <c r="C37" s="240">
        <v>39.545999999999999</v>
      </c>
      <c r="D37" s="240">
        <v>50.917499999999997</v>
      </c>
      <c r="E37" s="336">
        <f t="shared" si="3"/>
        <v>0.28755120619025942</v>
      </c>
      <c r="F37" s="240">
        <v>271.74</v>
      </c>
      <c r="G37" s="240">
        <v>208.83</v>
      </c>
      <c r="H37" s="240">
        <v>200.87</v>
      </c>
      <c r="I37" s="336">
        <f t="shared" si="4"/>
        <v>-3.8117128765024266E-2</v>
      </c>
      <c r="J37" s="336">
        <f t="shared" si="5"/>
        <v>1.2672825851823308E-2</v>
      </c>
      <c r="K37" s="204"/>
      <c r="L37" s="328"/>
      <c r="M37" s="328"/>
      <c r="N37" s="328"/>
      <c r="O37" s="328"/>
      <c r="P37" s="328"/>
      <c r="Q37" s="328"/>
    </row>
    <row r="38" spans="1:17" x14ac:dyDescent="0.25">
      <c r="A38" s="442" t="s">
        <v>247</v>
      </c>
      <c r="B38" s="240">
        <v>47.416499999999999</v>
      </c>
      <c r="C38" s="240">
        <v>47.146500000000003</v>
      </c>
      <c r="D38" s="240">
        <v>1.35</v>
      </c>
      <c r="E38" s="336">
        <f t="shared" si="3"/>
        <v>-0.97136584900257705</v>
      </c>
      <c r="F38" s="240">
        <v>268.63375000000002</v>
      </c>
      <c r="G38" s="240">
        <v>267.19965000000002</v>
      </c>
      <c r="H38" s="240">
        <v>7.1191499999999994</v>
      </c>
      <c r="I38" s="336">
        <f t="shared" si="4"/>
        <v>-0.97335643965102503</v>
      </c>
      <c r="J38" s="336">
        <f t="shared" si="5"/>
        <v>4.4914496023800414E-4</v>
      </c>
      <c r="K38" s="204"/>
      <c r="L38" s="328"/>
      <c r="M38" s="328"/>
      <c r="N38" s="328"/>
      <c r="O38" s="328"/>
      <c r="P38" s="328"/>
      <c r="Q38" s="328"/>
    </row>
    <row r="39" spans="1:17" x14ac:dyDescent="0.25">
      <c r="A39" s="337" t="s">
        <v>235</v>
      </c>
      <c r="B39" s="243">
        <v>3897.5148300000005</v>
      </c>
      <c r="C39" s="243">
        <v>3119.28143</v>
      </c>
      <c r="D39" s="243">
        <v>3303.113503</v>
      </c>
      <c r="E39" s="338">
        <f>D39/C39-1</f>
        <v>5.8934109385570865E-2</v>
      </c>
      <c r="F39" s="243">
        <v>15870.668949999999</v>
      </c>
      <c r="G39" s="243">
        <v>12830.318770000002</v>
      </c>
      <c r="H39" s="243">
        <v>13150.45407</v>
      </c>
      <c r="I39" s="338">
        <f t="shared" si="4"/>
        <v>2.4951468918180231E-2</v>
      </c>
      <c r="J39" s="338">
        <f>H39/$H$41</f>
        <v>0.82965805895111777</v>
      </c>
      <c r="K39" s="204"/>
      <c r="L39" s="204"/>
      <c r="M39" s="204"/>
      <c r="N39" s="204"/>
      <c r="O39" s="204"/>
      <c r="P39" s="204"/>
      <c r="Q39" s="204"/>
    </row>
    <row r="40" spans="1:17" x14ac:dyDescent="0.25">
      <c r="A40" s="451" t="s">
        <v>236</v>
      </c>
      <c r="B40" s="240">
        <v>714.92676000000029</v>
      </c>
      <c r="C40" s="240">
        <v>587.47825999999975</v>
      </c>
      <c r="D40" s="240">
        <v>646.92449999999997</v>
      </c>
      <c r="E40" s="338">
        <f>D40/C40-1</f>
        <v>0.10118883377914312</v>
      </c>
      <c r="F40" s="240">
        <v>3311.5536699999943</v>
      </c>
      <c r="G40" s="240">
        <v>2773.1767000000032</v>
      </c>
      <c r="H40" s="240">
        <v>2699.9965199999997</v>
      </c>
      <c r="I40" s="336">
        <f>H40/G40-1</f>
        <v>-2.6388574518170227E-2</v>
      </c>
      <c r="J40" s="336">
        <f>H40/$H$41</f>
        <v>0.17034194104888217</v>
      </c>
      <c r="K40" s="204"/>
      <c r="L40" s="204"/>
      <c r="M40" s="204"/>
      <c r="N40" s="204"/>
      <c r="O40" s="204"/>
      <c r="P40" s="204"/>
      <c r="Q40" s="204"/>
    </row>
    <row r="41" spans="1:17" x14ac:dyDescent="0.25">
      <c r="A41" s="339" t="s">
        <v>253</v>
      </c>
      <c r="B41" s="243">
        <v>4612.4415900000004</v>
      </c>
      <c r="C41" s="243">
        <v>3706.7596899999999</v>
      </c>
      <c r="D41" s="243">
        <v>3950.0380030000001</v>
      </c>
      <c r="E41" s="338">
        <f>D41/C41-1</f>
        <v>6.5630991309285625E-2</v>
      </c>
      <c r="F41" s="243">
        <v>19182.222619999993</v>
      </c>
      <c r="G41" s="243">
        <v>15603.495470000005</v>
      </c>
      <c r="H41" s="243">
        <v>15850.45059</v>
      </c>
      <c r="I41" s="338">
        <f t="shared" si="4"/>
        <v>1.5826910096830682E-2</v>
      </c>
      <c r="J41" s="338">
        <f>H41/$H$41</f>
        <v>1</v>
      </c>
      <c r="K41" s="204"/>
      <c r="L41" s="204"/>
      <c r="M41" s="204"/>
      <c r="N41" s="204"/>
      <c r="O41" s="204"/>
      <c r="P41" s="204"/>
      <c r="Q41" s="204"/>
    </row>
    <row r="42" spans="1:17" x14ac:dyDescent="0.25">
      <c r="A42" s="529" t="s">
        <v>245</v>
      </c>
      <c r="B42" s="529"/>
      <c r="C42" s="529"/>
      <c r="D42" s="529"/>
      <c r="E42" s="529"/>
      <c r="F42" s="529"/>
      <c r="G42" s="529"/>
      <c r="H42" s="529"/>
      <c r="I42" s="529"/>
      <c r="J42" s="529"/>
      <c r="K42" s="204"/>
      <c r="L42" s="204"/>
      <c r="M42" s="204"/>
      <c r="N42" s="204"/>
      <c r="O42" s="204"/>
      <c r="P42" s="204"/>
      <c r="Q42" s="204"/>
    </row>
    <row r="43" spans="1:17" x14ac:dyDescent="0.25">
      <c r="A43" s="529" t="s">
        <v>239</v>
      </c>
      <c r="B43" s="529"/>
      <c r="C43" s="529"/>
      <c r="D43" s="529"/>
      <c r="E43" s="529"/>
      <c r="F43" s="529"/>
      <c r="G43" s="529"/>
      <c r="H43" s="529"/>
      <c r="I43" s="529"/>
      <c r="J43" s="529"/>
      <c r="K43" s="204"/>
      <c r="L43" s="204"/>
      <c r="M43" s="204"/>
      <c r="N43" s="204"/>
      <c r="O43" s="204"/>
      <c r="P43" s="204"/>
      <c r="Q43" s="204"/>
    </row>
  </sheetData>
  <mergeCells count="20">
    <mergeCell ref="A42:J42"/>
    <mergeCell ref="A43:J43"/>
    <mergeCell ref="A25:J25"/>
    <mergeCell ref="A26:A28"/>
    <mergeCell ref="B26:E26"/>
    <mergeCell ref="F26:J26"/>
    <mergeCell ref="B27:B28"/>
    <mergeCell ref="C27:E27"/>
    <mergeCell ref="F27:F28"/>
    <mergeCell ref="G27:J27"/>
    <mergeCell ref="A18:J18"/>
    <mergeCell ref="A19:J19"/>
    <mergeCell ref="A1:J1"/>
    <mergeCell ref="A2:A4"/>
    <mergeCell ref="B2:E2"/>
    <mergeCell ref="F2:J2"/>
    <mergeCell ref="B3:B4"/>
    <mergeCell ref="C3:E3"/>
    <mergeCell ref="F3:F4"/>
    <mergeCell ref="G3:J3"/>
  </mergeCells>
  <pageMargins left="0.7" right="0.7" top="0.75" bottom="0.75" header="0.3" footer="0.3"/>
  <pageSetup scale="7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H2:AN137"/>
  <sheetViews>
    <sheetView view="pageBreakPreview" topLeftCell="A28" zoomScale="98" zoomScaleNormal="90" zoomScaleSheetLayoutView="98" workbookViewId="0">
      <selection activeCell="H12" sqref="H12"/>
    </sheetView>
  </sheetViews>
  <sheetFormatPr baseColWidth="10" defaultColWidth="9" defaultRowHeight="14.25" x14ac:dyDescent="0.2"/>
  <cols>
    <col min="1" max="6" width="11" customWidth="1"/>
    <col min="7" max="7" width="13.75" customWidth="1"/>
    <col min="8" max="19" width="13.25" customWidth="1"/>
    <col min="20" max="20" width="8" style="21" bestFit="1" customWidth="1"/>
    <col min="21" max="21" width="6.25" style="21" customWidth="1"/>
    <col min="22" max="22" width="7.875" style="21" customWidth="1"/>
    <col min="23" max="23" width="8" style="21" customWidth="1"/>
    <col min="24" max="24" width="7.375" style="21" customWidth="1"/>
    <col min="25" max="25" width="7" style="21" bestFit="1" customWidth="1"/>
    <col min="26" max="27" width="5.75" style="21" bestFit="1" customWidth="1"/>
    <col min="28" max="31" width="7" style="21" bestFit="1" customWidth="1"/>
    <col min="32" max="32" width="5.75" style="21" bestFit="1" customWidth="1"/>
    <col min="33" max="33" width="9" style="21" bestFit="1" customWidth="1"/>
    <col min="34" max="256" width="11" customWidth="1"/>
  </cols>
  <sheetData>
    <row r="2" spans="13:40" x14ac:dyDescent="0.2">
      <c r="M2" s="72"/>
      <c r="N2" s="72"/>
      <c r="O2" s="29"/>
      <c r="P2" s="29"/>
      <c r="Q2" s="29"/>
      <c r="R2" s="29"/>
      <c r="S2" s="29"/>
      <c r="T2" s="29"/>
      <c r="U2" s="29"/>
      <c r="V2" s="29"/>
      <c r="W2" s="29"/>
      <c r="X2" s="29"/>
      <c r="Y2" s="29"/>
      <c r="Z2" s="29"/>
      <c r="AA2" s="29"/>
      <c r="AB2" s="29"/>
      <c r="AC2" s="29"/>
      <c r="AD2" s="29"/>
      <c r="AE2" s="29"/>
      <c r="AF2" s="29"/>
      <c r="AG2" s="29"/>
      <c r="AH2" s="29"/>
      <c r="AI2" s="29"/>
      <c r="AJ2" s="29"/>
      <c r="AK2" s="29"/>
      <c r="AL2" s="29"/>
      <c r="AM2" s="72"/>
      <c r="AN2" s="72"/>
    </row>
    <row r="3" spans="13:40" x14ac:dyDescent="0.2">
      <c r="M3" s="72"/>
      <c r="N3" s="72"/>
      <c r="O3" s="29"/>
      <c r="P3" s="29"/>
      <c r="Q3" s="29"/>
      <c r="R3" s="29"/>
      <c r="S3" s="29"/>
      <c r="T3" s="29"/>
      <c r="U3" s="29"/>
      <c r="V3" s="29" t="s">
        <v>259</v>
      </c>
      <c r="W3" s="29"/>
      <c r="X3" s="29"/>
      <c r="Y3" s="29"/>
      <c r="Z3" s="29"/>
      <c r="AA3" s="29"/>
      <c r="AB3" s="29"/>
      <c r="AC3" s="29"/>
      <c r="AD3" s="29"/>
      <c r="AE3" s="29"/>
      <c r="AF3" s="29"/>
      <c r="AG3" s="29"/>
      <c r="AH3" s="29"/>
      <c r="AI3" s="29"/>
      <c r="AJ3" s="29"/>
      <c r="AK3" s="29"/>
      <c r="AL3" s="29"/>
      <c r="AM3" s="72"/>
      <c r="AN3" s="72"/>
    </row>
    <row r="4" spans="13:40" x14ac:dyDescent="0.2">
      <c r="M4" s="72"/>
      <c r="N4" s="72"/>
      <c r="O4" s="29"/>
      <c r="P4" s="29"/>
      <c r="Q4" s="29"/>
      <c r="R4" s="29"/>
      <c r="S4" s="29"/>
      <c r="T4" s="29"/>
      <c r="U4" s="29"/>
      <c r="V4" s="29" t="s">
        <v>260</v>
      </c>
      <c r="W4" s="29" t="s">
        <v>261</v>
      </c>
      <c r="X4" s="29" t="s">
        <v>262</v>
      </c>
      <c r="Y4" s="29" t="s">
        <v>263</v>
      </c>
      <c r="Z4" s="29" t="s">
        <v>264</v>
      </c>
      <c r="AA4" s="29" t="s">
        <v>265</v>
      </c>
      <c r="AB4" s="29" t="s">
        <v>266</v>
      </c>
      <c r="AC4" s="29" t="s">
        <v>267</v>
      </c>
      <c r="AD4" s="29" t="s">
        <v>268</v>
      </c>
      <c r="AE4" s="29" t="s">
        <v>269</v>
      </c>
      <c r="AF4" s="29" t="s">
        <v>270</v>
      </c>
      <c r="AG4" s="29" t="s">
        <v>271</v>
      </c>
      <c r="AH4" s="29"/>
      <c r="AI4" s="29"/>
      <c r="AJ4" s="29"/>
      <c r="AK4" s="29"/>
      <c r="AL4" s="29"/>
      <c r="AM4" s="72"/>
      <c r="AN4" s="72"/>
    </row>
    <row r="5" spans="13:40" x14ac:dyDescent="0.2">
      <c r="M5" s="72"/>
      <c r="N5" s="72"/>
      <c r="O5" s="29"/>
      <c r="P5" s="29"/>
      <c r="Q5" s="29"/>
      <c r="R5" s="29"/>
      <c r="S5" s="29"/>
      <c r="T5" s="29" t="s">
        <v>156</v>
      </c>
      <c r="U5" s="29">
        <v>2015</v>
      </c>
      <c r="V5" s="30">
        <v>34.904873070000001</v>
      </c>
      <c r="W5" s="30">
        <v>25.382726150000014</v>
      </c>
      <c r="X5" s="24">
        <v>29.098884030000015</v>
      </c>
      <c r="Y5" s="24">
        <v>37.928668630000033</v>
      </c>
      <c r="Z5" s="24">
        <v>32.560458390000015</v>
      </c>
      <c r="AA5" s="24">
        <v>37.245211599999998</v>
      </c>
      <c r="AB5" s="24">
        <v>46.664839749999999</v>
      </c>
      <c r="AC5" s="24">
        <v>38.240639300000012</v>
      </c>
      <c r="AD5" s="24">
        <v>38.339363470000031</v>
      </c>
      <c r="AE5" s="24">
        <v>42.346817799999997</v>
      </c>
      <c r="AF5" s="24">
        <v>38.895984280000015</v>
      </c>
      <c r="AG5" s="24">
        <v>36.147308560000042</v>
      </c>
      <c r="AH5" s="29"/>
      <c r="AI5" s="29"/>
      <c r="AJ5" s="29"/>
      <c r="AK5" s="29"/>
      <c r="AL5" s="29"/>
      <c r="AM5" s="72"/>
      <c r="AN5" s="72"/>
    </row>
    <row r="6" spans="13:40" x14ac:dyDescent="0.2">
      <c r="M6" s="72"/>
      <c r="N6" s="72"/>
      <c r="O6" s="29"/>
      <c r="P6" s="29"/>
      <c r="Q6" s="29"/>
      <c r="R6" s="29"/>
      <c r="S6" s="29"/>
      <c r="T6" s="29" t="s">
        <v>156</v>
      </c>
      <c r="U6" s="29">
        <v>2016</v>
      </c>
      <c r="V6" s="24">
        <v>34.801410075999996</v>
      </c>
      <c r="W6" s="24">
        <v>26.140552266</v>
      </c>
      <c r="X6" s="24">
        <v>32.888241957699996</v>
      </c>
      <c r="Y6" s="24">
        <v>35.9801589534</v>
      </c>
      <c r="Z6" s="24">
        <v>42.5120744305</v>
      </c>
      <c r="AA6" s="24">
        <v>38.111397738200004</v>
      </c>
      <c r="AB6" s="24">
        <v>42.937277578</v>
      </c>
      <c r="AC6" s="24">
        <v>41.387071516999995</v>
      </c>
      <c r="AD6" s="24">
        <v>37.850101860000002</v>
      </c>
      <c r="AE6" s="24">
        <v>39.7293095725</v>
      </c>
      <c r="AF6" s="24">
        <v>41.125384937999996</v>
      </c>
      <c r="AG6" s="24">
        <v>37.6041943492</v>
      </c>
      <c r="AH6" s="29"/>
      <c r="AI6" s="30"/>
      <c r="AJ6" s="29"/>
      <c r="AK6" s="29"/>
      <c r="AL6" s="29"/>
      <c r="AM6" s="29"/>
      <c r="AN6" s="29"/>
    </row>
    <row r="7" spans="13:40" x14ac:dyDescent="0.2">
      <c r="M7" s="72"/>
      <c r="N7" s="72"/>
      <c r="O7" s="29"/>
      <c r="P7" s="29"/>
      <c r="Q7" s="29"/>
      <c r="R7" s="29"/>
      <c r="S7" s="29"/>
      <c r="T7" s="29" t="s">
        <v>156</v>
      </c>
      <c r="U7" s="29">
        <v>2017</v>
      </c>
      <c r="V7" s="24">
        <v>41.430986299999994</v>
      </c>
      <c r="W7" s="24">
        <v>26.5902872572</v>
      </c>
      <c r="X7" s="24">
        <v>34.837152175999996</v>
      </c>
      <c r="Y7" s="24">
        <v>34.6453459401</v>
      </c>
      <c r="Z7" s="24">
        <v>44.328769652000005</v>
      </c>
      <c r="AA7" s="24">
        <v>37.6972178141</v>
      </c>
      <c r="AB7" s="24">
        <v>44.722713240000004</v>
      </c>
      <c r="AC7" s="24">
        <v>45.201829379000003</v>
      </c>
      <c r="AD7" s="24">
        <v>39.950192773999994</v>
      </c>
      <c r="AE7" s="24">
        <v>45.723674291000002</v>
      </c>
      <c r="AF7" s="24">
        <v>45.345576005300003</v>
      </c>
      <c r="AG7" s="24">
        <v>36.719468314000004</v>
      </c>
      <c r="AH7" s="30"/>
      <c r="AI7" s="30"/>
      <c r="AJ7" s="30"/>
      <c r="AK7" s="30"/>
      <c r="AL7" s="29"/>
      <c r="AM7" s="29"/>
      <c r="AN7" s="29"/>
    </row>
    <row r="8" spans="13:40" x14ac:dyDescent="0.2">
      <c r="M8" s="72"/>
      <c r="N8" s="72"/>
      <c r="O8" s="29"/>
      <c r="P8" s="29"/>
      <c r="Q8" s="29"/>
      <c r="R8" s="29"/>
      <c r="S8" s="29"/>
      <c r="T8" s="29" t="s">
        <v>156</v>
      </c>
      <c r="U8" s="29">
        <v>2018</v>
      </c>
      <c r="V8" s="24">
        <v>41</v>
      </c>
      <c r="W8" s="24">
        <v>28.1</v>
      </c>
      <c r="X8" s="24">
        <v>33</v>
      </c>
      <c r="Y8" s="24">
        <v>35.9</v>
      </c>
      <c r="Z8" s="24">
        <v>38.4</v>
      </c>
      <c r="AA8" s="24">
        <v>37.9</v>
      </c>
      <c r="AB8" s="24">
        <v>42.2</v>
      </c>
      <c r="AC8" s="24">
        <v>46.5</v>
      </c>
      <c r="AD8" s="24">
        <v>29</v>
      </c>
      <c r="AE8" s="24">
        <v>46.1</v>
      </c>
      <c r="AF8" s="24">
        <v>43.903376000000002</v>
      </c>
      <c r="AG8" s="395">
        <v>34.816315000000003</v>
      </c>
      <c r="AH8" s="29"/>
      <c r="AI8" s="30"/>
      <c r="AJ8" s="30"/>
      <c r="AK8" s="30"/>
      <c r="AL8" s="29"/>
      <c r="AM8" s="29"/>
      <c r="AN8" s="29"/>
    </row>
    <row r="9" spans="13:40" s="72" customFormat="1" x14ac:dyDescent="0.2">
      <c r="O9" s="29"/>
      <c r="P9" s="29"/>
      <c r="Q9" s="29"/>
      <c r="R9" s="29"/>
      <c r="S9" s="29"/>
      <c r="T9" s="29" t="s">
        <v>272</v>
      </c>
      <c r="U9" s="29">
        <v>2019</v>
      </c>
      <c r="V9" s="24">
        <v>42.109850903099989</v>
      </c>
      <c r="W9" s="24">
        <v>25.172279372000009</v>
      </c>
      <c r="X9" s="24">
        <v>33.305171635999997</v>
      </c>
      <c r="Y9" s="24">
        <v>36.379859439000008</v>
      </c>
      <c r="Z9" s="24">
        <v>43.183317500299999</v>
      </c>
      <c r="AA9" s="24">
        <v>35.531951164600002</v>
      </c>
      <c r="AB9" s="24">
        <v>41.6</v>
      </c>
      <c r="AC9" s="24">
        <v>40.299999999999997</v>
      </c>
      <c r="AD9" s="24">
        <v>35.200000000000003</v>
      </c>
      <c r="AE9" s="24">
        <v>38.700000000000003</v>
      </c>
      <c r="AF9" s="24"/>
      <c r="AG9" s="395"/>
      <c r="AH9" s="29"/>
      <c r="AI9" s="30"/>
      <c r="AJ9" s="30"/>
      <c r="AK9" s="30"/>
      <c r="AL9" s="29"/>
      <c r="AM9" s="29"/>
      <c r="AN9" s="29"/>
    </row>
    <row r="10" spans="13:40" x14ac:dyDescent="0.2">
      <c r="M10" s="72"/>
      <c r="N10" s="72"/>
      <c r="O10" s="29"/>
      <c r="P10" s="29"/>
      <c r="Q10" s="29"/>
      <c r="R10" s="29"/>
      <c r="S10" s="29"/>
      <c r="T10" s="29" t="s">
        <v>157</v>
      </c>
      <c r="U10" s="29">
        <v>2015</v>
      </c>
      <c r="V10" s="30">
        <v>123.25140430999902</v>
      </c>
      <c r="W10" s="30">
        <v>83.256938870000084</v>
      </c>
      <c r="X10" s="24">
        <v>97.751259049999589</v>
      </c>
      <c r="Y10" s="24">
        <v>120.0889139099995</v>
      </c>
      <c r="Z10" s="24">
        <v>106.12081145999993</v>
      </c>
      <c r="AA10" s="24">
        <v>118.89505177999959</v>
      </c>
      <c r="AB10" s="24">
        <v>152.47313661999991</v>
      </c>
      <c r="AC10" s="24">
        <v>121.47650334999949</v>
      </c>
      <c r="AD10" s="24">
        <v>142.14494153999883</v>
      </c>
      <c r="AE10" s="24">
        <v>137.05217028999925</v>
      </c>
      <c r="AF10" s="24">
        <v>124.26419888999962</v>
      </c>
      <c r="AG10" s="24">
        <v>116.6003042199997</v>
      </c>
      <c r="AH10" s="29"/>
      <c r="AI10" s="31"/>
      <c r="AJ10" s="31"/>
      <c r="AK10" s="31"/>
      <c r="AL10" s="29"/>
      <c r="AM10" s="29"/>
      <c r="AN10" s="29"/>
    </row>
    <row r="11" spans="13:40" x14ac:dyDescent="0.2">
      <c r="M11" s="72"/>
      <c r="N11" s="72"/>
      <c r="O11" s="29"/>
      <c r="P11" s="29"/>
      <c r="Q11" s="29"/>
      <c r="R11" s="29"/>
      <c r="S11" s="29"/>
      <c r="T11" s="29" t="s">
        <v>157</v>
      </c>
      <c r="U11" s="29">
        <v>2016</v>
      </c>
      <c r="V11" s="24">
        <v>112.48470791</v>
      </c>
      <c r="W11" s="24">
        <v>79.543988720000002</v>
      </c>
      <c r="X11" s="24">
        <v>102.96589181</v>
      </c>
      <c r="Y11" s="24">
        <v>112.81199322000001</v>
      </c>
      <c r="Z11" s="24">
        <v>134.05393566999987</v>
      </c>
      <c r="AA11" s="24">
        <v>117.32233557000002</v>
      </c>
      <c r="AB11" s="24">
        <v>137.58070494000023</v>
      </c>
      <c r="AC11" s="24">
        <v>134.1769355600002</v>
      </c>
      <c r="AD11" s="24">
        <v>118.92014871000011</v>
      </c>
      <c r="AE11" s="24">
        <v>125.01281818999996</v>
      </c>
      <c r="AF11" s="24">
        <v>130.12666156000009</v>
      </c>
      <c r="AG11" s="24">
        <v>122.48152439999986</v>
      </c>
      <c r="AH11" s="29"/>
      <c r="AI11" s="32"/>
      <c r="AJ11" s="32"/>
      <c r="AK11" s="32"/>
      <c r="AL11" s="29"/>
      <c r="AM11" s="29"/>
      <c r="AN11" s="29"/>
    </row>
    <row r="12" spans="13:40" x14ac:dyDescent="0.2">
      <c r="M12" s="72"/>
      <c r="N12" s="72"/>
      <c r="O12" s="29"/>
      <c r="P12" s="29"/>
      <c r="Q12" s="29"/>
      <c r="R12" s="29"/>
      <c r="S12" s="29"/>
      <c r="T12" s="29" t="s">
        <v>157</v>
      </c>
      <c r="U12" s="29">
        <v>2017</v>
      </c>
      <c r="V12" s="24">
        <v>129.07611224999999</v>
      </c>
      <c r="W12" s="24">
        <v>86.463323619999969</v>
      </c>
      <c r="X12" s="24">
        <v>109.21013975000001</v>
      </c>
      <c r="Y12" s="24">
        <v>104.72312508</v>
      </c>
      <c r="Z12" s="24">
        <v>134.77716662</v>
      </c>
      <c r="AA12" s="24">
        <v>115.48450059999999</v>
      </c>
      <c r="AB12" s="24">
        <v>145.91260536000001</v>
      </c>
      <c r="AC12" s="24">
        <v>151.76711933999999</v>
      </c>
      <c r="AD12" s="24">
        <v>127.22659048999999</v>
      </c>
      <c r="AE12" s="24">
        <v>149.92767350999998</v>
      </c>
      <c r="AF12" s="24">
        <v>148.21174729000001</v>
      </c>
      <c r="AG12" s="24">
        <v>117.457036</v>
      </c>
      <c r="AH12" s="29"/>
      <c r="AI12" s="30"/>
      <c r="AJ12" s="29"/>
      <c r="AK12" s="29"/>
      <c r="AL12" s="29"/>
      <c r="AM12" s="29"/>
      <c r="AN12" s="29"/>
    </row>
    <row r="13" spans="13:40" x14ac:dyDescent="0.2">
      <c r="M13" s="72"/>
      <c r="N13" s="72"/>
      <c r="O13" s="29"/>
      <c r="P13" s="29"/>
      <c r="Q13" s="29"/>
      <c r="R13" s="29"/>
      <c r="S13" s="29"/>
      <c r="T13" s="29" t="s">
        <v>157</v>
      </c>
      <c r="U13" s="29">
        <v>2018</v>
      </c>
      <c r="V13" s="24">
        <v>135.30000000000001</v>
      </c>
      <c r="W13" s="24">
        <v>96.2</v>
      </c>
      <c r="X13" s="24">
        <v>111.1</v>
      </c>
      <c r="Y13" s="24">
        <v>119.7</v>
      </c>
      <c r="Z13" s="24">
        <v>125.7</v>
      </c>
      <c r="AA13" s="24">
        <v>121.4</v>
      </c>
      <c r="AB13" s="24">
        <v>144.4</v>
      </c>
      <c r="AC13" s="24">
        <v>162.80000000000001</v>
      </c>
      <c r="AD13" s="24">
        <v>92.9</v>
      </c>
      <c r="AE13" s="24">
        <v>148</v>
      </c>
      <c r="AF13" s="24">
        <v>138.99379400000001</v>
      </c>
      <c r="AG13" s="395">
        <v>111.870785</v>
      </c>
      <c r="AH13" s="29"/>
      <c r="AI13" s="31"/>
      <c r="AJ13" s="29"/>
      <c r="AK13" s="29"/>
      <c r="AL13" s="29"/>
      <c r="AM13" s="29"/>
      <c r="AN13" s="29"/>
    </row>
    <row r="14" spans="13:40" s="72" customFormat="1" x14ac:dyDescent="0.2">
      <c r="O14" s="29"/>
      <c r="P14" s="29"/>
      <c r="Q14" s="29"/>
      <c r="R14" s="29"/>
      <c r="S14" s="29"/>
      <c r="T14" s="29" t="s">
        <v>157</v>
      </c>
      <c r="U14" s="29">
        <v>2019</v>
      </c>
      <c r="V14" s="24">
        <v>137.22759253000007</v>
      </c>
      <c r="W14" s="24">
        <v>80.893906529999995</v>
      </c>
      <c r="X14" s="24">
        <v>106.44436442</v>
      </c>
      <c r="Y14" s="24">
        <v>118.04454454</v>
      </c>
      <c r="Z14" s="24">
        <v>139.46123553999996</v>
      </c>
      <c r="AA14" s="24">
        <v>119.97246115999991</v>
      </c>
      <c r="AB14" s="24">
        <v>147.80000000000001</v>
      </c>
      <c r="AC14" s="24">
        <v>133.5</v>
      </c>
      <c r="AD14" s="24">
        <v>106.8</v>
      </c>
      <c r="AE14" s="24">
        <v>119.4</v>
      </c>
      <c r="AF14" s="24"/>
      <c r="AG14" s="395"/>
      <c r="AH14" s="29"/>
      <c r="AI14" s="31"/>
      <c r="AJ14" s="29"/>
      <c r="AK14" s="29"/>
      <c r="AL14" s="29"/>
      <c r="AM14" s="29"/>
      <c r="AN14" s="29"/>
    </row>
    <row r="15" spans="13:40" x14ac:dyDescent="0.2">
      <c r="M15" s="72"/>
      <c r="N15" s="72"/>
      <c r="O15" s="29"/>
      <c r="P15" s="29"/>
      <c r="Q15" s="29"/>
      <c r="R15" s="29"/>
      <c r="S15" s="30"/>
      <c r="T15" s="29"/>
      <c r="U15" s="29"/>
      <c r="V15" s="29"/>
      <c r="W15" s="29"/>
      <c r="X15" s="29"/>
      <c r="Y15" s="29"/>
      <c r="Z15" s="29"/>
      <c r="AA15" s="29"/>
      <c r="AB15" s="29"/>
      <c r="AC15" s="29"/>
      <c r="AD15" s="29"/>
      <c r="AE15" s="30"/>
      <c r="AF15" s="30"/>
      <c r="AG15" s="29"/>
      <c r="AH15" s="29"/>
      <c r="AI15" s="32"/>
      <c r="AJ15" s="29"/>
      <c r="AK15" s="29"/>
      <c r="AL15" s="29"/>
      <c r="AM15" s="29"/>
      <c r="AN15" s="29"/>
    </row>
    <row r="16" spans="13:40" x14ac:dyDescent="0.2">
      <c r="M16" s="72"/>
      <c r="N16" s="72"/>
      <c r="O16" s="29"/>
      <c r="P16" s="29"/>
      <c r="Q16" s="29"/>
      <c r="R16" s="29"/>
      <c r="S16" s="30"/>
      <c r="T16" s="29"/>
      <c r="U16" s="29"/>
      <c r="V16" s="29" t="s">
        <v>273</v>
      </c>
      <c r="W16" s="29"/>
      <c r="X16" s="29"/>
      <c r="Y16" s="29"/>
      <c r="Z16" s="29"/>
      <c r="AA16" s="29"/>
      <c r="AB16" s="29"/>
      <c r="AC16" s="29"/>
      <c r="AD16" s="29"/>
      <c r="AE16" s="30"/>
      <c r="AF16" s="30"/>
      <c r="AG16" s="29"/>
      <c r="AH16" s="29"/>
      <c r="AI16" s="29"/>
      <c r="AJ16" s="29"/>
      <c r="AK16" s="29"/>
      <c r="AL16" s="29"/>
      <c r="AM16" s="29"/>
      <c r="AN16" s="29"/>
    </row>
    <row r="17" spans="15:40" x14ac:dyDescent="0.2">
      <c r="O17" s="29"/>
      <c r="P17" s="29"/>
      <c r="Q17" s="29"/>
      <c r="R17" s="29"/>
      <c r="S17" s="30"/>
      <c r="T17" s="30"/>
      <c r="U17" s="29"/>
      <c r="V17" s="29" t="s">
        <v>259</v>
      </c>
      <c r="W17" s="29"/>
      <c r="X17" s="29"/>
      <c r="Y17" s="29"/>
      <c r="Z17" s="29"/>
      <c r="AA17" s="29"/>
      <c r="AB17" s="29"/>
      <c r="AC17" s="29"/>
      <c r="AD17" s="29"/>
      <c r="AE17" s="29"/>
      <c r="AF17" s="29"/>
      <c r="AG17" s="29"/>
      <c r="AH17" s="29"/>
      <c r="AI17" s="29"/>
      <c r="AJ17" s="29"/>
      <c r="AK17" s="29"/>
      <c r="AL17" s="29"/>
      <c r="AM17" s="29"/>
      <c r="AN17" s="29"/>
    </row>
    <row r="18" spans="15:40" x14ac:dyDescent="0.2">
      <c r="O18" s="29"/>
      <c r="P18" s="29"/>
      <c r="Q18" s="24"/>
      <c r="R18" s="24"/>
      <c r="S18" s="24"/>
      <c r="T18" s="30"/>
      <c r="U18" s="29"/>
      <c r="V18" s="29" t="s">
        <v>260</v>
      </c>
      <c r="W18" s="29" t="s">
        <v>261</v>
      </c>
      <c r="X18" s="29" t="s">
        <v>262</v>
      </c>
      <c r="Y18" s="29" t="s">
        <v>263</v>
      </c>
      <c r="Z18" s="29" t="s">
        <v>264</v>
      </c>
      <c r="AA18" s="29" t="s">
        <v>265</v>
      </c>
      <c r="AB18" s="29" t="s">
        <v>266</v>
      </c>
      <c r="AC18" s="29" t="s">
        <v>267</v>
      </c>
      <c r="AD18" s="29" t="s">
        <v>268</v>
      </c>
      <c r="AE18" s="29" t="s">
        <v>269</v>
      </c>
      <c r="AF18" s="29" t="s">
        <v>270</v>
      </c>
      <c r="AG18" s="29" t="s">
        <v>271</v>
      </c>
      <c r="AH18" s="29"/>
      <c r="AI18" s="29"/>
      <c r="AJ18" s="29"/>
      <c r="AK18" s="29"/>
      <c r="AL18" s="29"/>
      <c r="AM18" s="29"/>
      <c r="AN18" s="29"/>
    </row>
    <row r="19" spans="15:40" x14ac:dyDescent="0.2">
      <c r="O19" s="29"/>
      <c r="P19" s="29"/>
      <c r="Q19" s="24"/>
      <c r="R19" s="24"/>
      <c r="S19" s="24"/>
      <c r="T19" s="31"/>
      <c r="U19" s="29">
        <v>2015</v>
      </c>
      <c r="V19" s="31">
        <v>3.5310658217500004</v>
      </c>
      <c r="W19" s="31">
        <v>3.2800629206646521</v>
      </c>
      <c r="X19" s="1">
        <v>3.3592786221362023</v>
      </c>
      <c r="Y19" s="1">
        <v>3.1661779400032528</v>
      </c>
      <c r="Z19" s="1">
        <v>3.2591927972547157</v>
      </c>
      <c r="AA19" s="1">
        <v>3.1922238234780118</v>
      </c>
      <c r="AB19" s="1">
        <v>3.2674094122438277</v>
      </c>
      <c r="AC19" s="1">
        <v>3.176633695817932</v>
      </c>
      <c r="AD19" s="1">
        <v>3.7075456834651175</v>
      </c>
      <c r="AE19" s="1">
        <v>3.2364219417214217</v>
      </c>
      <c r="AF19" s="1">
        <v>3.1947822169882771</v>
      </c>
      <c r="AG19" s="1">
        <v>3.2256980910890691</v>
      </c>
      <c r="AH19" s="29"/>
      <c r="AI19" s="29"/>
      <c r="AJ19" s="29"/>
      <c r="AK19" s="29"/>
      <c r="AL19" s="29"/>
      <c r="AM19" s="29"/>
      <c r="AN19" s="29"/>
    </row>
    <row r="20" spans="15:40" x14ac:dyDescent="0.2">
      <c r="O20" s="29"/>
      <c r="P20" s="29"/>
      <c r="Q20" s="1"/>
      <c r="R20" s="1"/>
      <c r="S20" s="1"/>
      <c r="T20" s="32"/>
      <c r="U20" s="29">
        <v>2016</v>
      </c>
      <c r="V20" s="1">
        <v>3.2321882264067376</v>
      </c>
      <c r="W20" s="1">
        <v>3.042934514564934</v>
      </c>
      <c r="X20" s="1">
        <v>3.1307812665216965</v>
      </c>
      <c r="Y20" s="1">
        <v>3.1353945202440432</v>
      </c>
      <c r="Z20" s="1">
        <v>3.1533143810508522</v>
      </c>
      <c r="AA20" s="1">
        <v>3.0784054779603354</v>
      </c>
      <c r="AB20" s="1">
        <v>3.2042251558699935</v>
      </c>
      <c r="AC20" s="1">
        <v>3.2420012009036734</v>
      </c>
      <c r="AD20" s="1">
        <v>3.1418712993128017</v>
      </c>
      <c r="AE20" s="1">
        <v>3.1466144147778459</v>
      </c>
      <c r="AF20" s="1">
        <v>3.1641445242683335</v>
      </c>
      <c r="AG20" s="1">
        <v>3.2571240128856944</v>
      </c>
      <c r="AH20" s="29"/>
      <c r="AI20" s="29">
        <f>Y10/Y5</f>
        <v>3.1661779400032528</v>
      </c>
      <c r="AJ20" s="29"/>
      <c r="AK20" s="29"/>
      <c r="AL20" s="29"/>
      <c r="AM20" s="29"/>
      <c r="AN20" s="29"/>
    </row>
    <row r="21" spans="15:40" x14ac:dyDescent="0.2">
      <c r="O21" s="29"/>
      <c r="P21" s="29"/>
      <c r="Q21" s="73"/>
      <c r="R21" s="73"/>
      <c r="S21" s="73"/>
      <c r="T21" s="54"/>
      <c r="U21" s="29">
        <v>2017</v>
      </c>
      <c r="V21" s="1">
        <v>3.1154486961851551</v>
      </c>
      <c r="W21" s="1">
        <v>3.2516882117017301</v>
      </c>
      <c r="X21" s="1">
        <v>3.1348756407602409</v>
      </c>
      <c r="Y21" s="1">
        <v>3.0227184124834787</v>
      </c>
      <c r="Z21" s="1">
        <v>3.0403994443802298</v>
      </c>
      <c r="AA21" s="1">
        <v>3.0634754312506582</v>
      </c>
      <c r="AB21" s="1">
        <v>3.2626062863622449</v>
      </c>
      <c r="AC21" s="1">
        <v>3.3575437415926443</v>
      </c>
      <c r="AD21" s="1">
        <v>3.1846302021551294</v>
      </c>
      <c r="AE21" s="1">
        <v>3.278994434170198</v>
      </c>
      <c r="AF21" s="24">
        <v>3.2684940924044494</v>
      </c>
      <c r="AG21" s="1">
        <v>3.1987673404088275</v>
      </c>
      <c r="AH21" s="29"/>
      <c r="AI21" s="29"/>
      <c r="AJ21" s="29"/>
      <c r="AK21" s="29"/>
      <c r="AL21" s="29"/>
      <c r="AM21" s="29"/>
      <c r="AN21" s="29"/>
    </row>
    <row r="22" spans="15:40" x14ac:dyDescent="0.2">
      <c r="O22" s="29"/>
      <c r="P22" s="29"/>
      <c r="Q22" s="29"/>
      <c r="R22" s="72"/>
      <c r="S22" s="55"/>
      <c r="T22" s="55"/>
      <c r="U22" s="29">
        <v>2018</v>
      </c>
      <c r="V22" s="1">
        <v>3.2921421979987202</v>
      </c>
      <c r="W22" s="1">
        <v>3.4244249029125777</v>
      </c>
      <c r="X22" s="1">
        <v>3.3543225794025</v>
      </c>
      <c r="Y22" s="1">
        <v>3.3374310857258629</v>
      </c>
      <c r="Z22" s="1">
        <v>3.2746595936327312</v>
      </c>
      <c r="AA22" s="1">
        <v>3.2062155346749974</v>
      </c>
      <c r="AB22" s="1">
        <v>3.4284051539545586</v>
      </c>
      <c r="AC22" s="1">
        <v>3.505741742696749</v>
      </c>
      <c r="AD22" s="1">
        <v>3.204151758954505</v>
      </c>
      <c r="AE22" s="1">
        <v>3.2126011087423252</v>
      </c>
      <c r="AF22" s="24">
        <v>3.1659021991579368</v>
      </c>
      <c r="AG22" s="1">
        <v>3.2132930732645151</v>
      </c>
      <c r="AH22" s="29"/>
      <c r="AI22" s="29"/>
      <c r="AJ22" s="29"/>
      <c r="AK22" s="29"/>
      <c r="AL22" s="29"/>
      <c r="AM22" s="29"/>
      <c r="AN22" s="29"/>
    </row>
    <row r="23" spans="15:40" x14ac:dyDescent="0.2">
      <c r="O23" s="29"/>
      <c r="P23" s="29"/>
      <c r="Q23" s="29"/>
      <c r="R23" s="29"/>
      <c r="S23" s="55"/>
      <c r="T23" s="29"/>
      <c r="U23" s="29">
        <v>2019</v>
      </c>
      <c r="V23" s="31">
        <v>3.2588002471387951</v>
      </c>
      <c r="W23" s="31">
        <v>3.2136107078161968</v>
      </c>
      <c r="X23" s="31">
        <v>3.1960311024172259</v>
      </c>
      <c r="Y23" s="31">
        <v>3.2447773674862983</v>
      </c>
      <c r="Z23" s="31">
        <v>3.2295164802711396</v>
      </c>
      <c r="AA23" s="30">
        <v>3.376467017086493</v>
      </c>
      <c r="AB23" s="30">
        <v>3.56</v>
      </c>
      <c r="AC23" s="30">
        <v>3.32</v>
      </c>
      <c r="AD23" s="30">
        <v>3.03</v>
      </c>
      <c r="AE23" s="31">
        <v>3.09</v>
      </c>
      <c r="AF23" s="29"/>
      <c r="AG23" s="30"/>
      <c r="AH23" s="29"/>
      <c r="AI23" s="29"/>
      <c r="AJ23" s="29"/>
      <c r="AK23" s="29"/>
      <c r="AL23" s="29"/>
      <c r="AM23" s="29"/>
      <c r="AN23" s="29"/>
    </row>
    <row r="24" spans="15:40" x14ac:dyDescent="0.2">
      <c r="O24" s="29"/>
      <c r="P24" s="29"/>
      <c r="Q24" s="29"/>
      <c r="R24" s="29"/>
      <c r="S24" s="54"/>
      <c r="T24" s="29"/>
      <c r="U24" s="29"/>
      <c r="V24" s="29" t="s">
        <v>274</v>
      </c>
      <c r="W24" s="29"/>
      <c r="X24" s="29"/>
      <c r="Y24" s="29"/>
      <c r="Z24" s="29"/>
      <c r="AA24" s="29"/>
      <c r="AB24" s="29"/>
      <c r="AC24" s="29"/>
      <c r="AD24" s="29"/>
      <c r="AE24" s="32"/>
      <c r="AF24" s="29"/>
      <c r="AG24" s="29"/>
      <c r="AH24" s="29"/>
      <c r="AI24" s="29"/>
      <c r="AJ24" s="29"/>
      <c r="AK24" s="29"/>
      <c r="AL24" s="29"/>
      <c r="AM24" s="29"/>
      <c r="AN24" s="29"/>
    </row>
    <row r="25" spans="15:40" x14ac:dyDescent="0.2">
      <c r="O25" s="29"/>
      <c r="P25" s="29"/>
      <c r="Q25" s="29"/>
      <c r="R25" s="29"/>
      <c r="S25" s="54"/>
      <c r="T25" s="29"/>
      <c r="U25" s="29"/>
      <c r="V25" s="29" t="s">
        <v>259</v>
      </c>
      <c r="W25" s="29"/>
      <c r="X25" s="29"/>
      <c r="Y25" s="29"/>
      <c r="Z25" s="29"/>
      <c r="AA25" s="29"/>
      <c r="AB25" s="29"/>
      <c r="AC25" s="29"/>
      <c r="AD25" s="29"/>
      <c r="AE25" s="29"/>
      <c r="AF25" s="29"/>
      <c r="AG25" s="29"/>
      <c r="AH25" s="29"/>
      <c r="AI25" s="29"/>
      <c r="AJ25" s="29"/>
      <c r="AK25" s="29"/>
      <c r="AL25" s="29"/>
      <c r="AM25" s="29"/>
      <c r="AN25" s="29"/>
    </row>
    <row r="26" spans="15:40" x14ac:dyDescent="0.2">
      <c r="O26" s="29"/>
      <c r="P26" s="29"/>
      <c r="Q26" s="29"/>
      <c r="R26" s="29"/>
      <c r="S26" s="54"/>
      <c r="T26" s="29"/>
      <c r="U26" s="29"/>
      <c r="V26" s="29" t="s">
        <v>260</v>
      </c>
      <c r="W26" s="29" t="s">
        <v>261</v>
      </c>
      <c r="X26" s="29" t="s">
        <v>262</v>
      </c>
      <c r="Y26" s="29" t="s">
        <v>263</v>
      </c>
      <c r="Z26" s="29" t="s">
        <v>264</v>
      </c>
      <c r="AA26" s="29" t="s">
        <v>265</v>
      </c>
      <c r="AB26" s="29" t="s">
        <v>266</v>
      </c>
      <c r="AC26" s="29" t="s">
        <v>267</v>
      </c>
      <c r="AD26" s="29" t="s">
        <v>268</v>
      </c>
      <c r="AE26" s="29" t="s">
        <v>269</v>
      </c>
      <c r="AF26" s="29" t="s">
        <v>270</v>
      </c>
      <c r="AG26" s="29" t="s">
        <v>271</v>
      </c>
      <c r="AH26" s="29"/>
      <c r="AI26" s="29"/>
      <c r="AJ26" s="29"/>
      <c r="AK26" s="29"/>
      <c r="AL26" s="29"/>
      <c r="AM26" s="29"/>
      <c r="AN26" s="29"/>
    </row>
    <row r="27" spans="15:40" x14ac:dyDescent="0.2">
      <c r="O27" s="29"/>
      <c r="P27" s="29"/>
      <c r="Q27" s="29"/>
      <c r="R27" s="29"/>
      <c r="S27" s="55"/>
      <c r="T27" s="29"/>
      <c r="U27" s="29">
        <v>2015</v>
      </c>
      <c r="V27" s="32">
        <v>2192.4740793827928</v>
      </c>
      <c r="W27" s="32">
        <v>2045.5128385848905</v>
      </c>
      <c r="X27" s="32">
        <v>2111.3066140126029</v>
      </c>
      <c r="Y27" s="32">
        <v>1946.3445650581996</v>
      </c>
      <c r="Z27" s="32">
        <v>1980.2855436119653</v>
      </c>
      <c r="AA27" s="32">
        <v>2011.0690865529127</v>
      </c>
      <c r="AB27" s="32">
        <v>2124.2735552762019</v>
      </c>
      <c r="AC27" s="32">
        <v>2185.9051787662352</v>
      </c>
      <c r="AD27" s="32">
        <v>2564.6205756233257</v>
      </c>
      <c r="AE27" s="32">
        <v>2217.9523208811074</v>
      </c>
      <c r="AF27" s="32">
        <v>2249.1266807597472</v>
      </c>
      <c r="AG27" s="32">
        <v>2271.6656236685662</v>
      </c>
      <c r="AH27" s="29"/>
      <c r="AI27" s="29"/>
      <c r="AJ27" s="29"/>
      <c r="AK27" s="29"/>
      <c r="AL27" s="29"/>
      <c r="AM27" s="29"/>
      <c r="AN27" s="29"/>
    </row>
    <row r="28" spans="15:40" x14ac:dyDescent="0.2">
      <c r="O28" s="29"/>
      <c r="P28" s="29"/>
      <c r="Q28" s="29"/>
      <c r="R28" s="29"/>
      <c r="S28" s="55"/>
      <c r="T28" s="29"/>
      <c r="U28" s="29">
        <v>2016</v>
      </c>
      <c r="V28" s="32">
        <v>2333.4782900543446</v>
      </c>
      <c r="W28" s="32">
        <v>2142.4693330148789</v>
      </c>
      <c r="X28" s="73">
        <v>2135.4119784564537</v>
      </c>
      <c r="Y28" s="73">
        <v>2100.4948509470919</v>
      </c>
      <c r="Z28" s="73">
        <v>2150.1504770071447</v>
      </c>
      <c r="AA28" s="73">
        <v>2096.6096188744459</v>
      </c>
      <c r="AB28" s="73">
        <v>2107.0023357454315</v>
      </c>
      <c r="AC28" s="73">
        <v>2136.1221712634215</v>
      </c>
      <c r="AD28" s="73">
        <v>2100.7494068595188</v>
      </c>
      <c r="AE28" s="73">
        <v>2089.1002422593074</v>
      </c>
      <c r="AF28" s="73">
        <v>2107.6999505056224</v>
      </c>
      <c r="AG28" s="73">
        <v>2173.0554276769485</v>
      </c>
      <c r="AH28" s="29"/>
      <c r="AI28" s="29"/>
      <c r="AJ28" s="29"/>
      <c r="AK28" s="29"/>
      <c r="AL28" s="29"/>
      <c r="AM28" s="29"/>
      <c r="AN28" s="29"/>
    </row>
    <row r="29" spans="15:40" x14ac:dyDescent="0.2">
      <c r="O29" s="29"/>
      <c r="P29" s="29"/>
      <c r="Q29" s="29"/>
      <c r="R29" s="29"/>
      <c r="S29" s="55"/>
      <c r="T29" s="29"/>
      <c r="U29" s="29">
        <v>2017</v>
      </c>
      <c r="V29" s="73">
        <v>2059.903523430663</v>
      </c>
      <c r="W29" s="73">
        <v>2091.51837464867</v>
      </c>
      <c r="X29" s="73">
        <v>2072.7797736706716</v>
      </c>
      <c r="Y29" s="73">
        <v>1982.1173718019163</v>
      </c>
      <c r="Z29" s="73">
        <v>2041.6282269013243</v>
      </c>
      <c r="AA29" s="73">
        <v>2037.823856867938</v>
      </c>
      <c r="AB29" s="73">
        <v>2147.3495794950386</v>
      </c>
      <c r="AC29" s="73">
        <v>2163.0639800836452</v>
      </c>
      <c r="AD29" s="73">
        <v>1992.1135766561194</v>
      </c>
      <c r="AE29" s="73">
        <v>2064.2909460318479</v>
      </c>
      <c r="AF29" s="73">
        <v>2071.4735009431679</v>
      </c>
      <c r="AG29" s="73">
        <v>2037.3588944531903</v>
      </c>
      <c r="AH29" s="29"/>
      <c r="AI29" s="29"/>
      <c r="AJ29" s="29"/>
      <c r="AK29" s="29"/>
      <c r="AL29" s="29"/>
      <c r="AM29" s="29"/>
      <c r="AN29" s="29"/>
    </row>
    <row r="30" spans="15:40" x14ac:dyDescent="0.2">
      <c r="O30" s="29"/>
      <c r="P30" s="29"/>
      <c r="Q30" s="29"/>
      <c r="R30" s="29"/>
      <c r="S30" s="55"/>
      <c r="T30" s="29"/>
      <c r="U30" s="29">
        <v>2018</v>
      </c>
      <c r="V30" s="73">
        <v>1993.490865154165</v>
      </c>
      <c r="W30" s="73">
        <v>2043.8337590543431</v>
      </c>
      <c r="X30" s="73">
        <v>2024.1659605404388</v>
      </c>
      <c r="Y30" s="73">
        <v>2004.2942385326669</v>
      </c>
      <c r="Z30" s="73">
        <v>2050.3298647653255</v>
      </c>
      <c r="AA30" s="73">
        <v>2039.6340123834996</v>
      </c>
      <c r="AB30" s="73">
        <v>2236.7258064914936</v>
      </c>
      <c r="AC30" s="73">
        <v>2300.6430186447415</v>
      </c>
      <c r="AD30" s="73">
        <v>2181.7389741897118</v>
      </c>
      <c r="AE30" s="73">
        <v>2174.4169344411553</v>
      </c>
      <c r="AF30" s="73">
        <v>2145.2469891714095</v>
      </c>
      <c r="AG30" s="73">
        <v>2191.4337430356668</v>
      </c>
      <c r="AH30" s="29"/>
      <c r="AI30" s="29"/>
      <c r="AJ30" s="29"/>
      <c r="AK30" s="29"/>
      <c r="AL30" s="29"/>
      <c r="AM30" s="29"/>
      <c r="AN30" s="29"/>
    </row>
    <row r="31" spans="15:40" x14ac:dyDescent="0.2">
      <c r="O31" s="29"/>
      <c r="P31" s="29"/>
      <c r="Q31" s="29"/>
      <c r="R31" s="29"/>
      <c r="S31" s="55"/>
      <c r="T31" s="29"/>
      <c r="U31" s="29">
        <v>2019</v>
      </c>
      <c r="V31" s="73">
        <v>2206.4032953277924</v>
      </c>
      <c r="W31" s="73">
        <v>2110.1853351804275</v>
      </c>
      <c r="X31" s="73">
        <v>2133.9260464619333</v>
      </c>
      <c r="Y31" s="73">
        <v>2165.5644150603553</v>
      </c>
      <c r="Z31" s="73">
        <v>2234.8254043476286</v>
      </c>
      <c r="AA31" s="73">
        <v>2337.8995273008586</v>
      </c>
      <c r="AB31" s="33">
        <v>2439</v>
      </c>
      <c r="AC31" s="33">
        <v>2366</v>
      </c>
      <c r="AD31" s="33">
        <v>2178</v>
      </c>
      <c r="AE31" s="33">
        <v>2226</v>
      </c>
      <c r="AF31" s="33"/>
      <c r="AG31" s="33"/>
      <c r="AH31" s="29"/>
      <c r="AI31" s="29"/>
      <c r="AJ31" s="29"/>
      <c r="AK31" s="29"/>
      <c r="AL31" s="29"/>
      <c r="AM31" s="29"/>
      <c r="AN31" s="29"/>
    </row>
    <row r="32" spans="15:40" x14ac:dyDescent="0.2">
      <c r="O32" s="29"/>
      <c r="P32" s="29"/>
      <c r="Q32" s="29"/>
      <c r="R32" s="29"/>
      <c r="S32" s="55"/>
      <c r="T32" s="29"/>
      <c r="U32" s="29"/>
      <c r="V32" s="30"/>
      <c r="W32" s="30"/>
      <c r="X32" s="30"/>
      <c r="Y32" s="30"/>
      <c r="Z32" s="30"/>
      <c r="AA32" s="30"/>
      <c r="AB32" s="29"/>
      <c r="AC32" s="30"/>
      <c r="AD32" s="30"/>
      <c r="AE32" s="30"/>
      <c r="AF32" s="30"/>
      <c r="AG32" s="30"/>
      <c r="AH32" s="29"/>
      <c r="AI32" s="29"/>
      <c r="AJ32" s="29"/>
      <c r="AK32" s="29"/>
      <c r="AL32" s="29"/>
      <c r="AM32" s="29"/>
      <c r="AN32" s="29"/>
    </row>
    <row r="33" spans="15:40" x14ac:dyDescent="0.2">
      <c r="O33" s="29"/>
      <c r="P33" s="29"/>
      <c r="Q33" s="29"/>
      <c r="R33" s="29"/>
      <c r="S33" s="55"/>
      <c r="T33" s="29"/>
      <c r="U33" s="29"/>
      <c r="V33" s="30"/>
      <c r="W33" s="30"/>
      <c r="X33" s="30"/>
      <c r="Y33" s="30"/>
      <c r="Z33" s="30"/>
      <c r="AA33" s="30"/>
      <c r="AB33" s="29"/>
      <c r="AC33" s="30"/>
      <c r="AD33" s="30"/>
      <c r="AE33" s="30"/>
      <c r="AF33" s="30"/>
      <c r="AG33" s="30"/>
      <c r="AH33" s="29"/>
      <c r="AI33" s="29"/>
      <c r="AJ33" s="29"/>
      <c r="AK33" s="29"/>
      <c r="AL33" s="29"/>
      <c r="AM33" s="29"/>
      <c r="AN33" s="29"/>
    </row>
    <row r="34" spans="15:40" x14ac:dyDescent="0.2">
      <c r="O34" s="29"/>
      <c r="P34" s="29"/>
      <c r="Q34" s="29"/>
      <c r="R34" s="29"/>
      <c r="S34" s="55"/>
      <c r="T34" s="29"/>
      <c r="U34" s="29"/>
      <c r="V34" s="29"/>
      <c r="W34" s="29"/>
      <c r="X34" s="29"/>
      <c r="Y34" s="31"/>
      <c r="Z34" s="29"/>
      <c r="AA34" s="29"/>
      <c r="AB34" s="29"/>
      <c r="AC34" s="29"/>
      <c r="AD34" s="29"/>
      <c r="AE34" s="29"/>
      <c r="AF34" s="29"/>
      <c r="AG34" s="29"/>
      <c r="AH34" s="29"/>
      <c r="AI34" s="29"/>
      <c r="AJ34" s="29"/>
      <c r="AK34" s="29"/>
      <c r="AL34" s="29"/>
      <c r="AM34" s="29"/>
      <c r="AN34" s="29"/>
    </row>
    <row r="35" spans="15:40" x14ac:dyDescent="0.2">
      <c r="O35" s="29"/>
      <c r="P35" s="29"/>
      <c r="Q35" s="29"/>
      <c r="R35" s="29"/>
      <c r="S35" s="29"/>
      <c r="T35" s="29"/>
      <c r="U35" s="29"/>
      <c r="V35" s="29"/>
      <c r="W35" s="29"/>
      <c r="X35" s="29"/>
      <c r="Y35" s="32"/>
      <c r="Z35" s="29"/>
      <c r="AA35" s="29"/>
      <c r="AB35" s="29"/>
      <c r="AC35" s="29"/>
      <c r="AD35" s="29"/>
      <c r="AE35" s="29"/>
      <c r="AF35" s="29"/>
      <c r="AG35" s="29"/>
      <c r="AH35" s="29"/>
      <c r="AI35" s="29"/>
      <c r="AJ35" s="29"/>
      <c r="AK35" s="29"/>
      <c r="AL35" s="29"/>
      <c r="AM35" s="72"/>
      <c r="AN35" s="72"/>
    </row>
    <row r="36" spans="15:40" s="21" customFormat="1" x14ac:dyDescent="0.2">
      <c r="O36" s="29"/>
      <c r="P36" s="29"/>
      <c r="Q36" s="29"/>
      <c r="R36" s="29"/>
      <c r="S36" s="54"/>
      <c r="T36" s="29"/>
      <c r="U36" s="29"/>
      <c r="V36" s="29"/>
      <c r="W36" s="29"/>
      <c r="X36" s="29"/>
      <c r="Y36" s="29"/>
      <c r="Z36" s="29"/>
      <c r="AA36" s="29"/>
      <c r="AB36" s="29"/>
      <c r="AC36" s="29"/>
      <c r="AD36" s="29"/>
      <c r="AE36" s="29"/>
      <c r="AF36" s="29"/>
      <c r="AG36" s="29"/>
      <c r="AH36" s="29"/>
      <c r="AI36" s="29"/>
      <c r="AJ36" s="29"/>
      <c r="AK36" s="29"/>
      <c r="AL36" s="29"/>
      <c r="AM36" s="72"/>
      <c r="AN36" s="72"/>
    </row>
    <row r="37" spans="15:40" x14ac:dyDescent="0.2">
      <c r="O37" s="29"/>
      <c r="P37" s="29"/>
      <c r="Q37" s="29"/>
      <c r="R37" s="29"/>
      <c r="S37" s="54"/>
      <c r="T37" s="29"/>
      <c r="U37" s="29"/>
      <c r="V37" s="29"/>
      <c r="W37" s="29"/>
      <c r="X37" s="29"/>
      <c r="Y37" s="29"/>
      <c r="Z37" s="29"/>
      <c r="AA37" s="29"/>
      <c r="AB37" s="29"/>
      <c r="AC37" s="29"/>
      <c r="AD37" s="29"/>
      <c r="AE37" s="29"/>
      <c r="AF37" s="29"/>
      <c r="AG37" s="29"/>
      <c r="AH37" s="29"/>
      <c r="AI37" s="29"/>
      <c r="AJ37" s="29"/>
      <c r="AK37" s="29"/>
      <c r="AL37" s="29"/>
      <c r="AM37" s="72"/>
      <c r="AN37" s="72"/>
    </row>
    <row r="38" spans="15:40" x14ac:dyDescent="0.2">
      <c r="O38" s="29"/>
      <c r="P38" s="29"/>
      <c r="Q38" s="29"/>
      <c r="R38" s="29"/>
      <c r="S38" s="54"/>
      <c r="T38" s="29"/>
      <c r="U38" s="29"/>
      <c r="V38" s="29"/>
      <c r="W38" s="29"/>
      <c r="X38" s="29"/>
      <c r="Y38" s="29"/>
      <c r="Z38" s="29"/>
      <c r="AA38" s="29"/>
      <c r="AB38" s="29"/>
      <c r="AC38" s="29"/>
      <c r="AD38" s="29"/>
      <c r="AE38" s="29"/>
      <c r="AF38" s="29"/>
      <c r="AG38" s="29"/>
      <c r="AH38" s="29"/>
      <c r="AI38" s="29"/>
      <c r="AJ38" s="29"/>
      <c r="AK38" s="29"/>
      <c r="AL38" s="29"/>
      <c r="AM38" s="72"/>
      <c r="AN38" s="72"/>
    </row>
    <row r="39" spans="15:40" x14ac:dyDescent="0.2">
      <c r="O39" s="29"/>
      <c r="P39" s="29"/>
      <c r="Q39" s="29"/>
      <c r="R39" s="29"/>
      <c r="S39" s="56"/>
      <c r="T39" s="29"/>
      <c r="U39" s="29"/>
      <c r="V39" s="29"/>
      <c r="W39" s="29"/>
      <c r="X39" s="29"/>
      <c r="Y39" s="29"/>
      <c r="Z39" s="29"/>
      <c r="AA39" s="29"/>
      <c r="AB39" s="29"/>
      <c r="AC39" s="29"/>
      <c r="AD39" s="29"/>
      <c r="AE39" s="29"/>
      <c r="AF39" s="29"/>
      <c r="AG39" s="29"/>
      <c r="AH39" s="29"/>
      <c r="AI39" s="29"/>
      <c r="AJ39" s="29"/>
      <c r="AK39" s="29"/>
      <c r="AL39" s="29"/>
      <c r="AM39" s="72"/>
      <c r="AN39" s="72"/>
    </row>
    <row r="40" spans="15:40" x14ac:dyDescent="0.2">
      <c r="O40" s="29"/>
      <c r="P40" s="29"/>
      <c r="Q40" s="29"/>
      <c r="R40" s="29"/>
      <c r="S40" s="55"/>
      <c r="T40" s="29"/>
      <c r="U40" s="29"/>
      <c r="V40" s="29"/>
      <c r="W40" s="29"/>
      <c r="X40" s="29"/>
      <c r="Y40" s="29"/>
      <c r="Z40" s="29"/>
      <c r="AA40" s="29"/>
      <c r="AB40" s="29"/>
      <c r="AC40" s="29"/>
      <c r="AD40" s="29"/>
      <c r="AE40" s="29"/>
      <c r="AF40" s="29"/>
      <c r="AG40" s="29"/>
      <c r="AH40" s="29"/>
      <c r="AI40" s="29"/>
      <c r="AJ40" s="29"/>
      <c r="AK40" s="29"/>
      <c r="AL40" s="29"/>
      <c r="AM40" s="72"/>
      <c r="AN40" s="72"/>
    </row>
    <row r="41" spans="15:40" x14ac:dyDescent="0.2">
      <c r="O41" s="29"/>
      <c r="P41" s="29"/>
      <c r="Q41" s="29"/>
      <c r="R41" s="29"/>
      <c r="S41" s="55"/>
      <c r="T41" s="29"/>
      <c r="U41" s="29"/>
      <c r="V41" s="29"/>
      <c r="W41" s="29"/>
      <c r="X41" s="29"/>
      <c r="Y41" s="29"/>
      <c r="Z41" s="29"/>
      <c r="AA41" s="29"/>
      <c r="AB41" s="29"/>
      <c r="AC41" s="29"/>
      <c r="AD41" s="29"/>
      <c r="AE41" s="29"/>
      <c r="AF41" s="29"/>
      <c r="AG41" s="29"/>
      <c r="AH41" s="29"/>
      <c r="AI41" s="29"/>
      <c r="AJ41" s="29"/>
      <c r="AK41" s="29"/>
      <c r="AL41" s="29"/>
      <c r="AM41" s="72"/>
      <c r="AN41" s="72"/>
    </row>
    <row r="42" spans="15:40" x14ac:dyDescent="0.2">
      <c r="O42" s="29"/>
      <c r="P42" s="29"/>
      <c r="Q42" s="29"/>
      <c r="R42" s="29"/>
      <c r="S42" s="55"/>
      <c r="T42" s="29"/>
      <c r="U42" s="29"/>
      <c r="V42" s="29"/>
      <c r="W42" s="29"/>
      <c r="X42" s="29"/>
      <c r="Y42" s="29"/>
      <c r="Z42" s="29"/>
      <c r="AA42" s="29"/>
      <c r="AB42" s="29"/>
      <c r="AC42" s="29"/>
      <c r="AD42" s="29"/>
      <c r="AE42" s="29"/>
      <c r="AF42" s="29"/>
      <c r="AG42" s="29"/>
      <c r="AH42" s="29"/>
      <c r="AI42" s="29"/>
      <c r="AJ42" s="29"/>
      <c r="AK42" s="29"/>
      <c r="AL42" s="29"/>
      <c r="AM42" s="72"/>
      <c r="AN42" s="72"/>
    </row>
    <row r="43" spans="15:40" x14ac:dyDescent="0.2">
      <c r="O43" s="29"/>
      <c r="P43" s="29"/>
      <c r="Q43" s="29"/>
      <c r="R43" s="29"/>
      <c r="S43" s="56"/>
      <c r="T43" s="29"/>
      <c r="U43" s="29"/>
      <c r="V43" s="29"/>
      <c r="W43" s="29"/>
      <c r="X43" s="29"/>
      <c r="Y43" s="29"/>
      <c r="Z43" s="29"/>
      <c r="AA43" s="29"/>
      <c r="AB43" s="29"/>
      <c r="AC43" s="29"/>
      <c r="AD43" s="29"/>
      <c r="AE43" s="29"/>
      <c r="AF43" s="29"/>
      <c r="AG43" s="29"/>
      <c r="AH43" s="29"/>
      <c r="AI43" s="29"/>
      <c r="AJ43" s="29"/>
      <c r="AK43" s="29"/>
      <c r="AL43" s="29"/>
      <c r="AM43" s="72"/>
      <c r="AN43" s="72"/>
    </row>
    <row r="44" spans="15:40" x14ac:dyDescent="0.2">
      <c r="O44" s="29"/>
      <c r="P44" s="29"/>
      <c r="Q44" s="29"/>
      <c r="R44" s="29"/>
      <c r="S44" s="55"/>
      <c r="T44" s="29"/>
      <c r="U44" s="29"/>
      <c r="V44" s="29"/>
      <c r="W44" s="29"/>
      <c r="X44" s="29"/>
      <c r="Y44" s="29"/>
      <c r="Z44" s="29"/>
      <c r="AA44" s="29"/>
      <c r="AB44" s="29"/>
      <c r="AC44" s="29"/>
      <c r="AD44" s="29"/>
      <c r="AE44" s="29"/>
      <c r="AF44" s="29"/>
      <c r="AG44" s="29"/>
      <c r="AH44" s="29"/>
      <c r="AI44" s="29"/>
      <c r="AJ44" s="29"/>
      <c r="AK44" s="29"/>
      <c r="AL44" s="29"/>
      <c r="AM44" s="72"/>
      <c r="AN44" s="72"/>
    </row>
    <row r="45" spans="15:40" x14ac:dyDescent="0.2">
      <c r="O45" s="29"/>
      <c r="P45" s="29"/>
      <c r="Q45" s="29"/>
      <c r="R45" s="29"/>
      <c r="S45" s="55"/>
      <c r="T45" s="29"/>
      <c r="U45" s="29"/>
      <c r="V45" s="29"/>
      <c r="W45" s="29"/>
      <c r="X45" s="29"/>
      <c r="Y45" s="29"/>
      <c r="Z45" s="29"/>
      <c r="AA45" s="29"/>
      <c r="AB45" s="29"/>
      <c r="AC45" s="29"/>
      <c r="AD45" s="29"/>
      <c r="AE45" s="29"/>
      <c r="AF45" s="29"/>
      <c r="AG45" s="29"/>
      <c r="AH45" s="29"/>
      <c r="AI45" s="29"/>
      <c r="AJ45" s="29"/>
      <c r="AK45" s="29"/>
      <c r="AL45" s="29"/>
      <c r="AM45" s="72"/>
      <c r="AN45" s="72"/>
    </row>
    <row r="46" spans="15:40" x14ac:dyDescent="0.2">
      <c r="O46" s="29"/>
      <c r="P46" s="29"/>
      <c r="Q46" s="29"/>
      <c r="R46" s="29"/>
      <c r="S46" s="55"/>
      <c r="T46" s="29"/>
      <c r="U46" s="29"/>
      <c r="V46" s="31"/>
      <c r="W46" s="31"/>
      <c r="X46" s="31"/>
      <c r="Y46" s="31"/>
      <c r="Z46" s="31"/>
      <c r="AA46" s="31"/>
      <c r="AB46" s="31"/>
      <c r="AC46" s="31"/>
      <c r="AD46" s="31"/>
      <c r="AE46" s="31"/>
      <c r="AF46" s="31"/>
      <c r="AG46" s="31"/>
      <c r="AH46" s="29"/>
      <c r="AI46" s="29"/>
      <c r="AJ46" s="29"/>
      <c r="AK46" s="29"/>
      <c r="AL46" s="29"/>
      <c r="AM46" s="72"/>
      <c r="AN46" s="72"/>
    </row>
    <row r="47" spans="15:40" x14ac:dyDescent="0.2">
      <c r="O47" s="29"/>
      <c r="P47" s="29"/>
      <c r="Q47" s="29"/>
      <c r="R47" s="29"/>
      <c r="S47" s="56"/>
      <c r="T47" s="29"/>
      <c r="U47" s="29"/>
      <c r="V47" s="31"/>
      <c r="W47" s="31"/>
      <c r="X47" s="31"/>
      <c r="Y47" s="31"/>
      <c r="Z47" s="31"/>
      <c r="AA47" s="31"/>
      <c r="AB47" s="31"/>
      <c r="AC47" s="31"/>
      <c r="AD47" s="31"/>
      <c r="AE47" s="31"/>
      <c r="AF47" s="31"/>
      <c r="AG47" s="31"/>
      <c r="AH47" s="29"/>
      <c r="AI47" s="29"/>
      <c r="AJ47" s="29"/>
      <c r="AK47" s="29"/>
      <c r="AL47" s="29"/>
      <c r="AM47" s="72"/>
      <c r="AN47" s="72"/>
    </row>
    <row r="48" spans="15:40" x14ac:dyDescent="0.2">
      <c r="O48" s="29"/>
      <c r="P48" s="29"/>
      <c r="Q48" s="29"/>
      <c r="R48" s="29"/>
      <c r="S48" s="56"/>
      <c r="T48" s="29"/>
      <c r="U48" s="29"/>
      <c r="V48" s="31"/>
      <c r="W48" s="31"/>
      <c r="X48" s="31"/>
      <c r="Y48" s="31"/>
      <c r="Z48" s="31"/>
      <c r="AA48" s="31"/>
      <c r="AB48" s="31"/>
      <c r="AC48" s="31"/>
      <c r="AD48" s="31"/>
      <c r="AE48" s="31"/>
      <c r="AF48" s="31"/>
      <c r="AG48" s="31"/>
      <c r="AH48" s="29"/>
      <c r="AI48" s="29"/>
      <c r="AJ48" s="29"/>
      <c r="AK48" s="29"/>
      <c r="AL48" s="29"/>
      <c r="AM48" s="72"/>
      <c r="AN48" s="72"/>
    </row>
    <row r="49" spans="8:38" x14ac:dyDescent="0.2">
      <c r="H49" s="72"/>
      <c r="I49" s="72"/>
      <c r="J49" s="72"/>
      <c r="K49" s="72"/>
      <c r="L49" s="72"/>
      <c r="M49" s="72"/>
      <c r="N49" s="72"/>
      <c r="O49" s="29"/>
      <c r="P49" s="29"/>
      <c r="Q49" s="29"/>
      <c r="R49" s="29"/>
      <c r="S49" s="56"/>
      <c r="T49" s="29"/>
      <c r="U49" s="29"/>
      <c r="V49" s="29"/>
      <c r="W49" s="29"/>
      <c r="X49" s="29"/>
      <c r="Y49" s="29"/>
      <c r="Z49" s="29"/>
      <c r="AA49" s="29"/>
      <c r="AB49" s="29"/>
      <c r="AC49" s="29"/>
      <c r="AD49" s="29"/>
      <c r="AE49" s="29"/>
      <c r="AF49" s="29"/>
      <c r="AG49" s="29"/>
      <c r="AH49" s="29"/>
      <c r="AI49" s="29"/>
      <c r="AJ49" s="29"/>
      <c r="AK49" s="29"/>
      <c r="AL49" s="29"/>
    </row>
    <row r="50" spans="8:38" x14ac:dyDescent="0.2">
      <c r="H50" s="67"/>
      <c r="I50" s="67"/>
      <c r="J50" s="72"/>
      <c r="K50" s="72"/>
      <c r="L50" s="72"/>
      <c r="M50" s="72"/>
      <c r="N50" s="72"/>
      <c r="O50" s="29"/>
      <c r="P50" s="29"/>
      <c r="Q50" s="29"/>
      <c r="R50" s="29"/>
      <c r="S50" s="56"/>
      <c r="T50" s="29"/>
      <c r="U50" s="29"/>
      <c r="V50" s="29"/>
      <c r="W50" s="29"/>
      <c r="X50" s="29"/>
      <c r="Y50" s="29"/>
      <c r="Z50" s="29"/>
      <c r="AA50" s="29"/>
      <c r="AB50" s="29"/>
      <c r="AC50" s="29"/>
      <c r="AD50" s="29"/>
      <c r="AE50" s="29"/>
      <c r="AF50" s="29"/>
      <c r="AG50" s="29"/>
      <c r="AH50" s="29"/>
      <c r="AI50" s="29"/>
      <c r="AJ50" s="29"/>
      <c r="AK50" s="29"/>
      <c r="AL50" s="29"/>
    </row>
    <row r="51" spans="8:38" x14ac:dyDescent="0.2">
      <c r="H51" s="72"/>
      <c r="I51" s="72"/>
      <c r="J51" s="72"/>
      <c r="K51" s="72"/>
      <c r="L51" s="72"/>
      <c r="M51" s="72"/>
      <c r="N51" s="72"/>
      <c r="O51" s="29"/>
      <c r="P51" s="29"/>
      <c r="Q51" s="29"/>
      <c r="R51" s="29"/>
      <c r="S51" s="29"/>
      <c r="T51" s="29"/>
      <c r="U51" s="29"/>
      <c r="V51" s="31"/>
      <c r="W51" s="31"/>
      <c r="X51" s="31"/>
      <c r="Y51" s="31"/>
      <c r="Z51" s="31"/>
      <c r="AA51" s="31"/>
      <c r="AB51" s="31"/>
      <c r="AC51" s="31"/>
      <c r="AD51" s="31"/>
      <c r="AE51" s="31"/>
      <c r="AF51" s="31"/>
      <c r="AG51" s="31"/>
      <c r="AH51" s="29"/>
      <c r="AI51" s="29"/>
      <c r="AJ51" s="29"/>
      <c r="AK51" s="29"/>
      <c r="AL51" s="29"/>
    </row>
    <row r="52" spans="8:38" s="21" customFormat="1" x14ac:dyDescent="0.2">
      <c r="H52" s="72"/>
      <c r="I52" s="72"/>
      <c r="J52" s="72"/>
      <c r="K52" s="72"/>
      <c r="L52" s="72"/>
      <c r="M52" s="72"/>
      <c r="N52" s="72"/>
      <c r="O52" s="29"/>
      <c r="P52" s="29"/>
      <c r="Q52" s="29"/>
      <c r="R52" s="29"/>
      <c r="S52" s="29"/>
      <c r="T52" s="29"/>
      <c r="U52" s="29"/>
      <c r="V52" s="31"/>
      <c r="W52" s="31"/>
      <c r="X52" s="31"/>
      <c r="Y52" s="31"/>
      <c r="Z52" s="31"/>
      <c r="AA52" s="31"/>
      <c r="AB52" s="31"/>
      <c r="AC52" s="31"/>
      <c r="AD52" s="31"/>
      <c r="AE52" s="31"/>
      <c r="AF52" s="31"/>
      <c r="AG52" s="31"/>
      <c r="AH52" s="29"/>
      <c r="AI52" s="29"/>
      <c r="AJ52" s="29"/>
      <c r="AK52" s="29"/>
      <c r="AL52" s="29"/>
    </row>
    <row r="53" spans="8:38" x14ac:dyDescent="0.2">
      <c r="H53" s="72"/>
      <c r="I53" s="72"/>
      <c r="J53" s="72"/>
      <c r="K53" s="72"/>
      <c r="L53" s="72"/>
      <c r="M53" s="72"/>
      <c r="N53" s="72"/>
      <c r="O53" s="72"/>
      <c r="P53" s="72"/>
      <c r="Q53" s="72"/>
      <c r="R53" s="72"/>
      <c r="S53" s="72"/>
      <c r="T53" s="72"/>
      <c r="U53" s="72"/>
      <c r="V53" s="1"/>
      <c r="W53" s="1"/>
      <c r="X53" s="1"/>
      <c r="Y53" s="1"/>
      <c r="Z53" s="1"/>
      <c r="AA53" s="1"/>
      <c r="AB53" s="1"/>
      <c r="AC53" s="1"/>
      <c r="AD53" s="1"/>
      <c r="AE53" s="1"/>
      <c r="AF53" s="1"/>
      <c r="AG53" s="1"/>
      <c r="AH53" s="72"/>
      <c r="AI53" s="72"/>
      <c r="AJ53" s="72"/>
      <c r="AK53" s="72"/>
      <c r="AL53" s="72"/>
    </row>
    <row r="54" spans="8:38" x14ac:dyDescent="0.2">
      <c r="H54" s="72"/>
      <c r="I54" s="72"/>
      <c r="J54" s="72"/>
      <c r="K54" s="72"/>
      <c r="L54" s="72"/>
      <c r="M54" s="72"/>
      <c r="N54" s="72"/>
      <c r="O54" s="72"/>
      <c r="P54" s="72"/>
      <c r="Q54" s="72"/>
      <c r="R54" s="72"/>
      <c r="S54" s="72"/>
      <c r="T54" s="72"/>
      <c r="U54" s="72"/>
      <c r="V54" s="1"/>
      <c r="W54" s="1"/>
      <c r="X54" s="1"/>
      <c r="Y54" s="72"/>
      <c r="Z54" s="72"/>
      <c r="AA54" s="72"/>
      <c r="AB54" s="72"/>
      <c r="AC54" s="72"/>
      <c r="AD54" s="72"/>
      <c r="AE54" s="72"/>
      <c r="AF54" s="72"/>
      <c r="AG54" s="72"/>
      <c r="AH54" s="72"/>
      <c r="AI54" s="72"/>
      <c r="AJ54" s="72"/>
      <c r="AK54" s="72"/>
      <c r="AL54" s="72"/>
    </row>
    <row r="55" spans="8:38" x14ac:dyDescent="0.2">
      <c r="H55" s="72"/>
      <c r="I55" s="72"/>
      <c r="J55" s="72"/>
      <c r="K55" s="72"/>
      <c r="L55" s="72"/>
      <c r="M55" s="72"/>
      <c r="N55" s="72"/>
      <c r="O55" s="72"/>
      <c r="P55" s="72"/>
      <c r="Q55" s="72"/>
      <c r="R55" s="72"/>
      <c r="S55" s="72"/>
      <c r="T55" s="72"/>
      <c r="U55" s="2"/>
      <c r="V55" s="2"/>
      <c r="W55" s="2"/>
      <c r="X55" s="2"/>
      <c r="Y55" s="2"/>
      <c r="Z55" s="2"/>
      <c r="AA55" s="2"/>
      <c r="AB55" s="2"/>
      <c r="AC55" s="2"/>
      <c r="AD55" s="2"/>
      <c r="AE55" s="2"/>
      <c r="AF55" s="2"/>
      <c r="AG55" s="2"/>
      <c r="AH55" s="72"/>
      <c r="AI55" s="72"/>
      <c r="AJ55" s="72"/>
      <c r="AK55" s="72"/>
      <c r="AL55" s="72"/>
    </row>
    <row r="56" spans="8:38" x14ac:dyDescent="0.2">
      <c r="H56" s="72"/>
      <c r="I56" s="72"/>
      <c r="J56" s="72"/>
      <c r="K56" s="72"/>
      <c r="L56" s="72"/>
      <c r="M56" s="72"/>
      <c r="N56" s="72"/>
      <c r="O56" s="72"/>
      <c r="P56" s="72"/>
      <c r="Q56" s="72"/>
      <c r="R56" s="72"/>
      <c r="S56" s="72"/>
      <c r="T56" s="72"/>
      <c r="U56" s="2"/>
      <c r="V56" s="3"/>
      <c r="W56" s="3"/>
      <c r="X56" s="3"/>
      <c r="Y56" s="3"/>
      <c r="Z56" s="3"/>
      <c r="AA56" s="2"/>
      <c r="AB56" s="2"/>
      <c r="AC56" s="2"/>
      <c r="AD56" s="2"/>
      <c r="AE56" s="2"/>
      <c r="AF56" s="2"/>
      <c r="AG56" s="2"/>
      <c r="AH56" s="72"/>
      <c r="AI56" s="72"/>
      <c r="AJ56" s="72"/>
      <c r="AK56" s="72"/>
      <c r="AL56" s="72"/>
    </row>
    <row r="57" spans="8:38" x14ac:dyDescent="0.2">
      <c r="H57" s="72"/>
      <c r="I57" s="72"/>
      <c r="J57" s="72"/>
      <c r="K57" s="72"/>
      <c r="L57" s="72"/>
      <c r="M57" s="72"/>
      <c r="N57" s="72"/>
      <c r="O57" s="72"/>
      <c r="P57" s="72"/>
      <c r="Q57" s="72"/>
      <c r="R57" s="72"/>
      <c r="S57" s="72"/>
      <c r="T57" s="72"/>
      <c r="U57" s="2"/>
      <c r="V57" s="3"/>
      <c r="W57" s="3"/>
      <c r="X57" s="3"/>
      <c r="Y57" s="3"/>
      <c r="Z57" s="3"/>
      <c r="AA57" s="2"/>
      <c r="AB57" s="2"/>
      <c r="AC57" s="2"/>
      <c r="AD57" s="2"/>
      <c r="AE57" s="2"/>
      <c r="AF57" s="2"/>
      <c r="AG57" s="2"/>
      <c r="AH57" s="72"/>
      <c r="AI57" s="72"/>
      <c r="AJ57" s="72"/>
      <c r="AK57" s="72"/>
      <c r="AL57" s="72"/>
    </row>
    <row r="58" spans="8:38" x14ac:dyDescent="0.2">
      <c r="H58" s="72"/>
      <c r="I58" s="72"/>
      <c r="J58" s="72"/>
      <c r="K58" s="72"/>
      <c r="L58" s="72"/>
      <c r="M58" s="72"/>
      <c r="N58" s="72"/>
      <c r="O58" s="72"/>
      <c r="P58" s="72"/>
      <c r="Q58" s="72"/>
      <c r="R58" s="72"/>
      <c r="S58" s="72"/>
      <c r="T58" s="72"/>
      <c r="U58" s="2"/>
      <c r="V58" s="3"/>
      <c r="W58" s="3"/>
      <c r="X58" s="3"/>
      <c r="Y58" s="3"/>
      <c r="Z58" s="3"/>
      <c r="AA58" s="2"/>
      <c r="AB58" s="2"/>
      <c r="AC58" s="2"/>
      <c r="AD58" s="2"/>
      <c r="AE58" s="2"/>
      <c r="AF58" s="2"/>
      <c r="AG58" s="2"/>
      <c r="AH58" s="72"/>
      <c r="AI58" s="72"/>
      <c r="AJ58" s="72"/>
      <c r="AK58" s="72"/>
      <c r="AL58" s="72"/>
    </row>
    <row r="59" spans="8:38" ht="15" x14ac:dyDescent="0.2">
      <c r="H59" s="72"/>
      <c r="I59" s="72"/>
      <c r="J59" s="72"/>
      <c r="K59" s="72"/>
      <c r="L59" s="72"/>
      <c r="M59" s="72"/>
      <c r="N59" s="72"/>
      <c r="O59" s="72"/>
      <c r="P59" s="72"/>
      <c r="Q59" s="72"/>
      <c r="R59" s="72"/>
      <c r="S59" s="72"/>
      <c r="T59" s="72"/>
      <c r="U59" s="72"/>
      <c r="V59" s="72"/>
      <c r="W59" s="4"/>
      <c r="X59" s="4"/>
      <c r="Y59" s="4"/>
      <c r="Z59" s="4"/>
      <c r="AA59" s="4"/>
      <c r="AB59" s="72"/>
      <c r="AC59" s="72"/>
      <c r="AD59" s="72"/>
      <c r="AE59" s="72"/>
      <c r="AF59" s="72"/>
      <c r="AG59" s="72"/>
      <c r="AH59" s="72"/>
      <c r="AI59" s="72"/>
      <c r="AJ59" s="72"/>
      <c r="AK59" s="72"/>
      <c r="AL59" s="72"/>
    </row>
    <row r="61" spans="8:38" x14ac:dyDescent="0.2">
      <c r="H61" s="72"/>
      <c r="I61" s="66"/>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row>
    <row r="65" spans="22:33" s="21" customFormat="1" x14ac:dyDescent="0.2">
      <c r="V65" s="72"/>
      <c r="W65" s="72"/>
      <c r="X65" s="72"/>
      <c r="Y65" s="72"/>
      <c r="Z65" s="72"/>
      <c r="AA65" s="72"/>
      <c r="AB65" s="72"/>
      <c r="AC65" s="72"/>
      <c r="AD65" s="72"/>
      <c r="AE65" s="72"/>
      <c r="AF65" s="72"/>
      <c r="AG65" s="72"/>
    </row>
    <row r="66" spans="22:33" x14ac:dyDescent="0.2">
      <c r="V66" s="5"/>
      <c r="W66" s="5"/>
      <c r="X66" s="5"/>
      <c r="Y66" s="5"/>
      <c r="Z66" s="5"/>
      <c r="AA66" s="72"/>
      <c r="AB66" s="72"/>
      <c r="AC66" s="72"/>
      <c r="AD66" s="72"/>
      <c r="AE66" s="72"/>
      <c r="AF66" s="72"/>
      <c r="AG66" s="72"/>
    </row>
    <row r="68" spans="22:33" x14ac:dyDescent="0.2">
      <c r="V68" s="73"/>
      <c r="W68" s="73"/>
      <c r="X68" s="73"/>
      <c r="Y68" s="73"/>
      <c r="Z68" s="73"/>
      <c r="AA68" s="73"/>
      <c r="AB68" s="73"/>
      <c r="AC68" s="73"/>
      <c r="AD68" s="73"/>
      <c r="AE68" s="73"/>
      <c r="AF68" s="73"/>
      <c r="AG68" s="73"/>
    </row>
    <row r="72" spans="22:33" x14ac:dyDescent="0.2">
      <c r="V72" s="73"/>
      <c r="W72" s="73"/>
      <c r="X72" s="73"/>
      <c r="Y72" s="73"/>
      <c r="Z72" s="73"/>
      <c r="AA72" s="73"/>
      <c r="AB72" s="73"/>
      <c r="AC72" s="73"/>
      <c r="AD72" s="73"/>
      <c r="AE72" s="73"/>
      <c r="AF72" s="73"/>
      <c r="AG72" s="73"/>
    </row>
    <row r="73" spans="22:33" x14ac:dyDescent="0.2">
      <c r="V73" s="73"/>
      <c r="W73" s="73"/>
      <c r="X73" s="73"/>
      <c r="Y73" s="73"/>
      <c r="Z73" s="73"/>
      <c r="AA73" s="73"/>
      <c r="AB73" s="73"/>
      <c r="AC73" s="73"/>
      <c r="AD73" s="73"/>
      <c r="AE73" s="73"/>
      <c r="AF73" s="73"/>
      <c r="AG73" s="73"/>
    </row>
    <row r="74" spans="22:33" x14ac:dyDescent="0.2">
      <c r="V74" s="73"/>
      <c r="W74" s="73"/>
      <c r="X74" s="73"/>
      <c r="Y74" s="73"/>
      <c r="Z74" s="73"/>
      <c r="AA74" s="73"/>
      <c r="AB74" s="73"/>
      <c r="AC74" s="73"/>
      <c r="AD74" s="73"/>
      <c r="AE74" s="73"/>
      <c r="AF74" s="73"/>
      <c r="AG74" s="73"/>
    </row>
    <row r="102" spans="19:19" x14ac:dyDescent="0.2">
      <c r="S102" s="43"/>
    </row>
    <row r="103" spans="19:19" x14ac:dyDescent="0.2">
      <c r="S103" s="43"/>
    </row>
    <row r="104" spans="19:19" x14ac:dyDescent="0.2">
      <c r="S104" s="43"/>
    </row>
    <row r="105" spans="19:19" x14ac:dyDescent="0.2">
      <c r="S105" s="45"/>
    </row>
    <row r="106" spans="19:19" x14ac:dyDescent="0.2">
      <c r="S106" s="45"/>
    </row>
    <row r="107" spans="19:19" x14ac:dyDescent="0.2">
      <c r="S107" s="45"/>
    </row>
    <row r="108" spans="19:19" x14ac:dyDescent="0.2">
      <c r="S108" s="45"/>
    </row>
    <row r="109" spans="19:19" x14ac:dyDescent="0.2">
      <c r="S109" s="43"/>
    </row>
    <row r="110" spans="19:19" x14ac:dyDescent="0.2">
      <c r="S110" s="43"/>
    </row>
    <row r="111" spans="19:19" x14ac:dyDescent="0.2">
      <c r="S111" s="45"/>
    </row>
    <row r="112" spans="19:19" x14ac:dyDescent="0.2">
      <c r="S112" s="45"/>
    </row>
    <row r="113" spans="19:19" x14ac:dyDescent="0.2">
      <c r="S113" s="45"/>
    </row>
    <row r="114" spans="19:19" x14ac:dyDescent="0.2">
      <c r="S114" s="45"/>
    </row>
    <row r="115" spans="19:19" x14ac:dyDescent="0.2">
      <c r="S115" s="43"/>
    </row>
    <row r="116" spans="19:19" x14ac:dyDescent="0.2">
      <c r="S116" s="43"/>
    </row>
    <row r="117" spans="19:19" x14ac:dyDescent="0.2">
      <c r="S117" s="45"/>
    </row>
    <row r="118" spans="19:19" x14ac:dyDescent="0.2">
      <c r="S118" s="45"/>
    </row>
    <row r="119" spans="19:19" x14ac:dyDescent="0.2">
      <c r="S119" s="45"/>
    </row>
    <row r="120" spans="19:19" x14ac:dyDescent="0.2">
      <c r="S120" s="45"/>
    </row>
    <row r="121" spans="19:19" x14ac:dyDescent="0.2">
      <c r="S121" s="43"/>
    </row>
    <row r="122" spans="19:19" x14ac:dyDescent="0.2">
      <c r="S122" s="46"/>
    </row>
    <row r="123" spans="19:19" x14ac:dyDescent="0.2">
      <c r="S123" s="47"/>
    </row>
    <row r="124" spans="19:19" x14ac:dyDescent="0.2">
      <c r="S124" s="47"/>
    </row>
    <row r="125" spans="19:19" x14ac:dyDescent="0.2">
      <c r="S125" s="46"/>
    </row>
    <row r="126" spans="19:19" x14ac:dyDescent="0.2">
      <c r="S126" s="46"/>
    </row>
    <row r="127" spans="19:19" x14ac:dyDescent="0.2">
      <c r="S127" s="46"/>
    </row>
    <row r="128" spans="19:19" x14ac:dyDescent="0.2">
      <c r="S128" s="46"/>
    </row>
    <row r="129" spans="19:19" x14ac:dyDescent="0.2">
      <c r="S129" s="46"/>
    </row>
    <row r="130" spans="19:19" x14ac:dyDescent="0.2">
      <c r="S130" s="46"/>
    </row>
    <row r="131" spans="19:19" x14ac:dyDescent="0.2">
      <c r="S131" s="43"/>
    </row>
    <row r="132" spans="19:19" x14ac:dyDescent="0.2">
      <c r="S132" s="43"/>
    </row>
    <row r="133" spans="19:19" x14ac:dyDescent="0.2">
      <c r="S133" s="43"/>
    </row>
    <row r="134" spans="19:19" x14ac:dyDescent="0.2">
      <c r="S134" s="43"/>
    </row>
    <row r="135" spans="19:19" x14ac:dyDescent="0.2">
      <c r="S135" s="44"/>
    </row>
    <row r="136" spans="19:19" x14ac:dyDescent="0.2">
      <c r="S136" s="44"/>
    </row>
    <row r="137" spans="19:19" x14ac:dyDescent="0.2">
      <c r="S137" s="44"/>
    </row>
  </sheetData>
  <printOptions horizontalCentered="1" verticalCentered="1"/>
  <pageMargins left="0.7" right="0.7" top="0.75" bottom="0.75" header="0.3" footer="0.3"/>
  <pageSetup scale="22" orientation="portrait" r:id="rId1"/>
  <headerFooter>
    <oddFoote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I1:AR150"/>
  <sheetViews>
    <sheetView view="pageBreakPreview" zoomScaleNormal="100" zoomScaleSheetLayoutView="100" workbookViewId="0">
      <selection activeCell="I1" sqref="I1"/>
    </sheetView>
  </sheetViews>
  <sheetFormatPr baseColWidth="10" defaultColWidth="11" defaultRowHeight="14.25" x14ac:dyDescent="0.2"/>
  <cols>
    <col min="1" max="7" width="11" style="6"/>
    <col min="8" max="8" width="1.625" style="6" customWidth="1"/>
    <col min="9" max="14" width="16.75" style="72" customWidth="1"/>
    <col min="15" max="16" width="16.75" style="6" customWidth="1"/>
    <col min="17" max="17" width="18.375" style="6" customWidth="1"/>
    <col min="18" max="18" width="9.125" style="21" customWidth="1"/>
    <col min="19" max="19" width="5.25" style="21" bestFit="1" customWidth="1"/>
    <col min="20" max="20" width="7.5" style="21" customWidth="1"/>
    <col min="21" max="24" width="4.75" style="21" bestFit="1" customWidth="1"/>
    <col min="25" max="25" width="5.625" style="21" customWidth="1"/>
    <col min="26" max="28" width="5.375" style="21" bestFit="1" customWidth="1"/>
    <col min="29" max="29" width="5.5" style="21" bestFit="1" customWidth="1"/>
    <col min="30" max="31" width="4.75" style="21" bestFit="1" customWidth="1"/>
    <col min="32" max="34" width="7.75" style="6" customWidth="1"/>
    <col min="35" max="16384" width="11" style="6"/>
  </cols>
  <sheetData>
    <row r="1" spans="15:44" x14ac:dyDescent="0.2">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5:44" x14ac:dyDescent="0.2">
      <c r="O2" s="29"/>
      <c r="P2" s="29"/>
      <c r="Q2" s="29"/>
      <c r="R2" s="29"/>
      <c r="S2" s="29"/>
      <c r="T2" s="29" t="s">
        <v>275</v>
      </c>
      <c r="U2" s="29"/>
      <c r="V2" s="29"/>
      <c r="W2" s="29"/>
      <c r="X2" s="29"/>
      <c r="Y2" s="29"/>
      <c r="Z2" s="29"/>
      <c r="AA2" s="29"/>
      <c r="AB2" s="29"/>
      <c r="AC2" s="29"/>
      <c r="AD2" s="29"/>
      <c r="AE2" s="29"/>
      <c r="AF2" s="29"/>
      <c r="AG2" s="29"/>
      <c r="AH2" s="29"/>
      <c r="AI2" s="29"/>
      <c r="AJ2" s="29"/>
      <c r="AK2" s="29"/>
      <c r="AL2" s="29"/>
      <c r="AM2" s="29"/>
      <c r="AN2" s="29"/>
      <c r="AO2" s="29"/>
      <c r="AP2" s="29"/>
      <c r="AQ2" s="29"/>
      <c r="AR2" s="29"/>
    </row>
    <row r="3" spans="15:44" x14ac:dyDescent="0.2">
      <c r="O3" s="29"/>
      <c r="P3" s="29"/>
      <c r="Q3" s="29"/>
      <c r="R3" s="29"/>
      <c r="S3" s="29"/>
      <c r="T3" s="65" t="s">
        <v>260</v>
      </c>
      <c r="U3" s="65" t="s">
        <v>261</v>
      </c>
      <c r="V3" s="65" t="s">
        <v>262</v>
      </c>
      <c r="W3" s="65" t="s">
        <v>263</v>
      </c>
      <c r="X3" s="65" t="s">
        <v>264</v>
      </c>
      <c r="Y3" s="65" t="s">
        <v>265</v>
      </c>
      <c r="Z3" s="65" t="s">
        <v>266</v>
      </c>
      <c r="AA3" s="65" t="s">
        <v>267</v>
      </c>
      <c r="AB3" s="65" t="s">
        <v>268</v>
      </c>
      <c r="AC3" s="65" t="s">
        <v>269</v>
      </c>
      <c r="AD3" s="65" t="s">
        <v>270</v>
      </c>
      <c r="AE3" s="65" t="s">
        <v>271</v>
      </c>
      <c r="AF3" s="29"/>
      <c r="AG3" s="29"/>
      <c r="AH3" s="29"/>
      <c r="AI3" s="29"/>
      <c r="AJ3" s="29"/>
      <c r="AK3" s="29"/>
      <c r="AL3" s="29"/>
      <c r="AM3" s="29"/>
      <c r="AN3" s="29"/>
      <c r="AO3" s="29"/>
      <c r="AP3" s="29"/>
      <c r="AQ3" s="29"/>
      <c r="AR3" s="29"/>
    </row>
    <row r="4" spans="15:44" x14ac:dyDescent="0.2">
      <c r="O4" s="29"/>
      <c r="P4" s="29"/>
      <c r="Q4" s="29"/>
      <c r="R4" s="29" t="s">
        <v>156</v>
      </c>
      <c r="S4" s="29">
        <v>2015</v>
      </c>
      <c r="T4" s="30">
        <v>23.894335000000002</v>
      </c>
      <c r="U4" s="24">
        <v>26.725076999999999</v>
      </c>
      <c r="V4" s="24">
        <v>39.878123000000002</v>
      </c>
      <c r="W4" s="24">
        <v>37.982706499999999</v>
      </c>
      <c r="X4" s="24">
        <v>31.653510000000001</v>
      </c>
      <c r="Y4" s="24">
        <v>26.765411</v>
      </c>
      <c r="Z4" s="24">
        <v>33.034945800000003</v>
      </c>
      <c r="AA4" s="24">
        <v>30.179402499999998</v>
      </c>
      <c r="AB4" s="24">
        <v>29.328635999999999</v>
      </c>
      <c r="AC4" s="24">
        <v>35.747366999999997</v>
      </c>
      <c r="AD4" s="24">
        <v>40.313033500000003</v>
      </c>
      <c r="AE4" s="24">
        <v>29.540159500000001</v>
      </c>
      <c r="AF4" s="30"/>
      <c r="AG4" s="29"/>
      <c r="AH4" s="29"/>
      <c r="AI4" s="29"/>
      <c r="AJ4" s="29"/>
      <c r="AK4" s="29"/>
      <c r="AL4" s="29"/>
      <c r="AM4" s="29"/>
      <c r="AN4" s="29"/>
      <c r="AO4" s="29"/>
      <c r="AP4" s="29"/>
      <c r="AQ4" s="29"/>
      <c r="AR4" s="29"/>
    </row>
    <row r="5" spans="15:44" x14ac:dyDescent="0.2">
      <c r="O5" s="29"/>
      <c r="P5" s="29"/>
      <c r="Q5" s="29"/>
      <c r="R5" s="29" t="s">
        <v>156</v>
      </c>
      <c r="S5" s="29">
        <v>2016</v>
      </c>
      <c r="T5" s="24">
        <v>28.032295999999999</v>
      </c>
      <c r="U5" s="24">
        <v>37.998857000000001</v>
      </c>
      <c r="V5" s="24">
        <v>45.001544000000003</v>
      </c>
      <c r="W5" s="24">
        <v>32.044817999999999</v>
      </c>
      <c r="X5" s="24">
        <v>42.035262000000003</v>
      </c>
      <c r="Y5" s="24">
        <v>29.614543000000001</v>
      </c>
      <c r="Z5" s="24">
        <v>28.539489</v>
      </c>
      <c r="AA5" s="24">
        <v>29.201229000000001</v>
      </c>
      <c r="AB5" s="24">
        <v>26.618327000000001</v>
      </c>
      <c r="AC5" s="24">
        <v>33.660097700000001</v>
      </c>
      <c r="AD5" s="24">
        <v>36.299787999999999</v>
      </c>
      <c r="AE5" s="24">
        <v>32.888350000000003</v>
      </c>
      <c r="AF5" s="30"/>
      <c r="AG5" s="29"/>
      <c r="AH5" s="29"/>
      <c r="AI5" s="29"/>
      <c r="AJ5" s="29"/>
      <c r="AK5" s="29"/>
      <c r="AL5" s="29"/>
      <c r="AM5" s="29"/>
      <c r="AN5" s="29"/>
      <c r="AO5" s="29"/>
      <c r="AP5" s="29"/>
      <c r="AQ5" s="29"/>
      <c r="AR5" s="29"/>
    </row>
    <row r="6" spans="15:44" x14ac:dyDescent="0.2">
      <c r="O6" s="29"/>
      <c r="P6" s="29"/>
      <c r="Q6" s="29"/>
      <c r="R6" s="29" t="s">
        <v>156</v>
      </c>
      <c r="S6" s="29">
        <v>2017</v>
      </c>
      <c r="T6" s="24">
        <v>33.244962999999998</v>
      </c>
      <c r="U6" s="24">
        <v>41.224220000000003</v>
      </c>
      <c r="V6" s="24">
        <v>46.657173</v>
      </c>
      <c r="W6" s="24">
        <v>24.931757000000001</v>
      </c>
      <c r="X6" s="24">
        <v>28.070650000000001</v>
      </c>
      <c r="Y6" s="24">
        <v>25.626065000000001</v>
      </c>
      <c r="Z6" s="24">
        <v>25.743590000000001</v>
      </c>
      <c r="AA6" s="24">
        <v>27.354042499999998</v>
      </c>
      <c r="AB6" s="24">
        <v>28.498519999999999</v>
      </c>
      <c r="AC6" s="24">
        <v>34.343055</v>
      </c>
      <c r="AD6" s="24">
        <v>49.414802000000002</v>
      </c>
      <c r="AE6" s="24">
        <v>28.820663</v>
      </c>
      <c r="AF6" s="30"/>
      <c r="AG6" s="29"/>
      <c r="AH6" s="30"/>
      <c r="AI6" s="29"/>
      <c r="AJ6" s="29"/>
      <c r="AK6" s="29"/>
      <c r="AL6" s="29"/>
      <c r="AM6" s="29"/>
      <c r="AN6" s="29"/>
      <c r="AO6" s="29"/>
      <c r="AP6" s="29"/>
      <c r="AQ6" s="29"/>
      <c r="AR6" s="29"/>
    </row>
    <row r="7" spans="15:44" x14ac:dyDescent="0.2">
      <c r="O7" s="29"/>
      <c r="P7" s="29"/>
      <c r="Q7" s="29"/>
      <c r="R7" s="29" t="s">
        <v>156</v>
      </c>
      <c r="S7" s="29">
        <v>2018</v>
      </c>
      <c r="T7" s="24">
        <v>24.190794</v>
      </c>
      <c r="U7" s="24">
        <v>36.898867000000003</v>
      </c>
      <c r="V7" s="24">
        <v>33.577927600000002</v>
      </c>
      <c r="W7" s="24">
        <v>23.543088000000001</v>
      </c>
      <c r="X7" s="24">
        <v>22.499950999999999</v>
      </c>
      <c r="Y7" s="24">
        <v>21.173842</v>
      </c>
      <c r="Z7" s="24">
        <v>23.6892</v>
      </c>
      <c r="AA7" s="24">
        <v>26.019528999999999</v>
      </c>
      <c r="AB7" s="24">
        <v>22.325277</v>
      </c>
      <c r="AC7" s="24">
        <v>35.875169999999997</v>
      </c>
      <c r="AD7" s="24">
        <v>23.42604</v>
      </c>
      <c r="AE7" s="24">
        <v>26.281891999999999</v>
      </c>
      <c r="AF7" s="30"/>
      <c r="AG7" s="29"/>
      <c r="AH7" s="30"/>
      <c r="AI7" s="29"/>
      <c r="AJ7" s="29"/>
      <c r="AK7" s="29"/>
      <c r="AL7" s="29"/>
      <c r="AM7" s="29"/>
      <c r="AN7" s="29"/>
      <c r="AO7" s="29"/>
      <c r="AP7" s="29"/>
      <c r="AQ7" s="29"/>
      <c r="AR7" s="29"/>
    </row>
    <row r="8" spans="15:44" s="72" customFormat="1" x14ac:dyDescent="0.2">
      <c r="O8" s="29"/>
      <c r="P8" s="29"/>
      <c r="Q8" s="29"/>
      <c r="R8" s="29" t="s">
        <v>156</v>
      </c>
      <c r="S8" s="29">
        <v>2019</v>
      </c>
      <c r="T8" s="24">
        <v>36.647542000000001</v>
      </c>
      <c r="U8" s="24">
        <v>28.267375999999999</v>
      </c>
      <c r="V8" s="24">
        <v>30.316281199999999</v>
      </c>
      <c r="W8" s="24">
        <v>34.967151000000001</v>
      </c>
      <c r="X8" s="24">
        <v>35.485151000000002</v>
      </c>
      <c r="Y8" s="24">
        <v>22.843698</v>
      </c>
      <c r="Z8" s="24">
        <v>25.2</v>
      </c>
      <c r="AA8" s="24">
        <v>31.7</v>
      </c>
      <c r="AB8" s="24">
        <v>21.3</v>
      </c>
      <c r="AC8" s="24">
        <v>22.9</v>
      </c>
      <c r="AD8" s="24"/>
      <c r="AE8" s="24"/>
      <c r="AF8" s="30"/>
      <c r="AG8" s="29"/>
      <c r="AH8" s="30"/>
      <c r="AI8" s="29"/>
      <c r="AJ8" s="29"/>
      <c r="AK8" s="29"/>
      <c r="AL8" s="29"/>
      <c r="AM8" s="29"/>
      <c r="AN8" s="29"/>
      <c r="AO8" s="29"/>
      <c r="AP8" s="29"/>
      <c r="AQ8" s="29"/>
      <c r="AR8" s="29"/>
    </row>
    <row r="9" spans="15:44" x14ac:dyDescent="0.2">
      <c r="O9" s="29"/>
      <c r="P9" s="29"/>
      <c r="Q9" s="29"/>
      <c r="R9" s="29" t="s">
        <v>157</v>
      </c>
      <c r="S9" s="29">
        <v>2015</v>
      </c>
      <c r="T9" s="30">
        <v>21.5465217</v>
      </c>
      <c r="U9" s="24">
        <v>22.067759500000001</v>
      </c>
      <c r="V9" s="24">
        <v>28.161007190000003</v>
      </c>
      <c r="W9" s="24">
        <v>29.286913349999995</v>
      </c>
      <c r="X9" s="24">
        <v>24.466974109999999</v>
      </c>
      <c r="Y9" s="24">
        <v>21.094378489999997</v>
      </c>
      <c r="Z9" s="24">
        <v>27.917466600000001</v>
      </c>
      <c r="AA9" s="24">
        <v>23.069595080000003</v>
      </c>
      <c r="AB9" s="24">
        <v>22.003572920000007</v>
      </c>
      <c r="AC9" s="24">
        <v>25.992777389999993</v>
      </c>
      <c r="AD9" s="24">
        <v>26.419099550000002</v>
      </c>
      <c r="AE9" s="24">
        <v>20.448351939999998</v>
      </c>
      <c r="AF9" s="30"/>
      <c r="AG9" s="29"/>
      <c r="AH9" s="31"/>
      <c r="AI9" s="29"/>
      <c r="AJ9" s="29"/>
      <c r="AK9" s="29"/>
      <c r="AL9" s="29"/>
      <c r="AM9" s="29"/>
      <c r="AN9" s="29"/>
      <c r="AO9" s="29"/>
      <c r="AP9" s="29"/>
      <c r="AQ9" s="29"/>
      <c r="AR9" s="29"/>
    </row>
    <row r="10" spans="15:44" x14ac:dyDescent="0.2">
      <c r="O10" s="29"/>
      <c r="P10" s="29"/>
      <c r="Q10" s="29"/>
      <c r="R10" s="29" t="s">
        <v>157</v>
      </c>
      <c r="S10" s="29">
        <v>2016</v>
      </c>
      <c r="T10" s="24">
        <v>21.243900270000008</v>
      </c>
      <c r="U10" s="24">
        <v>25.537283919999993</v>
      </c>
      <c r="V10" s="24">
        <v>29.751121620000013</v>
      </c>
      <c r="W10" s="24">
        <v>22.691551529999998</v>
      </c>
      <c r="X10" s="24">
        <v>30.456996499999999</v>
      </c>
      <c r="Y10" s="24">
        <v>21.137137859999996</v>
      </c>
      <c r="Z10" s="24">
        <v>22.691084210000003</v>
      </c>
      <c r="AA10" s="24">
        <v>22.478544449999994</v>
      </c>
      <c r="AB10" s="24">
        <v>21.967254009999994</v>
      </c>
      <c r="AC10" s="24">
        <v>29.17406991999999</v>
      </c>
      <c r="AD10" s="24">
        <v>30.322900480000012</v>
      </c>
      <c r="AE10" s="24">
        <v>25.775629440000014</v>
      </c>
      <c r="AF10" s="30"/>
      <c r="AG10" s="29"/>
      <c r="AH10" s="32"/>
      <c r="AI10" s="29"/>
      <c r="AJ10" s="29"/>
      <c r="AK10" s="29"/>
      <c r="AL10" s="29"/>
      <c r="AM10" s="29"/>
      <c r="AN10" s="29"/>
      <c r="AO10" s="29"/>
      <c r="AP10" s="29"/>
      <c r="AQ10" s="29"/>
      <c r="AR10" s="29"/>
    </row>
    <row r="11" spans="15:44" x14ac:dyDescent="0.2">
      <c r="O11" s="29"/>
      <c r="P11" s="29"/>
      <c r="Q11" s="29"/>
      <c r="R11" s="29" t="s">
        <v>157</v>
      </c>
      <c r="S11" s="29">
        <v>2017</v>
      </c>
      <c r="T11" s="24">
        <v>27.08903862</v>
      </c>
      <c r="U11" s="24">
        <v>33.421187840000002</v>
      </c>
      <c r="V11" s="24">
        <v>37.631889610000002</v>
      </c>
      <c r="W11" s="24">
        <v>19.037563559999999</v>
      </c>
      <c r="X11" s="24">
        <v>23.61246186</v>
      </c>
      <c r="Y11" s="24">
        <v>21.718983949999998</v>
      </c>
      <c r="Z11" s="24">
        <v>23.037928380000004</v>
      </c>
      <c r="AA11" s="24">
        <v>23.61365163</v>
      </c>
      <c r="AB11" s="24">
        <v>23.795012529999997</v>
      </c>
      <c r="AC11" s="24">
        <v>32.063150279999995</v>
      </c>
      <c r="AD11" s="24">
        <v>46.476538609999984</v>
      </c>
      <c r="AE11" s="24">
        <v>28.631947100000001</v>
      </c>
      <c r="AF11" s="30"/>
      <c r="AG11" s="29"/>
      <c r="AH11" s="29"/>
      <c r="AI11" s="29"/>
      <c r="AJ11" s="29"/>
      <c r="AK11" s="29"/>
      <c r="AL11" s="29"/>
      <c r="AM11" s="29"/>
      <c r="AN11" s="29"/>
      <c r="AO11" s="29"/>
      <c r="AP11" s="29"/>
      <c r="AQ11" s="29"/>
      <c r="AR11" s="29"/>
    </row>
    <row r="12" spans="15:44" x14ac:dyDescent="0.2">
      <c r="O12" s="29"/>
      <c r="P12" s="29"/>
      <c r="Q12" s="29"/>
      <c r="R12" s="29" t="s">
        <v>157</v>
      </c>
      <c r="S12" s="29">
        <v>2018</v>
      </c>
      <c r="T12" s="24">
        <v>23.199343199999998</v>
      </c>
      <c r="U12" s="24">
        <v>37.287744709999998</v>
      </c>
      <c r="V12" s="24">
        <v>34.509150090000006</v>
      </c>
      <c r="W12" s="24">
        <v>22.599449629999999</v>
      </c>
      <c r="X12" s="24">
        <v>23.385019660000001</v>
      </c>
      <c r="Y12" s="24">
        <v>22.01277438</v>
      </c>
      <c r="Z12" s="24">
        <v>24.736452030000002</v>
      </c>
      <c r="AA12" s="24">
        <v>25.59808649</v>
      </c>
      <c r="AB12" s="24">
        <v>26.536883809999999</v>
      </c>
      <c r="AC12" s="24">
        <v>38.558109869999996</v>
      </c>
      <c r="AD12" s="24">
        <v>24.321291989999999</v>
      </c>
      <c r="AE12" s="24">
        <v>25.081602329999999</v>
      </c>
      <c r="AF12" s="30"/>
      <c r="AG12" s="29"/>
      <c r="AH12" s="29"/>
      <c r="AI12" s="29"/>
      <c r="AJ12" s="29"/>
      <c r="AK12" s="29"/>
      <c r="AL12" s="29"/>
      <c r="AM12" s="29"/>
      <c r="AN12" s="29"/>
      <c r="AO12" s="29"/>
      <c r="AP12" s="29"/>
      <c r="AQ12" s="29"/>
      <c r="AR12" s="29"/>
    </row>
    <row r="13" spans="15:44" x14ac:dyDescent="0.2">
      <c r="O13" s="29"/>
      <c r="P13" s="29"/>
      <c r="Q13" s="29"/>
      <c r="R13" s="29" t="s">
        <v>276</v>
      </c>
      <c r="S13" s="29">
        <v>2019</v>
      </c>
      <c r="T13" s="30">
        <v>38.327187719999991</v>
      </c>
      <c r="U13" s="30">
        <v>26.6031355</v>
      </c>
      <c r="V13" s="30">
        <v>31.976685090000004</v>
      </c>
      <c r="W13" s="30">
        <v>29.732717779999994</v>
      </c>
      <c r="X13" s="30">
        <v>39.241067940000008</v>
      </c>
      <c r="Y13" s="31">
        <v>19.923283340000001</v>
      </c>
      <c r="Z13" s="30">
        <v>22.3</v>
      </c>
      <c r="AA13" s="30">
        <v>27.3</v>
      </c>
      <c r="AB13" s="30">
        <v>19.100000000000001</v>
      </c>
      <c r="AC13" s="30">
        <v>20.3</v>
      </c>
      <c r="AD13" s="30"/>
      <c r="AE13" s="30"/>
      <c r="AF13" s="29"/>
      <c r="AG13" s="29"/>
      <c r="AH13" s="29"/>
      <c r="AI13" s="29"/>
      <c r="AJ13" s="29"/>
      <c r="AK13" s="29"/>
      <c r="AL13" s="29"/>
      <c r="AM13" s="29"/>
      <c r="AN13" s="29"/>
      <c r="AO13" s="29"/>
      <c r="AP13" s="29"/>
      <c r="AQ13" s="29"/>
      <c r="AR13" s="29"/>
    </row>
    <row r="14" spans="15:44" x14ac:dyDescent="0.2">
      <c r="O14" s="29"/>
      <c r="P14" s="29"/>
      <c r="Q14" s="29"/>
      <c r="R14" s="30"/>
      <c r="S14" s="29"/>
      <c r="T14" s="29" t="s">
        <v>273</v>
      </c>
      <c r="U14" s="29"/>
      <c r="V14" s="29"/>
      <c r="W14" s="29"/>
      <c r="X14" s="29"/>
      <c r="Y14" s="32"/>
      <c r="Z14" s="29"/>
      <c r="AA14" s="29"/>
      <c r="AB14" s="29"/>
      <c r="AC14" s="29"/>
      <c r="AD14" s="29"/>
      <c r="AE14" s="29"/>
      <c r="AF14" s="29"/>
      <c r="AG14" s="30"/>
      <c r="AH14" s="30"/>
      <c r="AI14" s="30"/>
      <c r="AJ14" s="29"/>
      <c r="AK14" s="29"/>
      <c r="AL14" s="29"/>
      <c r="AM14" s="29"/>
      <c r="AN14" s="29"/>
      <c r="AO14" s="29"/>
      <c r="AP14" s="29"/>
      <c r="AQ14" s="29"/>
      <c r="AR14" s="29"/>
    </row>
    <row r="15" spans="15:44" x14ac:dyDescent="0.2">
      <c r="O15" s="29"/>
      <c r="P15" s="30"/>
      <c r="Q15" s="30"/>
      <c r="R15" s="30"/>
      <c r="S15" s="29"/>
      <c r="T15" s="29" t="s">
        <v>115</v>
      </c>
      <c r="U15" s="29"/>
      <c r="V15" s="29"/>
      <c r="W15" s="29"/>
      <c r="X15" s="29"/>
      <c r="Y15" s="29"/>
      <c r="Z15" s="29"/>
      <c r="AA15" s="29"/>
      <c r="AB15" s="29"/>
      <c r="AC15" s="29"/>
      <c r="AD15" s="29"/>
      <c r="AE15" s="29"/>
      <c r="AF15" s="29"/>
      <c r="AG15" s="30"/>
      <c r="AH15" s="30"/>
      <c r="AI15" s="30"/>
      <c r="AJ15" s="29"/>
      <c r="AK15" s="29"/>
      <c r="AL15" s="29"/>
      <c r="AM15" s="29"/>
      <c r="AN15" s="29"/>
      <c r="AO15" s="29"/>
      <c r="AP15" s="29"/>
      <c r="AQ15" s="29"/>
      <c r="AR15" s="29"/>
    </row>
    <row r="16" spans="15:44" x14ac:dyDescent="0.2">
      <c r="O16" s="29"/>
      <c r="P16" s="24"/>
      <c r="Q16" s="24"/>
      <c r="R16" s="29"/>
      <c r="S16" s="29"/>
      <c r="T16" s="29" t="s">
        <v>260</v>
      </c>
      <c r="U16" s="29" t="s">
        <v>261</v>
      </c>
      <c r="V16" s="29" t="s">
        <v>262</v>
      </c>
      <c r="W16" s="29" t="s">
        <v>263</v>
      </c>
      <c r="X16" s="29" t="s">
        <v>264</v>
      </c>
      <c r="Y16" s="29" t="s">
        <v>265</v>
      </c>
      <c r="Z16" s="29" t="s">
        <v>266</v>
      </c>
      <c r="AA16" s="29" t="s">
        <v>267</v>
      </c>
      <c r="AB16" s="29" t="s">
        <v>268</v>
      </c>
      <c r="AC16" s="29" t="s">
        <v>269</v>
      </c>
      <c r="AD16" s="29" t="s">
        <v>270</v>
      </c>
      <c r="AE16" s="29" t="s">
        <v>271</v>
      </c>
      <c r="AF16" s="29"/>
      <c r="AG16" s="31"/>
      <c r="AH16" s="31"/>
      <c r="AI16" s="31"/>
      <c r="AJ16" s="29"/>
      <c r="AK16" s="29"/>
      <c r="AL16" s="29"/>
      <c r="AM16" s="29"/>
      <c r="AN16" s="29"/>
      <c r="AO16" s="29"/>
      <c r="AP16" s="29"/>
      <c r="AQ16" s="29"/>
      <c r="AR16" s="29"/>
    </row>
    <row r="17" spans="9:44" x14ac:dyDescent="0.2">
      <c r="O17" s="29"/>
      <c r="P17" s="24"/>
      <c r="Q17" s="24"/>
      <c r="R17" s="29"/>
      <c r="S17" s="29">
        <v>2015</v>
      </c>
      <c r="T17" s="31">
        <v>0.90174184383034717</v>
      </c>
      <c r="U17" s="1">
        <v>0.82573230752525062</v>
      </c>
      <c r="V17" s="1">
        <v>0.70617684764150013</v>
      </c>
      <c r="W17" s="1">
        <v>0.77105914898402506</v>
      </c>
      <c r="X17" s="1">
        <v>0.77296243323410263</v>
      </c>
      <c r="Y17" s="1">
        <v>0.78812085082496941</v>
      </c>
      <c r="Z17" s="1">
        <v>0.84508891793005447</v>
      </c>
      <c r="AA17" s="1">
        <v>0.76441523585498439</v>
      </c>
      <c r="AB17" s="1">
        <v>0.75024194510784636</v>
      </c>
      <c r="AC17" s="1">
        <v>0.72712424917896734</v>
      </c>
      <c r="AD17" s="1">
        <v>0.65534883525944532</v>
      </c>
      <c r="AE17" s="1">
        <v>0.6922221235806123</v>
      </c>
      <c r="AF17" s="29"/>
      <c r="AG17" s="32"/>
      <c r="AH17" s="32"/>
      <c r="AI17" s="32"/>
      <c r="AJ17" s="29"/>
      <c r="AK17" s="29"/>
      <c r="AL17" s="29"/>
      <c r="AM17" s="29"/>
      <c r="AN17" s="29"/>
      <c r="AO17" s="29"/>
      <c r="AP17" s="29"/>
      <c r="AQ17" s="29"/>
      <c r="AR17" s="29"/>
    </row>
    <row r="18" spans="9:44" s="21" customFormat="1" x14ac:dyDescent="0.2">
      <c r="I18" s="72"/>
      <c r="J18" s="72"/>
      <c r="K18" s="72"/>
      <c r="L18" s="72"/>
      <c r="M18" s="72"/>
      <c r="N18" s="72"/>
      <c r="O18" s="29"/>
      <c r="P18" s="1"/>
      <c r="Q18" s="1"/>
      <c r="R18" s="29"/>
      <c r="S18" s="29">
        <v>2016</v>
      </c>
      <c r="T18" s="1">
        <v>0.75783661352605614</v>
      </c>
      <c r="U18" s="1">
        <v>0.67205400204537713</v>
      </c>
      <c r="V18" s="1">
        <v>0.66111335246630676</v>
      </c>
      <c r="W18" s="1">
        <v>0.70811922008731643</v>
      </c>
      <c r="X18" s="1">
        <v>0.72455826491577469</v>
      </c>
      <c r="Y18" s="1">
        <v>0.71374182137472097</v>
      </c>
      <c r="Z18" s="1">
        <v>0.79507675172460179</v>
      </c>
      <c r="AA18" s="1">
        <v>0.76978076676156315</v>
      </c>
      <c r="AB18" s="1">
        <v>0.82526801966179142</v>
      </c>
      <c r="AC18" s="1">
        <v>0.86672564589733758</v>
      </c>
      <c r="AD18" s="1">
        <v>0.83534648962688196</v>
      </c>
      <c r="AE18" s="1">
        <v>0.78373130424603277</v>
      </c>
      <c r="AF18" s="29"/>
      <c r="AG18" s="32"/>
      <c r="AH18" s="29"/>
      <c r="AI18" s="30"/>
      <c r="AJ18" s="30"/>
      <c r="AK18" s="29"/>
      <c r="AL18" s="29"/>
      <c r="AM18" s="29"/>
      <c r="AN18" s="29"/>
      <c r="AO18" s="29"/>
      <c r="AP18" s="29"/>
      <c r="AQ18" s="29"/>
      <c r="AR18" s="29"/>
    </row>
    <row r="19" spans="9:44" x14ac:dyDescent="0.2">
      <c r="O19" s="29"/>
      <c r="P19" s="73"/>
      <c r="Q19" s="73"/>
      <c r="R19" s="29"/>
      <c r="S19" s="29">
        <v>2017</v>
      </c>
      <c r="T19" s="1">
        <v>0.81483136618320195</v>
      </c>
      <c r="U19" s="1">
        <v>0.81071728804086529</v>
      </c>
      <c r="V19" s="1">
        <v>0.80656171795920861</v>
      </c>
      <c r="W19" s="1">
        <v>0.76358692088969093</v>
      </c>
      <c r="X19" s="1">
        <v>0.84117973256764622</v>
      </c>
      <c r="Y19" s="1">
        <v>0.84753488098933638</v>
      </c>
      <c r="Z19" s="1">
        <v>0.89489959947311171</v>
      </c>
      <c r="AA19" s="1">
        <v>0.86326003295490972</v>
      </c>
      <c r="AB19" s="1">
        <v>0.83495607947360062</v>
      </c>
      <c r="AC19" s="1">
        <v>0.93361380576072794</v>
      </c>
      <c r="AD19" s="1">
        <v>0.94053880070186224</v>
      </c>
      <c r="AE19" s="1">
        <v>0.99345206250112994</v>
      </c>
      <c r="AF19" s="29"/>
      <c r="AG19" s="29"/>
      <c r="AH19" s="29"/>
      <c r="AI19" s="29"/>
      <c r="AJ19" s="29"/>
      <c r="AK19" s="29"/>
      <c r="AL19" s="29"/>
      <c r="AM19" s="29"/>
      <c r="AN19" s="29"/>
      <c r="AO19" s="29"/>
      <c r="AP19" s="29"/>
      <c r="AQ19" s="29"/>
      <c r="AR19" s="29"/>
    </row>
    <row r="20" spans="9:44" x14ac:dyDescent="0.2">
      <c r="O20" s="29"/>
      <c r="P20" s="29"/>
      <c r="Q20" s="73"/>
      <c r="R20" s="29"/>
      <c r="S20" s="29">
        <v>2018</v>
      </c>
      <c r="T20" s="1">
        <v>0.95901536758156836</v>
      </c>
      <c r="U20" s="1">
        <v>1.010539014924225</v>
      </c>
      <c r="V20" s="1">
        <v>1.0277331734433783</v>
      </c>
      <c r="W20" s="1">
        <v>0.95991866614948718</v>
      </c>
      <c r="X20" s="1">
        <v>1.0393364705549804</v>
      </c>
      <c r="Y20" s="1">
        <v>1.039621169365484</v>
      </c>
      <c r="Z20" s="1">
        <v>1.0442079947824325</v>
      </c>
      <c r="AA20" s="1">
        <v>0.98380283862940032</v>
      </c>
      <c r="AB20" s="1">
        <v>1.1886474604548019</v>
      </c>
      <c r="AC20" s="1">
        <v>1.074785425964532</v>
      </c>
      <c r="AD20" s="1">
        <v>1.0382161043864007</v>
      </c>
      <c r="AE20" s="1">
        <v>0.95433016504291246</v>
      </c>
      <c r="AF20" s="30"/>
      <c r="AG20" s="29"/>
      <c r="AH20" s="29"/>
      <c r="AI20" s="29"/>
      <c r="AJ20" s="29"/>
      <c r="AK20" s="29"/>
      <c r="AL20" s="29"/>
      <c r="AM20" s="29"/>
      <c r="AN20" s="29"/>
      <c r="AO20" s="29"/>
      <c r="AP20" s="29"/>
      <c r="AQ20" s="29"/>
      <c r="AR20" s="29"/>
    </row>
    <row r="21" spans="9:44" x14ac:dyDescent="0.2">
      <c r="O21" s="29"/>
      <c r="P21" s="29"/>
      <c r="Q21" s="29"/>
      <c r="R21" s="29"/>
      <c r="S21" s="29">
        <v>2019</v>
      </c>
      <c r="T21" s="31">
        <v>1.0458324249959243</v>
      </c>
      <c r="U21" s="29">
        <v>0.94112504464510616</v>
      </c>
      <c r="V21" s="29">
        <v>1.0547693788379298</v>
      </c>
      <c r="W21" s="29">
        <v>0.85030426928404867</v>
      </c>
      <c r="X21" s="31">
        <v>1.1058447501040649</v>
      </c>
      <c r="Y21" s="29">
        <v>0.87215665957411981</v>
      </c>
      <c r="Z21" s="29">
        <v>0.88</v>
      </c>
      <c r="AA21" s="29">
        <v>0.86</v>
      </c>
      <c r="AB21" s="29">
        <v>0.9</v>
      </c>
      <c r="AC21" s="29">
        <v>0.89</v>
      </c>
      <c r="AD21" s="29"/>
      <c r="AE21" s="29"/>
      <c r="AF21" s="29"/>
      <c r="AG21" s="29"/>
      <c r="AH21" s="29"/>
      <c r="AI21" s="29"/>
      <c r="AJ21" s="29"/>
      <c r="AK21" s="29"/>
      <c r="AL21" s="29"/>
      <c r="AM21" s="29"/>
      <c r="AN21" s="29"/>
      <c r="AO21" s="29"/>
      <c r="AP21" s="29"/>
      <c r="AQ21" s="29"/>
      <c r="AR21" s="29"/>
    </row>
    <row r="22" spans="9:44" x14ac:dyDescent="0.2">
      <c r="O22" s="29"/>
      <c r="P22" s="29"/>
      <c r="Q22" s="29"/>
      <c r="R22" s="29"/>
      <c r="S22" s="29"/>
      <c r="T22" s="29" t="s">
        <v>115</v>
      </c>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9:44" x14ac:dyDescent="0.2">
      <c r="O23" s="29"/>
      <c r="P23" s="29"/>
      <c r="Q23" s="29"/>
      <c r="R23" s="29"/>
      <c r="S23" s="29"/>
      <c r="T23" s="29" t="s">
        <v>260</v>
      </c>
      <c r="U23" s="29" t="s">
        <v>261</v>
      </c>
      <c r="V23" s="29" t="s">
        <v>262</v>
      </c>
      <c r="W23" s="29" t="s">
        <v>263</v>
      </c>
      <c r="X23" s="29" t="s">
        <v>264</v>
      </c>
      <c r="Y23" s="29" t="s">
        <v>265</v>
      </c>
      <c r="Z23" s="29" t="s">
        <v>266</v>
      </c>
      <c r="AA23" s="29" t="s">
        <v>267</v>
      </c>
      <c r="AB23" s="29" t="s">
        <v>268</v>
      </c>
      <c r="AC23" s="29" t="s">
        <v>269</v>
      </c>
      <c r="AD23" s="29" t="s">
        <v>270</v>
      </c>
      <c r="AE23" s="29" t="s">
        <v>271</v>
      </c>
      <c r="AF23" s="29"/>
      <c r="AG23" s="29"/>
      <c r="AH23" s="29"/>
      <c r="AI23" s="29"/>
      <c r="AJ23" s="29"/>
      <c r="AK23" s="29"/>
      <c r="AL23" s="29"/>
      <c r="AM23" s="29"/>
      <c r="AN23" s="29"/>
      <c r="AO23" s="29"/>
      <c r="AP23" s="29"/>
      <c r="AQ23" s="29"/>
      <c r="AR23" s="29"/>
    </row>
    <row r="24" spans="9:44" x14ac:dyDescent="0.2">
      <c r="O24" s="29"/>
      <c r="P24" s="29"/>
      <c r="Q24" s="29"/>
      <c r="R24" s="29"/>
      <c r="S24" s="29">
        <v>2015</v>
      </c>
      <c r="T24" s="32">
        <v>559.90052825270084</v>
      </c>
      <c r="U24" s="73">
        <v>514.9431816188968</v>
      </c>
      <c r="V24" s="73">
        <v>443.83214874268282</v>
      </c>
      <c r="W24" s="73">
        <v>473.99319065494973</v>
      </c>
      <c r="X24" s="73">
        <v>469.65197443304078</v>
      </c>
      <c r="Y24" s="73">
        <v>496.50825481122251</v>
      </c>
      <c r="Z24" s="73">
        <v>549.42610910304563</v>
      </c>
      <c r="AA24" s="73">
        <v>526.00941209653183</v>
      </c>
      <c r="AB24" s="73">
        <v>518.96486068945057</v>
      </c>
      <c r="AC24" s="73">
        <v>498.30551920483805</v>
      </c>
      <c r="AD24" s="73">
        <v>461.36558002264951</v>
      </c>
      <c r="AE24" s="73">
        <v>487.49050831041041</v>
      </c>
      <c r="AF24" s="29"/>
      <c r="AG24" s="29"/>
      <c r="AH24" s="29"/>
      <c r="AI24" s="29"/>
      <c r="AJ24" s="29"/>
      <c r="AK24" s="29"/>
      <c r="AL24" s="29"/>
      <c r="AM24" s="29"/>
      <c r="AN24" s="29"/>
      <c r="AO24" s="29"/>
      <c r="AP24" s="29"/>
      <c r="AQ24" s="29"/>
      <c r="AR24" s="29"/>
    </row>
    <row r="25" spans="9:44" x14ac:dyDescent="0.2">
      <c r="O25" s="29"/>
      <c r="P25" s="29"/>
      <c r="Q25" s="29"/>
      <c r="R25" s="29"/>
      <c r="S25" s="29">
        <v>2016</v>
      </c>
      <c r="T25" s="73">
        <v>547.12014313513623</v>
      </c>
      <c r="U25" s="73">
        <v>473.17978176010917</v>
      </c>
      <c r="V25" s="73">
        <v>450.92558431669386</v>
      </c>
      <c r="W25" s="73">
        <v>474.39030911309584</v>
      </c>
      <c r="X25" s="73">
        <v>494.05454409811927</v>
      </c>
      <c r="Y25" s="73">
        <v>486.10814228368127</v>
      </c>
      <c r="Z25" s="73">
        <v>522.81861963154643</v>
      </c>
      <c r="AA25" s="73">
        <v>507.20084941152635</v>
      </c>
      <c r="AB25" s="73">
        <v>551.79895598646362</v>
      </c>
      <c r="AC25" s="73">
        <v>575.43649082416039</v>
      </c>
      <c r="AD25" s="73">
        <v>556.44100367025862</v>
      </c>
      <c r="AE25" s="73">
        <v>522.88201425382567</v>
      </c>
      <c r="AF25" s="29"/>
      <c r="AG25" s="29"/>
      <c r="AH25" s="29"/>
      <c r="AI25" s="29"/>
      <c r="AJ25" s="29"/>
      <c r="AK25" s="29"/>
      <c r="AL25" s="29"/>
      <c r="AM25" s="29"/>
      <c r="AN25" s="29"/>
      <c r="AO25" s="29"/>
      <c r="AP25" s="29"/>
      <c r="AQ25" s="29"/>
      <c r="AR25" s="29"/>
    </row>
    <row r="26" spans="9:44" x14ac:dyDescent="0.2">
      <c r="O26" s="29"/>
      <c r="P26" s="29"/>
      <c r="Q26" s="29"/>
      <c r="R26" s="29"/>
      <c r="S26" s="29">
        <v>2017</v>
      </c>
      <c r="T26" s="73">
        <v>538.75835100667132</v>
      </c>
      <c r="U26" s="73">
        <v>521.46146684076496</v>
      </c>
      <c r="V26" s="73">
        <v>533.29860791462875</v>
      </c>
      <c r="W26" s="73">
        <v>500.71448750420592</v>
      </c>
      <c r="X26" s="73">
        <v>564.85219041917446</v>
      </c>
      <c r="Y26" s="73">
        <v>563.7802028341066</v>
      </c>
      <c r="Z26" s="73">
        <v>588.99606938521788</v>
      </c>
      <c r="AA26" s="73">
        <v>556.14664363087104</v>
      </c>
      <c r="AB26" s="73">
        <v>522.29842595391608</v>
      </c>
      <c r="AC26" s="73">
        <v>587.75657141666625</v>
      </c>
      <c r="AD26" s="73">
        <v>596.08527572081925</v>
      </c>
      <c r="AE26" s="73">
        <v>632.74948764821966</v>
      </c>
      <c r="AF26" s="29"/>
      <c r="AG26" s="29"/>
      <c r="AH26" s="29"/>
      <c r="AI26" s="29"/>
      <c r="AJ26" s="29"/>
      <c r="AK26" s="29"/>
      <c r="AL26" s="29"/>
      <c r="AM26" s="29"/>
      <c r="AN26" s="29"/>
      <c r="AO26" s="29"/>
      <c r="AP26" s="29"/>
      <c r="AQ26" s="29"/>
      <c r="AR26" s="29"/>
    </row>
    <row r="27" spans="9:44" x14ac:dyDescent="0.2">
      <c r="O27" s="29"/>
      <c r="P27" s="29"/>
      <c r="Q27" s="29"/>
      <c r="R27" s="29"/>
      <c r="S27" s="29">
        <v>2018</v>
      </c>
      <c r="T27" s="73">
        <v>580.71257553166708</v>
      </c>
      <c r="U27" s="73">
        <v>603.13010566737455</v>
      </c>
      <c r="V27" s="73">
        <v>620.18558351440674</v>
      </c>
      <c r="W27" s="73">
        <v>576.47915495607447</v>
      </c>
      <c r="X27" s="73">
        <v>650.74935094388434</v>
      </c>
      <c r="Y27" s="73">
        <v>661.35500689185267</v>
      </c>
      <c r="Z27" s="73">
        <v>681.25173787600681</v>
      </c>
      <c r="AA27" s="73">
        <v>645.62061285054392</v>
      </c>
      <c r="AB27" s="73">
        <v>809.36194229827913</v>
      </c>
      <c r="AC27" s="73">
        <v>727.45776770983389</v>
      </c>
      <c r="AD27" s="73">
        <v>703.50561449326892</v>
      </c>
      <c r="AE27" s="73">
        <v>650.84362925761593</v>
      </c>
      <c r="AF27" s="29"/>
      <c r="AG27" s="29"/>
      <c r="AH27" s="29"/>
      <c r="AI27" s="29"/>
      <c r="AJ27" s="29"/>
      <c r="AK27" s="29"/>
      <c r="AL27" s="29"/>
      <c r="AM27" s="29"/>
      <c r="AN27" s="29"/>
      <c r="AO27" s="29"/>
      <c r="AP27" s="29"/>
      <c r="AQ27" s="29"/>
      <c r="AR27" s="29"/>
    </row>
    <row r="28" spans="9:44" x14ac:dyDescent="0.2">
      <c r="O28" s="29"/>
      <c r="P28" s="29"/>
      <c r="Q28" s="29"/>
      <c r="R28" s="29"/>
      <c r="S28" s="29">
        <v>2019</v>
      </c>
      <c r="T28" s="32">
        <v>708.09130166774048</v>
      </c>
      <c r="U28" s="32">
        <v>617.98034931576251</v>
      </c>
      <c r="V28" s="32">
        <v>704.24841886250886</v>
      </c>
      <c r="W28" s="32">
        <v>567.49306932017407</v>
      </c>
      <c r="X28" s="30">
        <v>765.24456707201296</v>
      </c>
      <c r="Y28" s="30">
        <v>603.88999265571624</v>
      </c>
      <c r="Z28" s="30">
        <v>606</v>
      </c>
      <c r="AA28" s="30">
        <v>615</v>
      </c>
      <c r="AB28" s="30">
        <v>644</v>
      </c>
      <c r="AC28" s="30">
        <v>639</v>
      </c>
      <c r="AD28" s="30"/>
      <c r="AE28" s="30"/>
      <c r="AF28" s="29"/>
      <c r="AG28" s="29"/>
      <c r="AH28" s="29"/>
      <c r="AI28" s="29"/>
      <c r="AJ28" s="29"/>
      <c r="AK28" s="29"/>
      <c r="AL28" s="29"/>
      <c r="AM28" s="29"/>
      <c r="AN28" s="29"/>
      <c r="AO28" s="29"/>
      <c r="AP28" s="29"/>
      <c r="AQ28" s="29"/>
      <c r="AR28" s="29"/>
    </row>
    <row r="29" spans="9:44" x14ac:dyDescent="0.2">
      <c r="O29" s="29"/>
      <c r="P29" s="29"/>
      <c r="Q29" s="29"/>
      <c r="R29" s="29"/>
      <c r="S29" s="29"/>
      <c r="T29" s="30"/>
      <c r="U29" s="30"/>
      <c r="V29" s="30"/>
      <c r="W29" s="30"/>
      <c r="X29" s="30"/>
      <c r="Y29" s="30"/>
      <c r="Z29" s="30"/>
      <c r="AA29" s="30"/>
      <c r="AB29" s="30"/>
      <c r="AC29" s="30"/>
      <c r="AD29" s="30"/>
      <c r="AE29" s="30"/>
      <c r="AF29" s="29"/>
      <c r="AG29" s="29"/>
      <c r="AH29" s="29"/>
      <c r="AI29" s="29"/>
      <c r="AJ29" s="29"/>
      <c r="AK29" s="29"/>
      <c r="AL29" s="29"/>
      <c r="AM29" s="29"/>
      <c r="AN29" s="29"/>
      <c r="AO29" s="29"/>
      <c r="AP29" s="29"/>
      <c r="AQ29" s="29"/>
      <c r="AR29" s="29"/>
    </row>
    <row r="30" spans="9:44" x14ac:dyDescent="0.2">
      <c r="O30" s="29"/>
      <c r="P30" s="29"/>
      <c r="Q30" s="29"/>
      <c r="R30" s="29"/>
      <c r="S30" s="29"/>
      <c r="T30" s="33"/>
      <c r="U30" s="33"/>
      <c r="V30" s="33"/>
      <c r="W30" s="33"/>
      <c r="X30" s="33"/>
      <c r="Y30" s="33"/>
      <c r="Z30" s="33"/>
      <c r="AA30" s="33"/>
      <c r="AB30" s="33"/>
      <c r="AC30" s="33"/>
      <c r="AD30" s="33"/>
      <c r="AE30" s="33"/>
      <c r="AF30" s="29"/>
      <c r="AG30" s="29"/>
      <c r="AH30" s="29"/>
      <c r="AI30" s="29"/>
      <c r="AJ30" s="29"/>
      <c r="AK30" s="29"/>
      <c r="AL30" s="29"/>
      <c r="AM30" s="29"/>
      <c r="AN30" s="29"/>
      <c r="AO30" s="29"/>
      <c r="AP30" s="29"/>
      <c r="AQ30" s="29"/>
      <c r="AR30" s="29"/>
    </row>
    <row r="31" spans="9:44" x14ac:dyDescent="0.2">
      <c r="O31" s="29"/>
      <c r="P31" s="29"/>
      <c r="Q31" s="29"/>
      <c r="R31" s="29"/>
      <c r="S31" s="29"/>
      <c r="T31" s="30"/>
      <c r="U31" s="30"/>
      <c r="V31" s="30"/>
      <c r="W31" s="30"/>
      <c r="X31" s="30"/>
      <c r="Y31" s="30"/>
      <c r="Z31" s="30"/>
      <c r="AA31" s="30"/>
      <c r="AB31" s="30"/>
      <c r="AC31" s="30"/>
      <c r="AD31" s="30"/>
      <c r="AE31" s="30"/>
      <c r="AF31" s="29"/>
      <c r="AG31" s="29"/>
      <c r="AH31" s="29"/>
      <c r="AI31" s="29"/>
      <c r="AJ31" s="29"/>
      <c r="AK31" s="29"/>
      <c r="AL31" s="29"/>
      <c r="AM31" s="29"/>
      <c r="AN31" s="29"/>
      <c r="AO31" s="29"/>
      <c r="AP31" s="29"/>
      <c r="AQ31" s="29"/>
      <c r="AR31" s="29"/>
    </row>
    <row r="32" spans="9:44" x14ac:dyDescent="0.2">
      <c r="O32" s="29"/>
      <c r="P32" s="29"/>
      <c r="Q32" s="29"/>
      <c r="R32" s="29"/>
      <c r="S32" s="57"/>
      <c r="T32" s="30"/>
      <c r="U32" s="30"/>
      <c r="V32" s="30"/>
      <c r="W32" s="30"/>
      <c r="X32" s="30"/>
      <c r="Y32" s="30"/>
      <c r="Z32" s="30"/>
      <c r="AA32" s="30"/>
      <c r="AB32" s="30"/>
      <c r="AC32" s="30"/>
      <c r="AD32" s="30"/>
      <c r="AE32" s="30"/>
      <c r="AF32" s="29"/>
      <c r="AG32" s="29"/>
      <c r="AH32" s="29"/>
      <c r="AI32" s="29"/>
      <c r="AJ32" s="29"/>
      <c r="AK32" s="29"/>
      <c r="AL32" s="29"/>
      <c r="AM32" s="29"/>
      <c r="AN32" s="29"/>
      <c r="AO32" s="29"/>
      <c r="AP32" s="29"/>
      <c r="AQ32" s="29"/>
      <c r="AR32" s="29"/>
    </row>
    <row r="33" spans="9:44" x14ac:dyDescent="0.2">
      <c r="O33" s="29"/>
      <c r="P33" s="29"/>
      <c r="Q33" s="29"/>
      <c r="R33" s="29"/>
      <c r="S33" s="57"/>
      <c r="T33" s="29"/>
      <c r="U33" s="29"/>
      <c r="V33" s="29"/>
      <c r="W33" s="29"/>
      <c r="X33" s="31"/>
      <c r="Y33" s="29"/>
      <c r="Z33" s="29"/>
      <c r="AA33" s="29"/>
      <c r="AB33" s="29"/>
      <c r="AC33" s="29"/>
      <c r="AD33" s="29"/>
      <c r="AE33" s="29"/>
      <c r="AF33" s="29"/>
      <c r="AG33" s="29"/>
      <c r="AH33" s="29"/>
      <c r="AI33" s="29"/>
      <c r="AJ33" s="29"/>
      <c r="AK33" s="29"/>
      <c r="AL33" s="29"/>
      <c r="AM33" s="29"/>
      <c r="AN33" s="29"/>
      <c r="AO33" s="29"/>
      <c r="AP33" s="29"/>
      <c r="AQ33" s="29"/>
      <c r="AR33" s="29"/>
    </row>
    <row r="34" spans="9:44" x14ac:dyDescent="0.2">
      <c r="O34" s="29"/>
      <c r="P34" s="29"/>
      <c r="Q34" s="29"/>
      <c r="R34" s="29"/>
      <c r="S34" s="57"/>
      <c r="T34" s="29"/>
      <c r="U34" s="29"/>
      <c r="V34" s="29"/>
      <c r="W34" s="29"/>
      <c r="X34" s="32"/>
      <c r="Y34" s="29"/>
      <c r="Z34" s="29"/>
      <c r="AA34" s="29"/>
      <c r="AB34" s="29"/>
      <c r="AC34" s="29"/>
      <c r="AD34" s="29"/>
      <c r="AE34" s="29"/>
      <c r="AF34" s="29"/>
      <c r="AG34" s="29"/>
      <c r="AH34" s="29"/>
      <c r="AI34" s="29"/>
      <c r="AJ34" s="29"/>
      <c r="AK34" s="29"/>
      <c r="AL34" s="29"/>
      <c r="AM34" s="29"/>
      <c r="AN34" s="29"/>
      <c r="AO34" s="29"/>
      <c r="AP34" s="29"/>
      <c r="AQ34" s="29"/>
      <c r="AR34" s="29"/>
    </row>
    <row r="35" spans="9:44" s="21" customFormat="1" x14ac:dyDescent="0.2">
      <c r="I35" s="72"/>
      <c r="J35" s="72"/>
      <c r="K35" s="72"/>
      <c r="L35" s="72"/>
      <c r="M35" s="72"/>
      <c r="N35" s="72"/>
      <c r="O35" s="29"/>
      <c r="P35" s="29"/>
      <c r="Q35" s="29"/>
      <c r="R35" s="29"/>
      <c r="S35" s="57"/>
      <c r="T35" s="29"/>
      <c r="U35" s="29"/>
      <c r="V35" s="29"/>
      <c r="W35" s="29"/>
      <c r="X35" s="29"/>
      <c r="Y35" s="29"/>
      <c r="Z35" s="29"/>
      <c r="AA35" s="29"/>
      <c r="AB35" s="29"/>
      <c r="AC35" s="29"/>
      <c r="AD35" s="29"/>
      <c r="AE35" s="29"/>
      <c r="AF35" s="29"/>
      <c r="AG35" s="30"/>
      <c r="AH35" s="30"/>
      <c r="AI35" s="30"/>
      <c r="AJ35" s="30"/>
      <c r="AK35" s="29"/>
      <c r="AL35" s="29"/>
      <c r="AM35" s="29"/>
      <c r="AN35" s="29"/>
      <c r="AO35" s="29"/>
      <c r="AP35" s="29"/>
      <c r="AQ35" s="29"/>
      <c r="AR35" s="29"/>
    </row>
    <row r="36" spans="9:44" x14ac:dyDescent="0.2">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row>
    <row r="37" spans="9:44" x14ac:dyDescent="0.2">
      <c r="O37" s="29"/>
      <c r="P37" s="29"/>
      <c r="Q37" s="29"/>
      <c r="R37" s="29"/>
      <c r="S37" s="29"/>
      <c r="T37" s="29"/>
      <c r="U37" s="29"/>
      <c r="V37" s="29"/>
      <c r="W37" s="29"/>
      <c r="X37" s="29"/>
      <c r="Y37" s="29"/>
      <c r="Z37" s="29"/>
      <c r="AA37" s="29"/>
      <c r="AB37" s="29"/>
      <c r="AC37" s="29"/>
      <c r="AD37" s="29"/>
      <c r="AE37" s="29"/>
      <c r="AF37" s="30"/>
      <c r="AG37" s="29"/>
      <c r="AH37" s="29"/>
      <c r="AI37" s="29"/>
      <c r="AJ37" s="29"/>
      <c r="AK37" s="29"/>
      <c r="AL37" s="29"/>
      <c r="AM37" s="29"/>
      <c r="AN37" s="29"/>
      <c r="AO37" s="29"/>
      <c r="AP37" s="29"/>
      <c r="AQ37" s="29"/>
      <c r="AR37" s="29"/>
    </row>
    <row r="38" spans="9:44" x14ac:dyDescent="0.2">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row>
    <row r="39" spans="9:44" x14ac:dyDescent="0.2">
      <c r="O39" s="72"/>
      <c r="P39" s="72"/>
      <c r="Q39" s="72"/>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9:44" x14ac:dyDescent="0.2">
      <c r="O40" s="72"/>
      <c r="P40" s="72"/>
      <c r="Q40" s="72"/>
      <c r="R40" s="29"/>
      <c r="S40" s="29"/>
      <c r="T40" s="31"/>
      <c r="U40" s="31"/>
      <c r="V40" s="31"/>
      <c r="W40" s="31"/>
      <c r="X40" s="31"/>
      <c r="Y40" s="31"/>
      <c r="Z40" s="31"/>
      <c r="AA40" s="31"/>
      <c r="AB40" s="31"/>
      <c r="AC40" s="31"/>
      <c r="AD40" s="31"/>
      <c r="AE40" s="31"/>
      <c r="AF40" s="29"/>
      <c r="AG40" s="29"/>
      <c r="AH40" s="29"/>
      <c r="AI40" s="29"/>
      <c r="AJ40" s="29"/>
      <c r="AK40" s="29"/>
      <c r="AL40" s="29"/>
      <c r="AM40" s="29"/>
      <c r="AN40" s="29"/>
      <c r="AO40" s="29"/>
      <c r="AP40" s="29"/>
      <c r="AQ40" s="29"/>
      <c r="AR40" s="29"/>
    </row>
    <row r="41" spans="9:44" x14ac:dyDescent="0.2">
      <c r="O41" s="72"/>
      <c r="P41" s="72"/>
      <c r="Q41" s="72"/>
      <c r="R41" s="29"/>
      <c r="S41" s="29"/>
      <c r="T41" s="31"/>
      <c r="U41" s="31"/>
      <c r="V41" s="31"/>
      <c r="W41" s="31"/>
      <c r="X41" s="31"/>
      <c r="Y41" s="31"/>
      <c r="Z41" s="31"/>
      <c r="AA41" s="31"/>
      <c r="AB41" s="31"/>
      <c r="AC41" s="31"/>
      <c r="AD41" s="31"/>
      <c r="AE41" s="31"/>
      <c r="AF41" s="29"/>
      <c r="AG41" s="29"/>
      <c r="AH41" s="29"/>
      <c r="AI41" s="29"/>
      <c r="AJ41" s="29"/>
      <c r="AK41" s="29"/>
      <c r="AL41" s="29"/>
      <c r="AM41" s="29"/>
      <c r="AN41" s="29"/>
      <c r="AO41" s="29"/>
      <c r="AP41" s="29"/>
      <c r="AQ41" s="29"/>
      <c r="AR41" s="29"/>
    </row>
    <row r="42" spans="9:44" x14ac:dyDescent="0.2">
      <c r="O42" s="72"/>
      <c r="P42" s="72"/>
      <c r="Q42" s="72"/>
      <c r="R42" s="29"/>
      <c r="S42" s="29"/>
      <c r="T42" s="31"/>
      <c r="U42" s="31"/>
      <c r="V42" s="31"/>
      <c r="W42" s="31"/>
      <c r="X42" s="31"/>
      <c r="Y42" s="31"/>
      <c r="Z42" s="31"/>
      <c r="AA42" s="31"/>
      <c r="AB42" s="31"/>
      <c r="AC42" s="31"/>
      <c r="AD42" s="31"/>
      <c r="AE42" s="31"/>
      <c r="AF42" s="29"/>
      <c r="AG42" s="29"/>
      <c r="AH42" s="29"/>
      <c r="AI42" s="72"/>
      <c r="AJ42" s="72"/>
      <c r="AK42" s="72"/>
      <c r="AL42" s="72"/>
      <c r="AM42" s="72"/>
      <c r="AN42" s="72"/>
      <c r="AO42" s="72"/>
      <c r="AP42" s="72"/>
      <c r="AQ42" s="72"/>
      <c r="AR42" s="72"/>
    </row>
    <row r="43" spans="9:44" x14ac:dyDescent="0.2">
      <c r="O43" s="72"/>
      <c r="P43" s="72"/>
      <c r="Q43" s="72"/>
      <c r="R43" s="29"/>
      <c r="S43" s="29"/>
      <c r="T43" s="29"/>
      <c r="U43" s="29"/>
      <c r="V43" s="29"/>
      <c r="W43" s="29"/>
      <c r="X43" s="29"/>
      <c r="Y43" s="29"/>
      <c r="Z43" s="29"/>
      <c r="AA43" s="29"/>
      <c r="AB43" s="29"/>
      <c r="AC43" s="29"/>
      <c r="AD43" s="29"/>
      <c r="AE43" s="29"/>
      <c r="AF43" s="29"/>
      <c r="AG43" s="29"/>
      <c r="AH43" s="29"/>
      <c r="AI43" s="72"/>
      <c r="AJ43" s="72"/>
      <c r="AK43" s="72"/>
      <c r="AL43" s="72"/>
      <c r="AM43" s="72"/>
      <c r="AN43" s="72"/>
      <c r="AO43" s="72"/>
      <c r="AP43" s="72"/>
      <c r="AQ43" s="72"/>
      <c r="AR43" s="72"/>
    </row>
    <row r="44" spans="9:44" x14ac:dyDescent="0.2">
      <c r="O44" s="72"/>
      <c r="P44" s="72"/>
      <c r="Q44" s="72"/>
      <c r="R44" s="29"/>
      <c r="S44" s="29"/>
      <c r="T44" s="29"/>
      <c r="U44" s="29"/>
      <c r="V44" s="29"/>
      <c r="W44" s="29"/>
      <c r="X44" s="29"/>
      <c r="Y44" s="29"/>
      <c r="Z44" s="29"/>
      <c r="AA44" s="29"/>
      <c r="AB44" s="29"/>
      <c r="AC44" s="29"/>
      <c r="AD44" s="29"/>
      <c r="AE44" s="29"/>
      <c r="AF44" s="29"/>
      <c r="AG44" s="29"/>
      <c r="AH44" s="29"/>
      <c r="AI44" s="72"/>
      <c r="AJ44" s="72"/>
      <c r="AK44" s="72"/>
      <c r="AL44" s="72"/>
      <c r="AM44" s="72"/>
      <c r="AN44" s="72"/>
      <c r="AO44" s="72"/>
      <c r="AP44" s="72"/>
      <c r="AQ44" s="72"/>
      <c r="AR44" s="72"/>
    </row>
    <row r="45" spans="9:44" x14ac:dyDescent="0.2">
      <c r="O45" s="72"/>
      <c r="P45" s="72"/>
      <c r="Q45" s="72"/>
      <c r="R45" s="29"/>
      <c r="S45" s="29"/>
      <c r="T45" s="29"/>
      <c r="U45" s="29"/>
      <c r="V45" s="29"/>
      <c r="W45" s="29"/>
      <c r="X45" s="29"/>
      <c r="Y45" s="29"/>
      <c r="Z45" s="29"/>
      <c r="AA45" s="29"/>
      <c r="AB45" s="29"/>
      <c r="AC45" s="29"/>
      <c r="AD45" s="29"/>
      <c r="AE45" s="29"/>
      <c r="AF45" s="29"/>
      <c r="AG45" s="29"/>
      <c r="AH45" s="29"/>
      <c r="AI45" s="72"/>
      <c r="AJ45" s="72"/>
      <c r="AK45" s="72"/>
      <c r="AL45" s="72"/>
      <c r="AM45" s="72"/>
      <c r="AN45" s="72"/>
      <c r="AO45" s="72"/>
      <c r="AP45" s="72"/>
      <c r="AQ45" s="72"/>
      <c r="AR45" s="72"/>
    </row>
    <row r="46" spans="9:44" x14ac:dyDescent="0.2">
      <c r="O46" s="72"/>
      <c r="P46" s="72"/>
      <c r="Q46" s="72"/>
      <c r="R46" s="29"/>
      <c r="S46" s="29"/>
      <c r="T46" s="29"/>
      <c r="U46" s="29"/>
      <c r="V46" s="29"/>
      <c r="W46" s="29"/>
      <c r="X46" s="29"/>
      <c r="Y46" s="29"/>
      <c r="Z46" s="29"/>
      <c r="AA46" s="29"/>
      <c r="AB46" s="29"/>
      <c r="AC46" s="29"/>
      <c r="AD46" s="29"/>
      <c r="AE46" s="29"/>
      <c r="AF46" s="29"/>
      <c r="AG46" s="29"/>
      <c r="AH46" s="29"/>
      <c r="AI46" s="72"/>
      <c r="AJ46" s="72"/>
      <c r="AK46" s="72"/>
      <c r="AL46" s="72"/>
      <c r="AM46" s="72"/>
      <c r="AN46" s="72"/>
      <c r="AO46" s="72"/>
      <c r="AP46" s="72"/>
      <c r="AQ46" s="72"/>
      <c r="AR46" s="72"/>
    </row>
    <row r="47" spans="9:44" x14ac:dyDescent="0.2">
      <c r="O47" s="72"/>
      <c r="P47" s="72"/>
      <c r="Q47" s="72"/>
      <c r="R47" s="29"/>
      <c r="S47" s="29"/>
      <c r="T47" s="29"/>
      <c r="U47" s="29"/>
      <c r="V47" s="29"/>
      <c r="W47" s="29"/>
      <c r="X47" s="29"/>
      <c r="Y47" s="29"/>
      <c r="Z47" s="29"/>
      <c r="AA47" s="29"/>
      <c r="AB47" s="29"/>
      <c r="AC47" s="29"/>
      <c r="AD47" s="29"/>
      <c r="AE47" s="29"/>
      <c r="AF47" s="29"/>
      <c r="AG47" s="29"/>
      <c r="AH47" s="29"/>
      <c r="AI47" s="72"/>
      <c r="AJ47" s="72"/>
      <c r="AK47" s="72"/>
      <c r="AL47" s="72"/>
      <c r="AM47" s="72"/>
      <c r="AN47" s="72"/>
      <c r="AO47" s="72"/>
      <c r="AP47" s="72"/>
      <c r="AQ47" s="72"/>
      <c r="AR47" s="72"/>
    </row>
    <row r="48" spans="9:44" x14ac:dyDescent="0.2">
      <c r="O48" s="72"/>
      <c r="P48" s="72"/>
      <c r="Q48" s="72"/>
      <c r="R48" s="29"/>
      <c r="S48" s="29"/>
      <c r="T48" s="29"/>
      <c r="U48" s="29"/>
      <c r="V48" s="29"/>
      <c r="W48" s="29"/>
      <c r="X48" s="29"/>
      <c r="Y48" s="29"/>
      <c r="Z48" s="29"/>
      <c r="AA48" s="29"/>
      <c r="AB48" s="29"/>
      <c r="AC48" s="29"/>
      <c r="AD48" s="29"/>
      <c r="AE48" s="29"/>
      <c r="AF48" s="29"/>
      <c r="AG48" s="29"/>
      <c r="AH48" s="29"/>
      <c r="AI48" s="72"/>
      <c r="AJ48" s="72"/>
      <c r="AK48" s="72"/>
      <c r="AL48" s="72"/>
      <c r="AM48" s="72"/>
      <c r="AN48" s="72"/>
      <c r="AO48" s="72"/>
      <c r="AP48" s="72"/>
      <c r="AQ48" s="72"/>
      <c r="AR48" s="72"/>
    </row>
    <row r="49" spans="9:37" x14ac:dyDescent="0.2">
      <c r="O49" s="72"/>
      <c r="P49" s="72"/>
      <c r="Q49" s="72"/>
      <c r="R49" s="29"/>
      <c r="S49" s="29"/>
      <c r="T49" s="29"/>
      <c r="U49" s="29"/>
      <c r="V49" s="29"/>
      <c r="W49" s="29"/>
      <c r="X49" s="29"/>
      <c r="Y49" s="29"/>
      <c r="Z49" s="29"/>
      <c r="AA49" s="29"/>
      <c r="AB49" s="29"/>
      <c r="AC49" s="29"/>
      <c r="AD49" s="29"/>
      <c r="AE49" s="29"/>
      <c r="AF49" s="29"/>
      <c r="AG49" s="29"/>
      <c r="AH49" s="29"/>
      <c r="AI49" s="72"/>
      <c r="AJ49" s="72"/>
      <c r="AK49" s="72"/>
    </row>
    <row r="50" spans="9:37" x14ac:dyDescent="0.2">
      <c r="O50" s="72"/>
      <c r="P50" s="72"/>
      <c r="Q50" s="72"/>
      <c r="R50" s="29"/>
      <c r="S50" s="29"/>
      <c r="T50" s="31"/>
      <c r="U50" s="31"/>
      <c r="V50" s="31"/>
      <c r="W50" s="31"/>
      <c r="X50" s="31"/>
      <c r="Y50" s="31"/>
      <c r="Z50" s="31"/>
      <c r="AA50" s="31"/>
      <c r="AB50" s="31"/>
      <c r="AC50" s="31"/>
      <c r="AD50" s="31"/>
      <c r="AE50" s="31"/>
      <c r="AF50" s="29"/>
      <c r="AG50" s="29"/>
      <c r="AH50" s="29"/>
      <c r="AI50" s="72"/>
      <c r="AJ50" s="72"/>
      <c r="AK50" s="72"/>
    </row>
    <row r="51" spans="9:37" x14ac:dyDescent="0.2">
      <c r="O51" s="72"/>
      <c r="P51" s="72"/>
      <c r="Q51" s="72"/>
      <c r="R51" s="29"/>
      <c r="S51" s="29"/>
      <c r="T51" s="31"/>
      <c r="U51" s="31"/>
      <c r="V51" s="31"/>
      <c r="W51" s="31"/>
      <c r="X51" s="31"/>
      <c r="Y51" s="31"/>
      <c r="Z51" s="31"/>
      <c r="AA51" s="31"/>
      <c r="AB51" s="31"/>
      <c r="AC51" s="31"/>
      <c r="AD51" s="31"/>
      <c r="AE51" s="31"/>
      <c r="AF51" s="29"/>
      <c r="AG51" s="29"/>
      <c r="AH51" s="29"/>
      <c r="AI51" s="72"/>
      <c r="AJ51" s="72"/>
      <c r="AK51" s="72"/>
    </row>
    <row r="52" spans="9:37" s="21" customFormat="1" x14ac:dyDescent="0.2">
      <c r="I52" s="72"/>
      <c r="J52" s="72"/>
      <c r="K52" s="72"/>
      <c r="L52" s="72"/>
      <c r="M52" s="72"/>
      <c r="N52" s="72"/>
      <c r="O52" s="72"/>
      <c r="P52" s="72"/>
      <c r="Q52" s="72"/>
      <c r="R52" s="29"/>
      <c r="S52" s="29"/>
      <c r="T52" s="31"/>
      <c r="U52" s="31"/>
      <c r="V52" s="31"/>
      <c r="W52" s="31"/>
      <c r="X52" s="31"/>
      <c r="Y52" s="31"/>
      <c r="Z52" s="31"/>
      <c r="AA52" s="31"/>
      <c r="AB52" s="31"/>
      <c r="AC52" s="31"/>
      <c r="AD52" s="31"/>
      <c r="AE52" s="31"/>
      <c r="AF52" s="29"/>
      <c r="AG52" s="30"/>
      <c r="AH52" s="30"/>
      <c r="AI52" s="24"/>
      <c r="AJ52" s="24"/>
      <c r="AK52" s="72"/>
    </row>
    <row r="53" spans="9:37" x14ac:dyDescent="0.2">
      <c r="O53" s="72"/>
      <c r="P53" s="72"/>
      <c r="Q53" s="72"/>
      <c r="R53" s="29"/>
      <c r="S53" s="29"/>
      <c r="T53" s="31"/>
      <c r="U53" s="31"/>
      <c r="V53" s="31"/>
      <c r="W53" s="29"/>
      <c r="X53" s="29"/>
      <c r="Y53" s="29"/>
      <c r="Z53" s="29"/>
      <c r="AA53" s="29"/>
      <c r="AB53" s="29"/>
      <c r="AC53" s="29"/>
      <c r="AD53" s="29"/>
      <c r="AE53" s="29"/>
      <c r="AF53" s="29"/>
      <c r="AG53" s="29"/>
      <c r="AH53" s="29"/>
      <c r="AI53" s="72"/>
      <c r="AJ53" s="72"/>
      <c r="AK53" s="72"/>
    </row>
    <row r="54" spans="9:37" x14ac:dyDescent="0.2">
      <c r="O54" s="72"/>
      <c r="P54" s="72"/>
      <c r="Q54" s="72"/>
      <c r="R54" s="29"/>
      <c r="S54" s="29"/>
      <c r="T54" s="29"/>
      <c r="U54" s="29"/>
      <c r="V54" s="29"/>
      <c r="W54" s="29"/>
      <c r="X54" s="29"/>
      <c r="Y54" s="29"/>
      <c r="Z54" s="29"/>
      <c r="AA54" s="29"/>
      <c r="AB54" s="29"/>
      <c r="AC54" s="29"/>
      <c r="AD54" s="29"/>
      <c r="AE54" s="29"/>
      <c r="AF54" s="30"/>
      <c r="AG54" s="29"/>
      <c r="AH54" s="29"/>
      <c r="AI54" s="72"/>
      <c r="AJ54" s="72"/>
      <c r="AK54" s="72"/>
    </row>
    <row r="55" spans="9:37" x14ac:dyDescent="0.2">
      <c r="O55" s="72"/>
      <c r="P55" s="72"/>
      <c r="Q55" s="72"/>
      <c r="R55" s="29"/>
      <c r="S55" s="29"/>
      <c r="T55" s="40"/>
      <c r="U55" s="40"/>
      <c r="V55" s="40"/>
      <c r="W55" s="40"/>
      <c r="X55" s="40"/>
      <c r="Y55" s="29"/>
      <c r="Z55" s="29"/>
      <c r="AA55" s="29"/>
      <c r="AB55" s="29"/>
      <c r="AC55" s="29"/>
      <c r="AD55" s="29"/>
      <c r="AE55" s="29"/>
      <c r="AF55" s="29"/>
      <c r="AG55" s="29"/>
      <c r="AH55" s="29"/>
      <c r="AI55" s="72"/>
      <c r="AJ55" s="72"/>
      <c r="AK55" s="72"/>
    </row>
    <row r="56" spans="9:37" x14ac:dyDescent="0.2">
      <c r="O56" s="72"/>
      <c r="P56" s="72"/>
      <c r="Q56" s="72"/>
      <c r="R56" s="29"/>
      <c r="S56" s="29"/>
      <c r="T56" s="40"/>
      <c r="U56" s="40"/>
      <c r="V56" s="40"/>
      <c r="W56" s="40"/>
      <c r="X56" s="40"/>
      <c r="Y56" s="29"/>
      <c r="Z56" s="29"/>
      <c r="AA56" s="29"/>
      <c r="AB56" s="29"/>
      <c r="AC56" s="29"/>
      <c r="AD56" s="29"/>
      <c r="AE56" s="29"/>
      <c r="AF56" s="29"/>
      <c r="AG56" s="29"/>
      <c r="AH56" s="29"/>
      <c r="AI56" s="72"/>
      <c r="AJ56" s="72"/>
      <c r="AK56" s="72"/>
    </row>
    <row r="57" spans="9:37" x14ac:dyDescent="0.2">
      <c r="O57" s="72"/>
      <c r="P57" s="72"/>
      <c r="Q57" s="72"/>
      <c r="R57" s="29"/>
      <c r="S57" s="29"/>
      <c r="T57" s="40"/>
      <c r="U57" s="40"/>
      <c r="V57" s="40"/>
      <c r="W57" s="40"/>
      <c r="X57" s="40"/>
      <c r="Y57" s="29"/>
      <c r="Z57" s="29"/>
      <c r="AA57" s="29"/>
      <c r="AB57" s="29"/>
      <c r="AC57" s="29"/>
      <c r="AD57" s="29"/>
      <c r="AE57" s="29"/>
      <c r="AF57" s="29"/>
      <c r="AG57" s="29"/>
      <c r="AH57" s="29"/>
      <c r="AI57" s="72"/>
      <c r="AJ57" s="72"/>
      <c r="AK57" s="72"/>
    </row>
    <row r="58" spans="9:37" ht="15" x14ac:dyDescent="0.2">
      <c r="O58" s="72"/>
      <c r="P58" s="72"/>
      <c r="Q58" s="72"/>
      <c r="R58" s="29"/>
      <c r="S58" s="29"/>
      <c r="T58" s="29"/>
      <c r="U58" s="58"/>
      <c r="V58" s="58"/>
      <c r="W58" s="58"/>
      <c r="X58" s="58"/>
      <c r="Y58" s="58"/>
      <c r="Z58" s="29"/>
      <c r="AA58" s="29"/>
      <c r="AB58" s="29"/>
      <c r="AC58" s="29"/>
      <c r="AD58" s="29"/>
      <c r="AE58" s="29"/>
      <c r="AF58" s="29"/>
      <c r="AG58" s="29"/>
      <c r="AH58" s="29"/>
      <c r="AI58" s="72"/>
      <c r="AJ58" s="72"/>
      <c r="AK58" s="72"/>
    </row>
    <row r="59" spans="9:37" x14ac:dyDescent="0.2">
      <c r="O59" s="72"/>
      <c r="P59" s="72"/>
      <c r="Q59" s="72"/>
      <c r="R59" s="29"/>
      <c r="S59" s="29"/>
      <c r="T59" s="29"/>
      <c r="U59" s="29"/>
      <c r="V59" s="29"/>
      <c r="W59" s="29"/>
      <c r="X59" s="29"/>
      <c r="Y59" s="29"/>
      <c r="Z59" s="29"/>
      <c r="AA59" s="29"/>
      <c r="AB59" s="29"/>
      <c r="AC59" s="29"/>
      <c r="AD59" s="29"/>
      <c r="AE59" s="29"/>
      <c r="AF59" s="29"/>
      <c r="AG59" s="29"/>
      <c r="AH59" s="29"/>
      <c r="AI59" s="72"/>
      <c r="AJ59" s="72"/>
      <c r="AK59" s="72"/>
    </row>
    <row r="60" spans="9:37" x14ac:dyDescent="0.2">
      <c r="O60" s="72"/>
      <c r="P60" s="72"/>
      <c r="Q60" s="72"/>
      <c r="R60" s="29"/>
      <c r="S60" s="29"/>
      <c r="T60" s="29"/>
      <c r="U60" s="29"/>
      <c r="V60" s="29"/>
      <c r="W60" s="29"/>
      <c r="X60" s="29"/>
      <c r="Y60" s="29"/>
      <c r="Z60" s="29"/>
      <c r="AA60" s="29"/>
      <c r="AB60" s="29"/>
      <c r="AC60" s="29"/>
      <c r="AD60" s="29"/>
      <c r="AE60" s="29"/>
      <c r="AF60" s="29"/>
      <c r="AG60" s="29"/>
      <c r="AH60" s="29"/>
      <c r="AI60" s="72"/>
      <c r="AJ60" s="72"/>
      <c r="AK60" s="72"/>
    </row>
    <row r="61" spans="9:37" x14ac:dyDescent="0.2">
      <c r="O61" s="72"/>
      <c r="P61" s="72"/>
      <c r="Q61" s="72"/>
      <c r="R61" s="29"/>
      <c r="S61" s="29"/>
      <c r="T61" s="29"/>
      <c r="U61" s="29"/>
      <c r="V61" s="29"/>
      <c r="W61" s="29"/>
      <c r="X61" s="29"/>
      <c r="Y61" s="29"/>
      <c r="Z61" s="29"/>
      <c r="AA61" s="29"/>
      <c r="AB61" s="29"/>
      <c r="AC61" s="29"/>
      <c r="AD61" s="29"/>
      <c r="AE61" s="29"/>
      <c r="AF61" s="29"/>
      <c r="AG61" s="29"/>
      <c r="AH61" s="29"/>
      <c r="AI61" s="72"/>
      <c r="AJ61" s="72"/>
      <c r="AK61" s="72"/>
    </row>
    <row r="62" spans="9:37" x14ac:dyDescent="0.2">
      <c r="O62" s="72"/>
      <c r="P62" s="72"/>
      <c r="Q62" s="72"/>
      <c r="R62" s="29"/>
      <c r="S62" s="29"/>
      <c r="T62" s="32"/>
      <c r="U62" s="32"/>
      <c r="V62" s="32"/>
      <c r="W62" s="32"/>
      <c r="X62" s="32"/>
      <c r="Y62" s="32"/>
      <c r="Z62" s="32"/>
      <c r="AA62" s="32"/>
      <c r="AB62" s="32"/>
      <c r="AC62" s="32"/>
      <c r="AD62" s="32"/>
      <c r="AE62" s="32"/>
      <c r="AF62" s="29"/>
      <c r="AG62" s="29"/>
      <c r="AH62" s="29"/>
      <c r="AI62" s="72"/>
      <c r="AJ62" s="72"/>
      <c r="AK62" s="72"/>
    </row>
    <row r="63" spans="9:37" x14ac:dyDescent="0.2">
      <c r="O63" s="72"/>
      <c r="P63" s="72"/>
      <c r="Q63" s="72"/>
      <c r="R63" s="29"/>
      <c r="S63" s="29"/>
      <c r="T63" s="32"/>
      <c r="U63" s="32"/>
      <c r="V63" s="32"/>
      <c r="W63" s="32"/>
      <c r="X63" s="32"/>
      <c r="Y63" s="32"/>
      <c r="Z63" s="32"/>
      <c r="AA63" s="32"/>
      <c r="AB63" s="32"/>
      <c r="AC63" s="32"/>
      <c r="AD63" s="32"/>
      <c r="AE63" s="32"/>
      <c r="AF63" s="29"/>
      <c r="AG63" s="29"/>
      <c r="AH63" s="29"/>
      <c r="AI63" s="72"/>
      <c r="AJ63" s="72"/>
      <c r="AK63" s="72"/>
    </row>
    <row r="64" spans="9:37" x14ac:dyDescent="0.2">
      <c r="O64" s="72"/>
      <c r="P64" s="72"/>
      <c r="Q64" s="72"/>
      <c r="R64" s="29"/>
      <c r="S64" s="29"/>
      <c r="T64" s="32"/>
      <c r="U64" s="32"/>
      <c r="V64" s="32"/>
      <c r="W64" s="32"/>
      <c r="X64" s="32"/>
      <c r="Y64" s="32"/>
      <c r="Z64" s="32"/>
      <c r="AA64" s="32"/>
      <c r="AB64" s="32"/>
      <c r="AC64" s="32"/>
      <c r="AD64" s="32"/>
      <c r="AE64" s="32"/>
      <c r="AF64" s="29"/>
      <c r="AG64" s="29"/>
      <c r="AH64" s="29"/>
      <c r="AI64" s="72"/>
      <c r="AJ64" s="72"/>
      <c r="AK64" s="72"/>
    </row>
    <row r="65" spans="9:37" x14ac:dyDescent="0.2">
      <c r="O65" s="72"/>
      <c r="P65" s="72"/>
      <c r="Q65" s="72"/>
      <c r="R65" s="29"/>
      <c r="S65" s="29"/>
      <c r="T65" s="41"/>
      <c r="U65" s="41"/>
      <c r="V65" s="41"/>
      <c r="W65" s="41"/>
      <c r="X65" s="41"/>
      <c r="Y65" s="29"/>
      <c r="Z65" s="29"/>
      <c r="AA65" s="29"/>
      <c r="AB65" s="29"/>
      <c r="AC65" s="29"/>
      <c r="AD65" s="29"/>
      <c r="AE65" s="29"/>
      <c r="AF65" s="29"/>
      <c r="AG65" s="29"/>
      <c r="AH65" s="29"/>
      <c r="AI65" s="72"/>
      <c r="AJ65" s="72"/>
      <c r="AK65" s="72"/>
    </row>
    <row r="66" spans="9:37" x14ac:dyDescent="0.2">
      <c r="O66" s="72"/>
      <c r="P66" s="72"/>
      <c r="Q66" s="72"/>
      <c r="R66" s="29"/>
      <c r="S66" s="29"/>
      <c r="T66" s="29"/>
      <c r="U66" s="29"/>
      <c r="V66" s="29"/>
      <c r="W66" s="29"/>
      <c r="X66" s="29"/>
      <c r="Y66" s="29"/>
      <c r="Z66" s="29"/>
      <c r="AA66" s="29"/>
      <c r="AB66" s="29"/>
      <c r="AC66" s="29"/>
      <c r="AD66" s="29"/>
      <c r="AE66" s="29"/>
      <c r="AF66" s="29"/>
      <c r="AG66" s="29"/>
      <c r="AH66" s="29"/>
      <c r="AI66" s="72"/>
      <c r="AJ66" s="72"/>
      <c r="AK66" s="72"/>
    </row>
    <row r="67" spans="9:37" x14ac:dyDescent="0.2">
      <c r="O67" s="72"/>
      <c r="P67" s="72"/>
      <c r="Q67" s="72"/>
      <c r="R67" s="29"/>
      <c r="S67" s="29"/>
      <c r="T67" s="29"/>
      <c r="U67" s="29"/>
      <c r="V67" s="29"/>
      <c r="W67" s="29"/>
      <c r="X67" s="29"/>
      <c r="Y67" s="29"/>
      <c r="Z67" s="29"/>
      <c r="AA67" s="29"/>
      <c r="AB67" s="29"/>
      <c r="AC67" s="29"/>
      <c r="AD67" s="29"/>
      <c r="AE67" s="29"/>
      <c r="AF67" s="29"/>
      <c r="AG67" s="29"/>
      <c r="AH67" s="29"/>
      <c r="AI67" s="72"/>
      <c r="AJ67" s="72"/>
      <c r="AK67" s="72"/>
    </row>
    <row r="68" spans="9:37" x14ac:dyDescent="0.2">
      <c r="O68" s="72"/>
      <c r="P68" s="72"/>
      <c r="Q68" s="72"/>
      <c r="R68" s="29"/>
      <c r="S68" s="29"/>
      <c r="T68" s="29"/>
      <c r="U68" s="29"/>
      <c r="V68" s="29"/>
      <c r="W68" s="29"/>
      <c r="X68" s="29"/>
      <c r="Y68" s="29"/>
      <c r="Z68" s="29"/>
      <c r="AA68" s="29"/>
      <c r="AB68" s="29"/>
      <c r="AC68" s="29"/>
      <c r="AD68" s="29"/>
      <c r="AE68" s="29"/>
      <c r="AF68" s="29"/>
      <c r="AG68" s="29"/>
      <c r="AH68" s="29"/>
      <c r="AI68" s="72"/>
      <c r="AJ68" s="72"/>
      <c r="AK68" s="72"/>
    </row>
    <row r="69" spans="9:37" s="21" customFormat="1" x14ac:dyDescent="0.2">
      <c r="I69" s="72"/>
      <c r="J69" s="72"/>
      <c r="K69" s="72"/>
      <c r="L69" s="72"/>
      <c r="M69" s="72"/>
      <c r="N69" s="72"/>
      <c r="O69" s="72"/>
      <c r="P69" s="72"/>
      <c r="Q69" s="72"/>
      <c r="R69" s="29"/>
      <c r="S69" s="29"/>
      <c r="T69" s="29"/>
      <c r="U69" s="29"/>
      <c r="V69" s="29"/>
      <c r="W69" s="29"/>
      <c r="X69" s="29"/>
      <c r="Y69" s="29"/>
      <c r="Z69" s="29"/>
      <c r="AA69" s="29"/>
      <c r="AB69" s="29"/>
      <c r="AC69" s="29"/>
      <c r="AD69" s="29"/>
      <c r="AE69" s="29"/>
      <c r="AF69" s="29"/>
      <c r="AG69" s="30"/>
      <c r="AH69" s="30"/>
      <c r="AI69" s="24"/>
      <c r="AJ69" s="24"/>
      <c r="AK69" s="72"/>
    </row>
    <row r="70" spans="9:37" x14ac:dyDescent="0.2">
      <c r="O70" s="72"/>
      <c r="P70" s="72"/>
      <c r="Q70" s="72"/>
      <c r="R70" s="29"/>
      <c r="S70" s="29"/>
      <c r="T70" s="29"/>
      <c r="U70" s="29"/>
      <c r="V70" s="29"/>
      <c r="W70" s="29"/>
      <c r="X70" s="29"/>
      <c r="Y70" s="29"/>
      <c r="Z70" s="29"/>
      <c r="AA70" s="29"/>
      <c r="AB70" s="29"/>
      <c r="AC70" s="29"/>
      <c r="AD70" s="29"/>
      <c r="AE70" s="29"/>
      <c r="AF70" s="29"/>
      <c r="AG70" s="29"/>
      <c r="AH70" s="29"/>
      <c r="AI70" s="72"/>
      <c r="AJ70" s="72"/>
      <c r="AK70" s="72"/>
    </row>
    <row r="71" spans="9:37" x14ac:dyDescent="0.2">
      <c r="O71" s="72"/>
      <c r="P71" s="72"/>
      <c r="Q71" s="72"/>
      <c r="R71" s="29"/>
      <c r="S71" s="29"/>
      <c r="T71" s="29"/>
      <c r="U71" s="29"/>
      <c r="V71" s="29"/>
      <c r="W71" s="29"/>
      <c r="X71" s="29"/>
      <c r="Y71" s="29"/>
      <c r="Z71" s="29"/>
      <c r="AA71" s="29"/>
      <c r="AB71" s="29"/>
      <c r="AC71" s="29"/>
      <c r="AD71" s="29"/>
      <c r="AE71" s="29"/>
      <c r="AF71" s="30"/>
      <c r="AG71" s="29"/>
      <c r="AH71" s="29"/>
      <c r="AI71" s="72"/>
      <c r="AJ71" s="72"/>
      <c r="AK71" s="72"/>
    </row>
    <row r="72" spans="9:37" x14ac:dyDescent="0.2">
      <c r="O72" s="72"/>
      <c r="P72" s="72"/>
      <c r="Q72" s="72"/>
      <c r="R72" s="29"/>
      <c r="S72" s="29"/>
      <c r="T72" s="29"/>
      <c r="U72" s="29"/>
      <c r="V72" s="29"/>
      <c r="W72" s="29"/>
      <c r="X72" s="29"/>
      <c r="Y72" s="29"/>
      <c r="Z72" s="29"/>
      <c r="AA72" s="29"/>
      <c r="AB72" s="29"/>
      <c r="AC72" s="29"/>
      <c r="AD72" s="29"/>
      <c r="AE72" s="29"/>
      <c r="AF72" s="29"/>
      <c r="AG72" s="29"/>
      <c r="AH72" s="29"/>
      <c r="AI72" s="72"/>
      <c r="AJ72" s="72"/>
      <c r="AK72" s="72"/>
    </row>
    <row r="73" spans="9:37" x14ac:dyDescent="0.2">
      <c r="O73" s="72"/>
      <c r="P73" s="72"/>
      <c r="Q73" s="72"/>
      <c r="R73" s="29"/>
      <c r="S73" s="29"/>
      <c r="T73" s="29"/>
      <c r="U73" s="29"/>
      <c r="V73" s="29"/>
      <c r="W73" s="29"/>
      <c r="X73" s="29"/>
      <c r="Y73" s="29"/>
      <c r="Z73" s="29"/>
      <c r="AA73" s="29"/>
      <c r="AB73" s="29"/>
      <c r="AC73" s="29"/>
      <c r="AD73" s="29"/>
      <c r="AE73" s="29"/>
      <c r="AF73" s="29"/>
      <c r="AG73" s="29"/>
      <c r="AH73" s="29"/>
      <c r="AI73" s="72"/>
      <c r="AJ73" s="72"/>
      <c r="AK73" s="72"/>
    </row>
    <row r="74" spans="9:37" x14ac:dyDescent="0.2">
      <c r="O74" s="72"/>
      <c r="P74" s="72"/>
      <c r="Q74" s="72"/>
      <c r="R74" s="29"/>
      <c r="S74" s="29"/>
      <c r="T74" s="32"/>
      <c r="U74" s="32"/>
      <c r="V74" s="32"/>
      <c r="W74" s="32"/>
      <c r="X74" s="32"/>
      <c r="Y74" s="32"/>
      <c r="Z74" s="32"/>
      <c r="AA74" s="32"/>
      <c r="AB74" s="32"/>
      <c r="AC74" s="32"/>
      <c r="AD74" s="32"/>
      <c r="AE74" s="32"/>
      <c r="AF74" s="29"/>
      <c r="AG74" s="29"/>
      <c r="AH74" s="29"/>
      <c r="AI74" s="72"/>
      <c r="AJ74" s="72"/>
      <c r="AK74" s="72"/>
    </row>
    <row r="75" spans="9:37" x14ac:dyDescent="0.2">
      <c r="O75" s="72"/>
      <c r="P75" s="72"/>
      <c r="Q75" s="72"/>
      <c r="R75" s="29"/>
      <c r="S75" s="29"/>
      <c r="T75" s="32"/>
      <c r="U75" s="32"/>
      <c r="V75" s="32"/>
      <c r="W75" s="32"/>
      <c r="X75" s="32"/>
      <c r="Y75" s="32"/>
      <c r="Z75" s="32"/>
      <c r="AA75" s="32"/>
      <c r="AB75" s="32"/>
      <c r="AC75" s="32"/>
      <c r="AD75" s="32"/>
      <c r="AE75" s="32"/>
      <c r="AF75" s="29"/>
      <c r="AG75" s="29"/>
      <c r="AH75" s="29"/>
      <c r="AI75" s="72"/>
      <c r="AJ75" s="72"/>
      <c r="AK75" s="72"/>
    </row>
    <row r="76" spans="9:37" x14ac:dyDescent="0.2">
      <c r="O76" s="72"/>
      <c r="P76" s="72"/>
      <c r="Q76" s="72"/>
      <c r="R76" s="29"/>
      <c r="S76" s="29"/>
      <c r="T76" s="32"/>
      <c r="U76" s="32"/>
      <c r="V76" s="32"/>
      <c r="W76" s="32"/>
      <c r="X76" s="32"/>
      <c r="Y76" s="32"/>
      <c r="Z76" s="32"/>
      <c r="AA76" s="32"/>
      <c r="AB76" s="32"/>
      <c r="AC76" s="32"/>
      <c r="AD76" s="32"/>
      <c r="AE76" s="32"/>
      <c r="AF76" s="29"/>
      <c r="AG76" s="29"/>
      <c r="AH76" s="29"/>
      <c r="AI76" s="72"/>
      <c r="AJ76" s="72"/>
      <c r="AK76" s="72"/>
    </row>
    <row r="77" spans="9:37" x14ac:dyDescent="0.2">
      <c r="O77" s="72"/>
      <c r="P77" s="72"/>
      <c r="Q77" s="72"/>
      <c r="R77" s="29"/>
      <c r="S77" s="29"/>
      <c r="T77" s="29"/>
      <c r="U77" s="29"/>
      <c r="V77" s="29"/>
      <c r="W77" s="29"/>
      <c r="X77" s="29"/>
      <c r="Y77" s="29"/>
      <c r="Z77" s="29"/>
      <c r="AA77" s="29"/>
      <c r="AB77" s="29"/>
      <c r="AC77" s="29"/>
      <c r="AD77" s="29"/>
      <c r="AE77" s="29"/>
      <c r="AF77" s="29"/>
      <c r="AG77" s="29"/>
      <c r="AH77" s="29"/>
      <c r="AI77" s="72"/>
      <c r="AJ77" s="72"/>
      <c r="AK77" s="72"/>
    </row>
    <row r="78" spans="9:37" x14ac:dyDescent="0.2">
      <c r="O78" s="72"/>
      <c r="P78" s="72"/>
      <c r="Q78" s="72"/>
      <c r="R78" s="29"/>
      <c r="S78" s="29"/>
      <c r="T78" s="29"/>
      <c r="U78" s="29"/>
      <c r="V78" s="29"/>
      <c r="W78" s="29"/>
      <c r="X78" s="29"/>
      <c r="Y78" s="29"/>
      <c r="Z78" s="29"/>
      <c r="AA78" s="29"/>
      <c r="AB78" s="29"/>
      <c r="AC78" s="29"/>
      <c r="AD78" s="29"/>
      <c r="AE78" s="29"/>
      <c r="AF78" s="29"/>
      <c r="AG78" s="29"/>
      <c r="AH78" s="29"/>
      <c r="AI78" s="72"/>
      <c r="AJ78" s="72"/>
      <c r="AK78" s="72"/>
    </row>
    <row r="79" spans="9:37" x14ac:dyDescent="0.2">
      <c r="O79" s="72"/>
      <c r="P79" s="72"/>
      <c r="Q79" s="72"/>
      <c r="R79" s="29"/>
      <c r="S79" s="29"/>
      <c r="T79" s="29"/>
      <c r="U79" s="29"/>
      <c r="V79" s="29"/>
      <c r="W79" s="29"/>
      <c r="X79" s="29"/>
      <c r="Y79" s="29"/>
      <c r="Z79" s="29"/>
      <c r="AA79" s="29"/>
      <c r="AB79" s="29"/>
      <c r="AC79" s="29"/>
      <c r="AD79" s="29"/>
      <c r="AE79" s="29"/>
      <c r="AF79" s="29"/>
      <c r="AG79" s="29"/>
      <c r="AH79" s="29"/>
      <c r="AI79" s="72"/>
      <c r="AJ79" s="72"/>
      <c r="AK79" s="72"/>
    </row>
    <row r="80" spans="9:37" x14ac:dyDescent="0.2">
      <c r="O80" s="72"/>
      <c r="P80" s="72"/>
      <c r="Q80" s="72"/>
      <c r="R80" s="29"/>
      <c r="S80" s="29"/>
      <c r="T80" s="29"/>
      <c r="U80" s="29"/>
      <c r="V80" s="29"/>
      <c r="W80" s="29"/>
      <c r="X80" s="29"/>
      <c r="Y80" s="29"/>
      <c r="Z80" s="29"/>
      <c r="AA80" s="29"/>
      <c r="AB80" s="29"/>
      <c r="AC80" s="29"/>
      <c r="AD80" s="29"/>
      <c r="AE80" s="29"/>
      <c r="AF80" s="29"/>
      <c r="AG80" s="29"/>
      <c r="AH80" s="29"/>
      <c r="AI80" s="72"/>
      <c r="AJ80" s="72"/>
      <c r="AK80" s="72"/>
    </row>
    <row r="81" spans="18:37" x14ac:dyDescent="0.2">
      <c r="R81" s="29"/>
      <c r="S81" s="29"/>
      <c r="T81" s="29"/>
      <c r="U81" s="29"/>
      <c r="V81" s="29"/>
      <c r="W81" s="29"/>
      <c r="X81" s="29"/>
      <c r="Y81" s="29"/>
      <c r="Z81" s="29"/>
      <c r="AA81" s="29"/>
      <c r="AB81" s="29"/>
      <c r="AC81" s="29"/>
      <c r="AD81" s="29"/>
      <c r="AE81" s="29"/>
      <c r="AF81" s="29"/>
      <c r="AG81" s="29"/>
      <c r="AH81" s="29"/>
      <c r="AI81" s="72"/>
      <c r="AJ81" s="72"/>
      <c r="AK81" s="72"/>
    </row>
    <row r="82" spans="18:37" x14ac:dyDescent="0.2">
      <c r="R82" s="29"/>
      <c r="S82" s="29"/>
      <c r="T82" s="29"/>
      <c r="U82" s="29"/>
      <c r="V82" s="29"/>
      <c r="W82" s="29"/>
      <c r="X82" s="29"/>
      <c r="Y82" s="29"/>
      <c r="Z82" s="29"/>
      <c r="AA82" s="29"/>
      <c r="AB82" s="29"/>
      <c r="AC82" s="29"/>
      <c r="AD82" s="29"/>
      <c r="AE82" s="29"/>
      <c r="AF82" s="29"/>
      <c r="AG82" s="29"/>
      <c r="AH82" s="29"/>
      <c r="AI82" s="72"/>
      <c r="AJ82" s="72"/>
      <c r="AK82" s="72"/>
    </row>
    <row r="83" spans="18:37" x14ac:dyDescent="0.2">
      <c r="R83" s="29"/>
      <c r="S83" s="29"/>
      <c r="T83" s="29"/>
      <c r="U83" s="29"/>
      <c r="V83" s="29"/>
      <c r="W83" s="29"/>
      <c r="X83" s="29"/>
      <c r="Y83" s="29"/>
      <c r="Z83" s="29"/>
      <c r="AA83" s="29"/>
      <c r="AB83" s="29"/>
      <c r="AC83" s="29"/>
      <c r="AD83" s="29"/>
      <c r="AE83" s="29"/>
      <c r="AF83" s="29"/>
      <c r="AG83" s="29"/>
      <c r="AH83" s="29"/>
      <c r="AI83" s="72"/>
      <c r="AJ83" s="72"/>
      <c r="AK83" s="72"/>
    </row>
    <row r="84" spans="18:37" x14ac:dyDescent="0.2">
      <c r="R84" s="29"/>
      <c r="S84" s="29"/>
      <c r="T84" s="32"/>
      <c r="U84" s="32"/>
      <c r="V84" s="32"/>
      <c r="W84" s="32"/>
      <c r="X84" s="42"/>
      <c r="Y84" s="29"/>
      <c r="Z84" s="29"/>
      <c r="AA84" s="29"/>
      <c r="AB84" s="29"/>
      <c r="AC84" s="29"/>
      <c r="AD84" s="29"/>
      <c r="AE84" s="29"/>
      <c r="AF84" s="29"/>
      <c r="AG84" s="29"/>
      <c r="AH84" s="29"/>
      <c r="AI84" s="72"/>
      <c r="AJ84" s="72"/>
      <c r="AK84" s="72"/>
    </row>
    <row r="85" spans="18:37" x14ac:dyDescent="0.2">
      <c r="R85" s="29"/>
      <c r="S85" s="29"/>
      <c r="T85" s="32"/>
      <c r="U85" s="32"/>
      <c r="V85" s="32"/>
      <c r="W85" s="32"/>
      <c r="X85" s="42"/>
      <c r="Y85" s="29"/>
      <c r="Z85" s="29"/>
      <c r="AA85" s="29"/>
      <c r="AB85" s="29"/>
      <c r="AC85" s="29"/>
      <c r="AD85" s="29"/>
      <c r="AE85" s="29"/>
      <c r="AF85" s="29"/>
      <c r="AG85" s="29"/>
      <c r="AH85" s="29"/>
      <c r="AI85" s="72"/>
      <c r="AJ85" s="72"/>
      <c r="AK85" s="72"/>
    </row>
    <row r="86" spans="18:37" x14ac:dyDescent="0.2">
      <c r="R86" s="29"/>
      <c r="S86" s="29"/>
      <c r="T86" s="32"/>
      <c r="U86" s="32"/>
      <c r="V86" s="32"/>
      <c r="W86" s="32"/>
      <c r="X86" s="42"/>
      <c r="Y86" s="29"/>
      <c r="Z86" s="29"/>
      <c r="AA86" s="29"/>
      <c r="AB86" s="29"/>
      <c r="AC86" s="29"/>
      <c r="AD86" s="29"/>
      <c r="AE86" s="29"/>
      <c r="AF86" s="29"/>
      <c r="AG86" s="29"/>
      <c r="AH86" s="29"/>
      <c r="AI86" s="72"/>
      <c r="AJ86" s="72"/>
      <c r="AK86" s="72"/>
    </row>
    <row r="87" spans="18:37" x14ac:dyDescent="0.2">
      <c r="R87" s="29"/>
      <c r="S87" s="29"/>
      <c r="T87" s="32"/>
      <c r="U87" s="32"/>
      <c r="V87" s="32"/>
      <c r="W87" s="32"/>
      <c r="X87" s="42"/>
      <c r="Y87" s="29"/>
      <c r="Z87" s="29"/>
      <c r="AA87" s="29"/>
      <c r="AB87" s="29"/>
      <c r="AC87" s="29"/>
      <c r="AD87" s="29"/>
      <c r="AE87" s="29"/>
      <c r="AF87" s="29"/>
      <c r="AG87" s="29"/>
      <c r="AH87" s="29"/>
      <c r="AI87" s="72"/>
      <c r="AJ87" s="72"/>
      <c r="AK87" s="72"/>
    </row>
    <row r="88" spans="18:37" x14ac:dyDescent="0.2">
      <c r="R88" s="29"/>
      <c r="S88" s="29"/>
      <c r="T88" s="32"/>
      <c r="U88" s="32"/>
      <c r="V88" s="32"/>
      <c r="W88" s="32"/>
      <c r="X88" s="42"/>
      <c r="Y88" s="29"/>
      <c r="Z88" s="29"/>
      <c r="AA88" s="29"/>
      <c r="AB88" s="29"/>
      <c r="AC88" s="29"/>
      <c r="AD88" s="29"/>
      <c r="AE88" s="29"/>
      <c r="AF88" s="29"/>
      <c r="AG88" s="29"/>
      <c r="AH88" s="29"/>
      <c r="AI88" s="72"/>
      <c r="AJ88" s="72"/>
      <c r="AK88" s="72"/>
    </row>
    <row r="89" spans="18:37" x14ac:dyDescent="0.2">
      <c r="R89" s="29"/>
      <c r="S89" s="29"/>
      <c r="T89" s="32"/>
      <c r="U89" s="32"/>
      <c r="V89" s="32"/>
      <c r="W89" s="32"/>
      <c r="X89" s="42"/>
      <c r="Y89" s="29"/>
      <c r="Z89" s="29"/>
      <c r="AA89" s="29"/>
      <c r="AB89" s="29"/>
      <c r="AC89" s="29"/>
      <c r="AD89" s="29"/>
      <c r="AE89" s="29"/>
      <c r="AF89" s="29"/>
      <c r="AG89" s="29"/>
      <c r="AH89" s="29"/>
      <c r="AI89" s="72"/>
      <c r="AJ89" s="72"/>
      <c r="AK89" s="72"/>
    </row>
    <row r="90" spans="18:37" x14ac:dyDescent="0.2">
      <c r="R90" s="29"/>
      <c r="S90" s="29"/>
      <c r="T90" s="32"/>
      <c r="U90" s="32"/>
      <c r="V90" s="32"/>
      <c r="W90" s="32"/>
      <c r="X90" s="42"/>
      <c r="Y90" s="29"/>
      <c r="Z90" s="29"/>
      <c r="AA90" s="29"/>
      <c r="AB90" s="29"/>
      <c r="AC90" s="29"/>
      <c r="AD90" s="29"/>
      <c r="AE90" s="29"/>
      <c r="AF90" s="29"/>
      <c r="AG90" s="29"/>
      <c r="AH90" s="29"/>
      <c r="AI90" s="72"/>
      <c r="AJ90" s="72"/>
      <c r="AK90" s="72"/>
    </row>
    <row r="91" spans="18:37" x14ac:dyDescent="0.2">
      <c r="R91" s="29"/>
      <c r="S91" s="29"/>
      <c r="T91" s="32"/>
      <c r="U91" s="32"/>
      <c r="V91" s="32"/>
      <c r="W91" s="32"/>
      <c r="X91" s="42"/>
      <c r="Y91" s="29"/>
      <c r="Z91" s="29"/>
      <c r="AA91" s="29"/>
      <c r="AB91" s="29"/>
      <c r="AC91" s="29"/>
      <c r="AD91" s="29"/>
      <c r="AE91" s="29"/>
      <c r="AF91" s="29"/>
      <c r="AG91" s="29"/>
      <c r="AH91" s="29"/>
      <c r="AI91" s="72"/>
      <c r="AJ91" s="72"/>
      <c r="AK91" s="72"/>
    </row>
    <row r="92" spans="18:37" x14ac:dyDescent="0.2">
      <c r="R92" s="29"/>
      <c r="S92" s="29"/>
      <c r="T92" s="32"/>
      <c r="U92" s="32"/>
      <c r="V92" s="32"/>
      <c r="W92" s="32"/>
      <c r="X92" s="42"/>
      <c r="Y92" s="29"/>
      <c r="Z92" s="29"/>
      <c r="AA92" s="29"/>
      <c r="AB92" s="29"/>
      <c r="AC92" s="29"/>
      <c r="AD92" s="29"/>
      <c r="AE92" s="29"/>
      <c r="AF92" s="29"/>
      <c r="AG92" s="29"/>
      <c r="AH92" s="29"/>
      <c r="AI92" s="72"/>
      <c r="AJ92" s="72"/>
      <c r="AK92" s="72"/>
    </row>
    <row r="93" spans="18:37" x14ac:dyDescent="0.2">
      <c r="R93" s="29"/>
      <c r="S93" s="29"/>
      <c r="T93" s="32"/>
      <c r="U93" s="32"/>
      <c r="V93" s="32"/>
      <c r="W93" s="32"/>
      <c r="X93" s="42"/>
      <c r="Y93" s="29"/>
      <c r="Z93" s="29"/>
      <c r="AA93" s="29"/>
      <c r="AB93" s="29"/>
      <c r="AC93" s="29"/>
      <c r="AD93" s="29"/>
      <c r="AE93" s="29"/>
      <c r="AF93" s="29"/>
      <c r="AG93" s="29"/>
      <c r="AH93" s="29"/>
      <c r="AI93" s="72"/>
      <c r="AJ93" s="72"/>
      <c r="AK93" s="72"/>
    </row>
    <row r="94" spans="18:37" x14ac:dyDescent="0.2">
      <c r="R94" s="29"/>
      <c r="S94" s="29"/>
      <c r="T94" s="32"/>
      <c r="U94" s="32"/>
      <c r="V94" s="32"/>
      <c r="W94" s="32"/>
      <c r="X94" s="42"/>
      <c r="Y94" s="29"/>
      <c r="Z94" s="29"/>
      <c r="AA94" s="29"/>
      <c r="AB94" s="29"/>
      <c r="AC94" s="29"/>
      <c r="AD94" s="29"/>
      <c r="AE94" s="29"/>
      <c r="AF94" s="29"/>
      <c r="AG94" s="29"/>
      <c r="AH94" s="29"/>
      <c r="AI94" s="72"/>
      <c r="AJ94" s="72"/>
      <c r="AK94" s="72"/>
    </row>
    <row r="95" spans="18:37" x14ac:dyDescent="0.2">
      <c r="R95" s="29"/>
      <c r="S95" s="29"/>
      <c r="T95" s="32"/>
      <c r="U95" s="32"/>
      <c r="V95" s="32"/>
      <c r="W95" s="32"/>
      <c r="X95" s="42"/>
      <c r="Y95" s="29"/>
      <c r="Z95" s="29"/>
      <c r="AA95" s="29"/>
      <c r="AB95" s="29"/>
      <c r="AC95" s="29"/>
      <c r="AD95" s="29"/>
      <c r="AE95" s="29"/>
      <c r="AF95" s="29"/>
      <c r="AG95" s="29"/>
      <c r="AH95" s="29"/>
      <c r="AI95" s="72"/>
      <c r="AJ95" s="72"/>
      <c r="AK95" s="72"/>
    </row>
    <row r="96" spans="18:37" x14ac:dyDescent="0.2">
      <c r="R96" s="29"/>
      <c r="S96" s="29"/>
      <c r="T96" s="32"/>
      <c r="U96" s="32"/>
      <c r="V96" s="32"/>
      <c r="W96" s="32"/>
      <c r="X96" s="42"/>
      <c r="Y96" s="29"/>
      <c r="Z96" s="29"/>
      <c r="AA96" s="29"/>
      <c r="AB96" s="29"/>
      <c r="AC96" s="29"/>
      <c r="AD96" s="29"/>
      <c r="AE96" s="29"/>
      <c r="AF96" s="29"/>
      <c r="AG96" s="29"/>
      <c r="AH96" s="29"/>
      <c r="AI96" s="72"/>
      <c r="AJ96" s="72"/>
      <c r="AK96" s="72"/>
    </row>
    <row r="97" spans="18:37" x14ac:dyDescent="0.2">
      <c r="R97" s="29"/>
      <c r="S97" s="29"/>
      <c r="T97" s="32"/>
      <c r="U97" s="32"/>
      <c r="V97" s="32"/>
      <c r="W97" s="32"/>
      <c r="X97" s="42"/>
      <c r="Y97" s="29"/>
      <c r="Z97" s="29"/>
      <c r="AA97" s="29"/>
      <c r="AB97" s="29"/>
      <c r="AC97" s="29"/>
      <c r="AD97" s="29"/>
      <c r="AE97" s="29"/>
      <c r="AF97" s="29"/>
      <c r="AG97" s="29"/>
      <c r="AH97" s="29"/>
      <c r="AI97" s="72"/>
      <c r="AJ97" s="72"/>
      <c r="AK97" s="72"/>
    </row>
    <row r="98" spans="18:37" x14ac:dyDescent="0.2">
      <c r="R98" s="29"/>
      <c r="S98" s="29"/>
      <c r="T98" s="32"/>
      <c r="U98" s="32"/>
      <c r="V98" s="32"/>
      <c r="W98" s="32"/>
      <c r="X98" s="42"/>
      <c r="Y98" s="29"/>
      <c r="Z98" s="29"/>
      <c r="AA98" s="29"/>
      <c r="AB98" s="29"/>
      <c r="AC98" s="29"/>
      <c r="AD98" s="29"/>
      <c r="AE98" s="29"/>
      <c r="AF98" s="29"/>
      <c r="AG98" s="29"/>
      <c r="AH98" s="29"/>
      <c r="AI98" s="72"/>
      <c r="AJ98" s="72"/>
      <c r="AK98" s="72"/>
    </row>
    <row r="99" spans="18:37" x14ac:dyDescent="0.2">
      <c r="R99" s="29"/>
      <c r="S99" s="29"/>
      <c r="T99" s="32"/>
      <c r="U99" s="32"/>
      <c r="V99" s="32"/>
      <c r="W99" s="32"/>
      <c r="X99" s="42"/>
      <c r="Y99" s="29"/>
      <c r="Z99" s="29"/>
      <c r="AA99" s="29"/>
      <c r="AB99" s="29"/>
      <c r="AC99" s="29"/>
      <c r="AD99" s="29"/>
      <c r="AE99" s="29"/>
      <c r="AF99" s="29"/>
      <c r="AG99" s="29"/>
      <c r="AH99" s="29"/>
      <c r="AI99" s="72"/>
      <c r="AJ99" s="72"/>
      <c r="AK99" s="72"/>
    </row>
    <row r="100" spans="18:37" x14ac:dyDescent="0.2">
      <c r="R100" s="29"/>
      <c r="S100" s="29"/>
      <c r="T100" s="32"/>
      <c r="U100" s="32"/>
      <c r="V100" s="32"/>
      <c r="W100" s="32"/>
      <c r="X100" s="42"/>
      <c r="Y100" s="29"/>
      <c r="Z100" s="29"/>
      <c r="AA100" s="29"/>
      <c r="AB100" s="29"/>
      <c r="AC100" s="29"/>
      <c r="AD100" s="29"/>
      <c r="AE100" s="29"/>
      <c r="AF100" s="29"/>
      <c r="AG100" s="29"/>
      <c r="AH100" s="29"/>
      <c r="AI100" s="72"/>
      <c r="AJ100" s="72"/>
      <c r="AK100" s="72"/>
    </row>
    <row r="101" spans="18:37" x14ac:dyDescent="0.2">
      <c r="R101" s="29"/>
      <c r="S101" s="29"/>
      <c r="T101" s="32"/>
      <c r="U101" s="32"/>
      <c r="V101" s="32"/>
      <c r="W101" s="32"/>
      <c r="X101" s="42"/>
      <c r="Y101" s="29"/>
      <c r="Z101" s="29"/>
      <c r="AA101" s="29"/>
      <c r="AB101" s="29"/>
      <c r="AC101" s="29"/>
      <c r="AD101" s="29"/>
      <c r="AE101" s="29"/>
      <c r="AF101" s="29"/>
      <c r="AG101" s="29"/>
      <c r="AH101" s="29"/>
      <c r="AI101" s="72"/>
      <c r="AJ101" s="72"/>
      <c r="AK101" s="72"/>
    </row>
    <row r="102" spans="18:37" x14ac:dyDescent="0.2">
      <c r="R102" s="29"/>
      <c r="S102" s="29"/>
      <c r="T102" s="32"/>
      <c r="U102" s="32"/>
      <c r="V102" s="32"/>
      <c r="W102" s="32"/>
      <c r="X102" s="42"/>
      <c r="Y102" s="29"/>
      <c r="Z102" s="29"/>
      <c r="AA102" s="29"/>
      <c r="AB102" s="29"/>
      <c r="AC102" s="29"/>
      <c r="AD102" s="29"/>
      <c r="AE102" s="29"/>
      <c r="AF102" s="29"/>
      <c r="AG102" s="29"/>
      <c r="AH102" s="29"/>
      <c r="AI102" s="72"/>
      <c r="AJ102" s="72"/>
      <c r="AK102" s="72"/>
    </row>
    <row r="103" spans="18:37" x14ac:dyDescent="0.2">
      <c r="R103" s="29"/>
      <c r="S103" s="29"/>
      <c r="T103" s="32"/>
      <c r="U103" s="32"/>
      <c r="V103" s="32"/>
      <c r="W103" s="32"/>
      <c r="X103" s="42"/>
      <c r="Y103" s="29"/>
      <c r="Z103" s="29"/>
      <c r="AA103" s="29"/>
      <c r="AB103" s="29"/>
      <c r="AC103" s="29"/>
      <c r="AD103" s="29"/>
      <c r="AE103" s="29"/>
      <c r="AF103" s="29"/>
      <c r="AG103" s="29"/>
      <c r="AH103" s="29"/>
      <c r="AI103" s="72"/>
      <c r="AJ103" s="72"/>
      <c r="AK103" s="72"/>
    </row>
    <row r="104" spans="18:37" x14ac:dyDescent="0.2">
      <c r="R104" s="29"/>
      <c r="S104" s="29"/>
      <c r="T104" s="32"/>
      <c r="U104" s="32"/>
      <c r="V104" s="32"/>
      <c r="W104" s="32"/>
      <c r="X104" s="42"/>
      <c r="Y104" s="29"/>
      <c r="Z104" s="29"/>
      <c r="AA104" s="29"/>
      <c r="AB104" s="29"/>
      <c r="AC104" s="29"/>
      <c r="AD104" s="29"/>
      <c r="AE104" s="29"/>
      <c r="AF104" s="29"/>
      <c r="AG104" s="29"/>
      <c r="AH104" s="29"/>
      <c r="AI104" s="72"/>
      <c r="AJ104" s="72"/>
      <c r="AK104" s="72"/>
    </row>
    <row r="105" spans="18:37" x14ac:dyDescent="0.2">
      <c r="R105" s="29"/>
      <c r="S105" s="29"/>
      <c r="T105" s="32"/>
      <c r="U105" s="32"/>
      <c r="V105" s="32"/>
      <c r="W105" s="32"/>
      <c r="X105" s="42"/>
      <c r="Y105" s="29"/>
      <c r="Z105" s="29"/>
      <c r="AA105" s="29"/>
      <c r="AB105" s="29"/>
      <c r="AC105" s="29"/>
      <c r="AD105" s="29"/>
      <c r="AE105" s="29"/>
      <c r="AF105" s="29"/>
      <c r="AG105" s="29"/>
      <c r="AH105" s="29"/>
      <c r="AI105" s="72"/>
      <c r="AJ105" s="72"/>
      <c r="AK105" s="72"/>
    </row>
    <row r="106" spans="18:37" x14ac:dyDescent="0.2">
      <c r="R106" s="29"/>
      <c r="S106" s="29"/>
      <c r="T106" s="29"/>
      <c r="U106" s="32"/>
      <c r="V106" s="29"/>
      <c r="W106" s="32"/>
      <c r="X106" s="42"/>
      <c r="Y106" s="29"/>
      <c r="Z106" s="29"/>
      <c r="AA106" s="29"/>
      <c r="AB106" s="29"/>
      <c r="AC106" s="29"/>
      <c r="AD106" s="29"/>
      <c r="AE106" s="29"/>
      <c r="AF106" s="29"/>
      <c r="AG106" s="29"/>
      <c r="AH106" s="29"/>
      <c r="AI106" s="72"/>
      <c r="AJ106" s="72"/>
      <c r="AK106" s="72"/>
    </row>
    <row r="107" spans="18:37" x14ac:dyDescent="0.2">
      <c r="R107" s="29"/>
      <c r="S107" s="29"/>
      <c r="T107" s="29"/>
      <c r="U107" s="32"/>
      <c r="V107" s="29"/>
      <c r="W107" s="32"/>
      <c r="X107" s="42"/>
      <c r="Y107" s="29"/>
      <c r="Z107" s="29"/>
      <c r="AA107" s="29"/>
      <c r="AB107" s="29"/>
      <c r="AC107" s="29"/>
      <c r="AD107" s="29"/>
      <c r="AE107" s="29"/>
      <c r="AF107" s="29"/>
      <c r="AG107" s="29"/>
      <c r="AH107" s="29"/>
      <c r="AI107" s="72"/>
      <c r="AJ107" s="72"/>
      <c r="AK107" s="72"/>
    </row>
    <row r="108" spans="18:37" x14ac:dyDescent="0.2">
      <c r="R108" s="29"/>
      <c r="S108" s="29"/>
      <c r="T108" s="32"/>
      <c r="U108" s="32"/>
      <c r="V108" s="32"/>
      <c r="W108" s="32"/>
      <c r="X108" s="42"/>
      <c r="Y108" s="29"/>
      <c r="Z108" s="29"/>
      <c r="AA108" s="29"/>
      <c r="AB108" s="29"/>
      <c r="AC108" s="29"/>
      <c r="AD108" s="29"/>
      <c r="AE108" s="29"/>
      <c r="AF108" s="29"/>
      <c r="AG108" s="29"/>
      <c r="AH108" s="29"/>
      <c r="AI108" s="72"/>
      <c r="AJ108" s="72"/>
      <c r="AK108" s="72"/>
    </row>
    <row r="109" spans="18:37" x14ac:dyDescent="0.2">
      <c r="R109" s="29"/>
      <c r="S109" s="29"/>
      <c r="T109" s="32"/>
      <c r="U109" s="32"/>
      <c r="V109" s="32"/>
      <c r="W109" s="32"/>
      <c r="X109" s="42"/>
      <c r="Y109" s="29"/>
      <c r="Z109" s="29"/>
      <c r="AA109" s="29"/>
      <c r="AB109" s="29"/>
      <c r="AC109" s="29"/>
      <c r="AD109" s="29"/>
      <c r="AE109" s="29"/>
      <c r="AF109" s="29"/>
      <c r="AG109" s="29"/>
      <c r="AH109" s="29"/>
      <c r="AI109" s="72"/>
      <c r="AJ109" s="72"/>
      <c r="AK109" s="72"/>
    </row>
    <row r="110" spans="18:37" x14ac:dyDescent="0.2">
      <c r="R110" s="29"/>
      <c r="S110" s="29"/>
      <c r="T110" s="32"/>
      <c r="U110" s="32"/>
      <c r="V110" s="32"/>
      <c r="W110" s="32"/>
      <c r="X110" s="42"/>
      <c r="Y110" s="29"/>
      <c r="Z110" s="29"/>
      <c r="AA110" s="29"/>
      <c r="AB110" s="29"/>
      <c r="AC110" s="29"/>
      <c r="AD110" s="29"/>
      <c r="AE110" s="29"/>
      <c r="AF110" s="29"/>
      <c r="AG110" s="29"/>
      <c r="AH110" s="29"/>
      <c r="AI110" s="72"/>
      <c r="AJ110" s="72"/>
      <c r="AK110" s="72"/>
    </row>
    <row r="111" spans="18:37" x14ac:dyDescent="0.2">
      <c r="R111" s="29"/>
      <c r="S111" s="29"/>
      <c r="T111" s="32"/>
      <c r="U111" s="32"/>
      <c r="V111" s="32"/>
      <c r="W111" s="32"/>
      <c r="X111" s="42"/>
      <c r="Y111" s="29"/>
      <c r="Z111" s="29"/>
      <c r="AA111" s="29"/>
      <c r="AB111" s="29"/>
      <c r="AC111" s="29"/>
      <c r="AD111" s="29"/>
      <c r="AE111" s="29"/>
      <c r="AF111" s="29"/>
      <c r="AG111" s="29"/>
      <c r="AH111" s="29"/>
      <c r="AI111" s="72"/>
      <c r="AJ111" s="72"/>
      <c r="AK111" s="72"/>
    </row>
    <row r="112" spans="18:37" x14ac:dyDescent="0.2">
      <c r="R112" s="29"/>
      <c r="S112" s="29"/>
      <c r="T112" s="29"/>
      <c r="U112" s="32"/>
      <c r="V112" s="29"/>
      <c r="W112" s="32"/>
      <c r="X112" s="42"/>
      <c r="Y112" s="29"/>
      <c r="Z112" s="29"/>
      <c r="AA112" s="29"/>
      <c r="AB112" s="29"/>
      <c r="AC112" s="29"/>
      <c r="AD112" s="29"/>
      <c r="AE112" s="29"/>
      <c r="AF112" s="29"/>
      <c r="AG112" s="29"/>
      <c r="AH112" s="29"/>
      <c r="AI112" s="72"/>
      <c r="AJ112" s="72"/>
      <c r="AK112" s="72"/>
    </row>
    <row r="113" spans="18:37" x14ac:dyDescent="0.2">
      <c r="R113" s="29"/>
      <c r="S113" s="29"/>
      <c r="T113" s="29"/>
      <c r="U113" s="32"/>
      <c r="V113" s="29"/>
      <c r="W113" s="32"/>
      <c r="X113" s="42"/>
      <c r="Y113" s="29"/>
      <c r="Z113" s="29"/>
      <c r="AA113" s="29"/>
      <c r="AB113" s="29"/>
      <c r="AC113" s="29"/>
      <c r="AD113" s="29"/>
      <c r="AE113" s="29"/>
      <c r="AF113" s="29"/>
      <c r="AG113" s="29"/>
      <c r="AH113" s="29"/>
      <c r="AI113" s="72"/>
      <c r="AJ113" s="72"/>
      <c r="AK113" s="72"/>
    </row>
    <row r="114" spans="18:37" x14ac:dyDescent="0.2">
      <c r="R114" s="29"/>
      <c r="S114" s="29"/>
      <c r="T114" s="32"/>
      <c r="U114" s="32"/>
      <c r="V114" s="32"/>
      <c r="W114" s="32"/>
      <c r="X114" s="42"/>
      <c r="Y114" s="29"/>
      <c r="Z114" s="29"/>
      <c r="AA114" s="29"/>
      <c r="AB114" s="29"/>
      <c r="AC114" s="29"/>
      <c r="AD114" s="29"/>
      <c r="AE114" s="29"/>
      <c r="AF114" s="29"/>
      <c r="AG114" s="29"/>
      <c r="AH114" s="29"/>
      <c r="AI114" s="72"/>
      <c r="AJ114" s="72"/>
      <c r="AK114" s="72"/>
    </row>
    <row r="115" spans="18:37" x14ac:dyDescent="0.2">
      <c r="R115" s="29"/>
      <c r="S115" s="29"/>
      <c r="T115" s="29"/>
      <c r="U115" s="32"/>
      <c r="V115" s="29"/>
      <c r="W115" s="32"/>
      <c r="X115" s="42"/>
      <c r="Y115" s="29"/>
      <c r="Z115" s="29"/>
      <c r="AA115" s="29"/>
      <c r="AB115" s="29"/>
      <c r="AC115" s="29"/>
      <c r="AD115" s="29"/>
      <c r="AE115" s="29"/>
      <c r="AF115" s="29"/>
      <c r="AG115" s="29"/>
      <c r="AH115" s="29"/>
      <c r="AI115" s="72"/>
      <c r="AJ115" s="72"/>
      <c r="AK115" s="72"/>
    </row>
    <row r="116" spans="18:37" x14ac:dyDescent="0.2">
      <c r="R116" s="29"/>
      <c r="S116" s="29"/>
      <c r="T116" s="32"/>
      <c r="U116" s="32"/>
      <c r="V116" s="32"/>
      <c r="W116" s="32"/>
      <c r="X116" s="42"/>
      <c r="Y116" s="29"/>
      <c r="Z116" s="29"/>
      <c r="AA116" s="29"/>
      <c r="AB116" s="29"/>
      <c r="AC116" s="29"/>
      <c r="AD116" s="29"/>
      <c r="AE116" s="29"/>
      <c r="AF116" s="29"/>
      <c r="AG116" s="29"/>
      <c r="AH116" s="29"/>
      <c r="AI116" s="72"/>
      <c r="AJ116" s="72"/>
      <c r="AK116" s="72"/>
    </row>
    <row r="117" spans="18:37" x14ac:dyDescent="0.2">
      <c r="R117" s="29"/>
      <c r="S117" s="29"/>
      <c r="T117" s="32"/>
      <c r="U117" s="32"/>
      <c r="V117" s="32"/>
      <c r="W117" s="32"/>
      <c r="X117" s="42"/>
      <c r="Y117" s="29"/>
      <c r="Z117" s="29"/>
      <c r="AA117" s="29"/>
      <c r="AB117" s="29"/>
      <c r="AC117" s="29"/>
      <c r="AD117" s="29"/>
      <c r="AE117" s="29"/>
      <c r="AF117" s="29"/>
      <c r="AG117" s="29"/>
      <c r="AH117" s="29"/>
      <c r="AI117" s="72"/>
      <c r="AJ117" s="72"/>
      <c r="AK117" s="72"/>
    </row>
    <row r="118" spans="18:37" x14ac:dyDescent="0.2">
      <c r="R118" s="29"/>
      <c r="S118" s="29"/>
      <c r="T118" s="29"/>
      <c r="U118" s="32"/>
      <c r="V118" s="29"/>
      <c r="W118" s="32"/>
      <c r="X118" s="42"/>
      <c r="Y118" s="29"/>
      <c r="Z118" s="29"/>
      <c r="AA118" s="29"/>
      <c r="AB118" s="29"/>
      <c r="AC118" s="29"/>
      <c r="AD118" s="29"/>
      <c r="AE118" s="29"/>
      <c r="AF118" s="29"/>
      <c r="AG118" s="29"/>
      <c r="AH118" s="29"/>
      <c r="AI118" s="72"/>
      <c r="AJ118" s="72"/>
      <c r="AK118" s="72"/>
    </row>
    <row r="119" spans="18:37" x14ac:dyDescent="0.2">
      <c r="R119" s="29"/>
      <c r="S119" s="29"/>
      <c r="T119" s="32"/>
      <c r="U119" s="32"/>
      <c r="V119" s="32"/>
      <c r="W119" s="32"/>
      <c r="X119" s="42"/>
      <c r="Y119" s="29"/>
      <c r="Z119" s="29"/>
      <c r="AA119" s="29"/>
      <c r="AB119" s="29"/>
      <c r="AC119" s="29"/>
      <c r="AD119" s="29"/>
      <c r="AE119" s="29"/>
      <c r="AF119" s="29"/>
      <c r="AG119" s="29"/>
      <c r="AH119" s="29"/>
      <c r="AI119" s="72"/>
      <c r="AJ119" s="72"/>
      <c r="AK119" s="72"/>
    </row>
    <row r="120" spans="18:37" x14ac:dyDescent="0.2">
      <c r="R120" s="29"/>
      <c r="S120" s="29"/>
      <c r="T120" s="29"/>
      <c r="U120" s="32"/>
      <c r="V120" s="32"/>
      <c r="W120" s="32"/>
      <c r="X120" s="42"/>
      <c r="Y120" s="29"/>
      <c r="Z120" s="29"/>
      <c r="AA120" s="29"/>
      <c r="AB120" s="29"/>
      <c r="AC120" s="29"/>
      <c r="AD120" s="29"/>
      <c r="AE120" s="29"/>
      <c r="AF120" s="29"/>
      <c r="AG120" s="29"/>
      <c r="AH120" s="29"/>
      <c r="AI120" s="72"/>
      <c r="AJ120" s="72"/>
      <c r="AK120" s="72"/>
    </row>
    <row r="121" spans="18:37" x14ac:dyDescent="0.2">
      <c r="R121" s="29"/>
      <c r="S121" s="29"/>
      <c r="T121" s="32"/>
      <c r="U121" s="32"/>
      <c r="V121" s="32"/>
      <c r="W121" s="32"/>
      <c r="X121" s="42"/>
      <c r="Y121" s="29"/>
      <c r="Z121" s="29"/>
      <c r="AA121" s="29"/>
      <c r="AB121" s="29"/>
      <c r="AC121" s="29"/>
      <c r="AD121" s="29"/>
      <c r="AE121" s="29"/>
      <c r="AF121" s="29"/>
      <c r="AG121" s="29"/>
      <c r="AH121" s="29"/>
      <c r="AI121" s="72"/>
      <c r="AJ121" s="72"/>
      <c r="AK121" s="72"/>
    </row>
    <row r="122" spans="18:37" x14ac:dyDescent="0.2">
      <c r="R122" s="29"/>
      <c r="S122" s="29"/>
      <c r="T122" s="29"/>
      <c r="U122" s="32"/>
      <c r="V122" s="29"/>
      <c r="W122" s="32"/>
      <c r="X122" s="42"/>
      <c r="Y122" s="29"/>
      <c r="Z122" s="29"/>
      <c r="AA122" s="29"/>
      <c r="AB122" s="29"/>
      <c r="AC122" s="29"/>
      <c r="AD122" s="29"/>
      <c r="AE122" s="29"/>
      <c r="AF122" s="29"/>
      <c r="AG122" s="29"/>
      <c r="AH122" s="29"/>
      <c r="AI122" s="72"/>
      <c r="AJ122" s="72"/>
      <c r="AK122" s="72"/>
    </row>
    <row r="123" spans="18:37" x14ac:dyDescent="0.2">
      <c r="R123" s="29"/>
      <c r="S123" s="29"/>
      <c r="T123" s="32"/>
      <c r="U123" s="32"/>
      <c r="V123" s="32"/>
      <c r="W123" s="32"/>
      <c r="X123" s="42"/>
      <c r="Y123" s="29"/>
      <c r="Z123" s="29"/>
      <c r="AA123" s="29"/>
      <c r="AB123" s="29"/>
      <c r="AC123" s="29"/>
      <c r="AD123" s="29"/>
      <c r="AE123" s="29"/>
      <c r="AF123" s="29"/>
      <c r="AG123" s="29"/>
      <c r="AH123" s="29"/>
      <c r="AI123" s="72"/>
      <c r="AJ123" s="72"/>
      <c r="AK123" s="72"/>
    </row>
    <row r="124" spans="18:37" x14ac:dyDescent="0.2">
      <c r="R124" s="72"/>
      <c r="S124" s="72"/>
      <c r="T124" s="72"/>
      <c r="U124" s="73"/>
      <c r="V124" s="72"/>
      <c r="W124" s="73"/>
      <c r="X124" s="25"/>
      <c r="Y124" s="72"/>
      <c r="Z124" s="72"/>
      <c r="AA124" s="72"/>
      <c r="AB124" s="72"/>
      <c r="AC124" s="72"/>
      <c r="AD124" s="72"/>
      <c r="AE124" s="72"/>
      <c r="AF124" s="72"/>
      <c r="AG124" s="72"/>
      <c r="AH124" s="72"/>
      <c r="AI124" s="72"/>
      <c r="AJ124" s="72"/>
      <c r="AK124" s="72"/>
    </row>
    <row r="125" spans="18:37" x14ac:dyDescent="0.2">
      <c r="R125" s="72"/>
      <c r="S125" s="72"/>
      <c r="T125" s="72"/>
      <c r="U125" s="73"/>
      <c r="V125" s="72"/>
      <c r="W125" s="73"/>
      <c r="X125" s="25"/>
      <c r="Y125" s="72"/>
      <c r="Z125" s="72"/>
      <c r="AA125" s="72"/>
      <c r="AB125" s="72"/>
      <c r="AC125" s="72"/>
      <c r="AD125" s="72"/>
      <c r="AE125" s="72"/>
      <c r="AF125" s="72"/>
      <c r="AG125" s="72"/>
      <c r="AH125" s="72"/>
      <c r="AI125" s="72"/>
      <c r="AJ125" s="72"/>
      <c r="AK125" s="72"/>
    </row>
    <row r="126" spans="18:37" x14ac:dyDescent="0.2">
      <c r="R126" s="72"/>
      <c r="S126" s="72"/>
      <c r="T126" s="72"/>
      <c r="U126" s="73"/>
      <c r="V126" s="72"/>
      <c r="W126" s="73"/>
      <c r="X126" s="25"/>
      <c r="Y126" s="72"/>
      <c r="Z126" s="72"/>
      <c r="AA126" s="72"/>
      <c r="AB126" s="72"/>
      <c r="AC126" s="72"/>
      <c r="AD126" s="72"/>
      <c r="AE126" s="72"/>
      <c r="AF126" s="72"/>
      <c r="AG126" s="72"/>
      <c r="AH126" s="72"/>
      <c r="AI126" s="72"/>
      <c r="AJ126" s="72"/>
      <c r="AK126" s="72"/>
    </row>
    <row r="127" spans="18:37" x14ac:dyDescent="0.2">
      <c r="R127" s="72"/>
      <c r="S127" s="72"/>
      <c r="T127" s="72"/>
      <c r="U127" s="73"/>
      <c r="V127" s="72"/>
      <c r="W127" s="73"/>
      <c r="X127" s="25"/>
      <c r="Y127" s="72"/>
      <c r="Z127" s="72"/>
      <c r="AA127" s="72"/>
      <c r="AB127" s="72"/>
      <c r="AC127" s="72"/>
      <c r="AD127" s="72"/>
      <c r="AE127" s="72"/>
      <c r="AF127" s="72"/>
      <c r="AG127" s="72"/>
      <c r="AH127" s="72"/>
      <c r="AI127" s="72"/>
      <c r="AJ127" s="72"/>
      <c r="AK127" s="72"/>
    </row>
    <row r="128" spans="18:37" x14ac:dyDescent="0.2">
      <c r="R128" s="72"/>
      <c r="S128" s="72"/>
      <c r="T128" s="73"/>
      <c r="U128" s="73"/>
      <c r="V128" s="73"/>
      <c r="W128" s="73"/>
      <c r="X128" s="25"/>
      <c r="Y128" s="72"/>
      <c r="Z128" s="72"/>
      <c r="AA128" s="72"/>
      <c r="AB128" s="72"/>
      <c r="AC128" s="72"/>
      <c r="AD128" s="72"/>
      <c r="AE128" s="72"/>
      <c r="AF128" s="72"/>
      <c r="AG128" s="72"/>
      <c r="AH128" s="72"/>
      <c r="AI128" s="72"/>
      <c r="AJ128" s="72"/>
      <c r="AK128" s="72"/>
    </row>
    <row r="129" spans="19:37" x14ac:dyDescent="0.2">
      <c r="S129" s="72"/>
      <c r="T129" s="73"/>
      <c r="U129" s="72"/>
      <c r="V129" s="73"/>
      <c r="W129" s="73"/>
      <c r="X129" s="25"/>
      <c r="Y129" s="72"/>
      <c r="Z129" s="72"/>
      <c r="AA129" s="72"/>
      <c r="AB129" s="72"/>
      <c r="AC129" s="72"/>
      <c r="AD129" s="72"/>
      <c r="AE129" s="72"/>
      <c r="AF129" s="72"/>
      <c r="AG129" s="72"/>
      <c r="AH129" s="72"/>
      <c r="AI129" s="72"/>
      <c r="AJ129" s="72"/>
      <c r="AK129" s="72"/>
    </row>
    <row r="130" spans="19:37" x14ac:dyDescent="0.2">
      <c r="S130" s="72"/>
      <c r="T130" s="72"/>
      <c r="U130" s="72"/>
      <c r="V130" s="72"/>
      <c r="W130" s="73"/>
      <c r="X130" s="25"/>
      <c r="Y130" s="72"/>
      <c r="Z130" s="72"/>
      <c r="AA130" s="72"/>
      <c r="AB130" s="72"/>
      <c r="AC130" s="72"/>
      <c r="AD130" s="72"/>
      <c r="AE130" s="72"/>
      <c r="AF130" s="72"/>
      <c r="AG130" s="72"/>
      <c r="AH130" s="72"/>
      <c r="AI130" s="72"/>
      <c r="AJ130" s="72"/>
      <c r="AK130" s="72"/>
    </row>
    <row r="131" spans="19:37" x14ac:dyDescent="0.2">
      <c r="S131" s="72"/>
      <c r="T131" s="72"/>
      <c r="U131" s="72"/>
      <c r="V131" s="72"/>
      <c r="W131" s="73"/>
      <c r="X131" s="25"/>
      <c r="Y131" s="72"/>
      <c r="Z131" s="72"/>
      <c r="AA131" s="72"/>
      <c r="AB131" s="72"/>
      <c r="AC131" s="72"/>
      <c r="AD131" s="72"/>
      <c r="AE131" s="72"/>
      <c r="AF131" s="72"/>
      <c r="AG131" s="72"/>
      <c r="AH131" s="72"/>
      <c r="AI131" s="72"/>
      <c r="AJ131" s="72"/>
      <c r="AK131" s="72"/>
    </row>
    <row r="132" spans="19:37" x14ac:dyDescent="0.2">
      <c r="S132" s="72"/>
      <c r="T132" s="72"/>
      <c r="U132" s="72"/>
      <c r="V132" s="73"/>
      <c r="W132" s="72"/>
      <c r="X132" s="25"/>
      <c r="Y132" s="72"/>
      <c r="Z132" s="72"/>
      <c r="AA132" s="72"/>
      <c r="AB132" s="72"/>
      <c r="AC132" s="72"/>
      <c r="AD132" s="72"/>
      <c r="AE132" s="72"/>
      <c r="AF132" s="72"/>
      <c r="AG132" s="72"/>
      <c r="AH132" s="72"/>
      <c r="AI132" s="72"/>
      <c r="AJ132" s="72"/>
      <c r="AK132" s="72"/>
    </row>
    <row r="133" spans="19:37" x14ac:dyDescent="0.2">
      <c r="S133" s="72"/>
      <c r="T133" s="72"/>
      <c r="U133" s="72"/>
      <c r="V133" s="73"/>
      <c r="W133" s="72"/>
      <c r="X133" s="25"/>
      <c r="Y133" s="72"/>
      <c r="Z133" s="72"/>
      <c r="AA133" s="72"/>
      <c r="AB133" s="72"/>
      <c r="AC133" s="72"/>
      <c r="AD133" s="72"/>
      <c r="AE133" s="72"/>
      <c r="AF133" s="72"/>
      <c r="AG133" s="72"/>
      <c r="AH133" s="72"/>
      <c r="AI133" s="72"/>
      <c r="AJ133" s="72"/>
      <c r="AK133" s="72"/>
    </row>
    <row r="134" spans="19:37" x14ac:dyDescent="0.2">
      <c r="S134" s="72"/>
      <c r="T134" s="73"/>
      <c r="U134" s="72"/>
      <c r="V134" s="73"/>
      <c r="W134" s="72"/>
      <c r="X134" s="25"/>
      <c r="Y134" s="72"/>
      <c r="Z134" s="72"/>
      <c r="AA134" s="72"/>
      <c r="AB134" s="72"/>
      <c r="AC134" s="72"/>
      <c r="AD134" s="72"/>
      <c r="AE134" s="72"/>
      <c r="AF134" s="72"/>
      <c r="AG134" s="72"/>
      <c r="AH134" s="72"/>
      <c r="AI134" s="72"/>
      <c r="AJ134" s="72"/>
      <c r="AK134" s="72"/>
    </row>
    <row r="135" spans="19:37" x14ac:dyDescent="0.2">
      <c r="S135" s="72"/>
      <c r="T135" s="73"/>
      <c r="U135" s="72"/>
      <c r="V135" s="73"/>
      <c r="W135" s="72"/>
      <c r="X135" s="25"/>
      <c r="Y135" s="72"/>
      <c r="Z135" s="72"/>
      <c r="AA135" s="72"/>
      <c r="AB135" s="72"/>
      <c r="AC135" s="72"/>
      <c r="AD135" s="72"/>
      <c r="AE135" s="72"/>
      <c r="AF135" s="72"/>
      <c r="AG135" s="72"/>
      <c r="AH135" s="72"/>
      <c r="AI135" s="72"/>
      <c r="AJ135" s="72"/>
      <c r="AK135" s="72"/>
    </row>
    <row r="136" spans="19:37" x14ac:dyDescent="0.2">
      <c r="S136" s="72"/>
      <c r="T136" s="73"/>
      <c r="U136" s="72"/>
      <c r="V136" s="73"/>
      <c r="W136" s="72"/>
      <c r="X136" s="25"/>
      <c r="Y136" s="72"/>
      <c r="Z136" s="72"/>
      <c r="AA136" s="72"/>
      <c r="AB136" s="72"/>
      <c r="AC136" s="72"/>
      <c r="AD136" s="72"/>
      <c r="AE136" s="72"/>
      <c r="AF136" s="72"/>
      <c r="AG136" s="72"/>
      <c r="AH136" s="72"/>
      <c r="AI136" s="72"/>
      <c r="AJ136" s="72"/>
      <c r="AK136" s="72"/>
    </row>
    <row r="137" spans="19:37" x14ac:dyDescent="0.2">
      <c r="S137" s="72"/>
      <c r="T137" s="73"/>
      <c r="U137" s="72"/>
      <c r="V137" s="73"/>
      <c r="W137" s="72"/>
      <c r="X137" s="25"/>
      <c r="Y137" s="72"/>
      <c r="Z137" s="72"/>
      <c r="AA137" s="72"/>
      <c r="AB137" s="72"/>
      <c r="AC137" s="72"/>
      <c r="AD137" s="72"/>
      <c r="AE137" s="72"/>
      <c r="AF137" s="72"/>
      <c r="AG137" s="72"/>
      <c r="AH137" s="72"/>
      <c r="AI137" s="72"/>
      <c r="AJ137" s="72"/>
      <c r="AK137" s="72"/>
    </row>
    <row r="138" spans="19:37" x14ac:dyDescent="0.2">
      <c r="S138" s="72"/>
      <c r="T138" s="73"/>
      <c r="U138" s="72"/>
      <c r="V138" s="73"/>
      <c r="W138" s="72"/>
      <c r="X138" s="25"/>
      <c r="Y138" s="72"/>
      <c r="Z138" s="72"/>
      <c r="AA138" s="72"/>
      <c r="AB138" s="72"/>
      <c r="AC138" s="72"/>
      <c r="AD138" s="72"/>
      <c r="AE138" s="72"/>
      <c r="AF138" s="72"/>
      <c r="AG138" s="72"/>
      <c r="AH138" s="72"/>
      <c r="AI138" s="72"/>
      <c r="AJ138" s="72"/>
      <c r="AK138" s="72"/>
    </row>
    <row r="139" spans="19:37" x14ac:dyDescent="0.2">
      <c r="S139" s="72"/>
      <c r="T139" s="72"/>
      <c r="U139" s="72"/>
      <c r="V139" s="73"/>
      <c r="W139" s="72"/>
      <c r="X139" s="25"/>
      <c r="Y139" s="72"/>
      <c r="Z139" s="72"/>
      <c r="AA139" s="72"/>
      <c r="AB139" s="72"/>
      <c r="AC139" s="72"/>
      <c r="AD139" s="72"/>
      <c r="AE139" s="72"/>
      <c r="AF139" s="72"/>
      <c r="AG139" s="72"/>
      <c r="AH139" s="72"/>
      <c r="AI139" s="72"/>
      <c r="AJ139" s="72"/>
      <c r="AK139" s="72"/>
    </row>
    <row r="140" spans="19:37" x14ac:dyDescent="0.2">
      <c r="S140" s="72"/>
      <c r="T140" s="73"/>
      <c r="U140" s="72"/>
      <c r="V140" s="73"/>
      <c r="W140" s="72"/>
      <c r="X140" s="25"/>
      <c r="Y140" s="72"/>
      <c r="Z140" s="72"/>
      <c r="AA140" s="72"/>
      <c r="AB140" s="72"/>
      <c r="AC140" s="72"/>
      <c r="AD140" s="72"/>
      <c r="AE140" s="72"/>
      <c r="AF140" s="72"/>
      <c r="AG140" s="72"/>
      <c r="AH140" s="72"/>
      <c r="AI140" s="72"/>
      <c r="AJ140" s="72"/>
      <c r="AK140" s="72"/>
    </row>
    <row r="141" spans="19:37" x14ac:dyDescent="0.2">
      <c r="S141" s="72"/>
      <c r="T141" s="72"/>
      <c r="U141" s="72"/>
      <c r="V141" s="72"/>
      <c r="W141" s="72"/>
      <c r="X141" s="72"/>
      <c r="Y141" s="72"/>
      <c r="Z141" s="72"/>
      <c r="AA141" s="72"/>
      <c r="AB141" s="72"/>
      <c r="AC141" s="72"/>
      <c r="AD141" s="72"/>
      <c r="AE141" s="72"/>
      <c r="AF141" s="72"/>
      <c r="AG141" s="72"/>
      <c r="AH141" s="72"/>
      <c r="AI141" s="72"/>
      <c r="AJ141" s="72"/>
      <c r="AK141" s="72"/>
    </row>
    <row r="142" spans="19:37" x14ac:dyDescent="0.2">
      <c r="S142" s="72"/>
      <c r="T142" s="72"/>
      <c r="U142" s="72"/>
      <c r="V142" s="72"/>
      <c r="W142" s="72"/>
      <c r="X142" s="72"/>
      <c r="Y142" s="72"/>
      <c r="Z142" s="72"/>
      <c r="AA142" s="72"/>
      <c r="AB142" s="72"/>
      <c r="AC142" s="72"/>
      <c r="AD142" s="72"/>
      <c r="AE142" s="72"/>
      <c r="AF142" s="72"/>
      <c r="AG142" s="72"/>
      <c r="AH142" s="72"/>
      <c r="AI142" s="72"/>
      <c r="AJ142" s="72"/>
      <c r="AK142" s="72"/>
    </row>
    <row r="143" spans="19:37" x14ac:dyDescent="0.2">
      <c r="S143" s="72"/>
      <c r="T143" s="72"/>
      <c r="U143" s="72"/>
      <c r="V143" s="72"/>
      <c r="W143" s="72"/>
      <c r="X143" s="72"/>
      <c r="Y143" s="72"/>
      <c r="Z143" s="72"/>
      <c r="AA143" s="72"/>
      <c r="AB143" s="72"/>
      <c r="AC143" s="72"/>
      <c r="AD143" s="72"/>
      <c r="AE143" s="72"/>
      <c r="AF143" s="72"/>
      <c r="AG143" s="72"/>
      <c r="AH143" s="72"/>
      <c r="AI143" s="72"/>
      <c r="AJ143" s="72"/>
      <c r="AK143" s="72"/>
    </row>
    <row r="144" spans="19:37" x14ac:dyDescent="0.2">
      <c r="S144" s="72"/>
      <c r="T144" s="72"/>
      <c r="U144" s="72"/>
      <c r="V144" s="72"/>
      <c r="W144" s="72"/>
      <c r="X144" s="72"/>
      <c r="Y144" s="72"/>
      <c r="Z144" s="72"/>
      <c r="AA144" s="72"/>
      <c r="AB144" s="72"/>
      <c r="AC144" s="72"/>
      <c r="AD144" s="72"/>
      <c r="AE144" s="72"/>
      <c r="AF144" s="72"/>
      <c r="AG144" s="72"/>
      <c r="AH144" s="72"/>
      <c r="AI144" s="72"/>
      <c r="AJ144" s="72"/>
      <c r="AK144" s="72"/>
    </row>
    <row r="145" spans="19:37" x14ac:dyDescent="0.2">
      <c r="S145" s="72"/>
      <c r="T145" s="72"/>
      <c r="U145" s="72"/>
      <c r="V145" s="72"/>
      <c r="W145" s="72"/>
      <c r="X145" s="72"/>
      <c r="Y145" s="72"/>
      <c r="Z145" s="72"/>
      <c r="AA145" s="72"/>
      <c r="AB145" s="72"/>
      <c r="AC145" s="72"/>
      <c r="AD145" s="72"/>
      <c r="AE145" s="72"/>
      <c r="AF145" s="72"/>
      <c r="AG145" s="72"/>
      <c r="AH145" s="72"/>
      <c r="AI145" s="72"/>
      <c r="AJ145" s="72"/>
      <c r="AK145" s="72"/>
    </row>
    <row r="146" spans="19:37" x14ac:dyDescent="0.2">
      <c r="S146" s="72"/>
      <c r="T146" s="72"/>
      <c r="U146" s="72"/>
      <c r="V146" s="72"/>
      <c r="W146" s="72"/>
      <c r="X146" s="72"/>
      <c r="Y146" s="72"/>
      <c r="Z146" s="72"/>
      <c r="AA146" s="72"/>
      <c r="AB146" s="72"/>
      <c r="AC146" s="72"/>
      <c r="AD146" s="72"/>
      <c r="AE146" s="72"/>
      <c r="AF146" s="72"/>
      <c r="AG146" s="72"/>
      <c r="AH146" s="72"/>
      <c r="AI146" s="72"/>
      <c r="AJ146" s="72"/>
      <c r="AK146" s="72"/>
    </row>
    <row r="147" spans="19:37" x14ac:dyDescent="0.2">
      <c r="S147" s="72"/>
      <c r="T147" s="72"/>
      <c r="U147" s="72"/>
      <c r="V147" s="72"/>
      <c r="W147" s="72"/>
      <c r="X147" s="72"/>
      <c r="Y147" s="72"/>
      <c r="Z147" s="72"/>
      <c r="AA147" s="72"/>
      <c r="AB147" s="72"/>
      <c r="AC147" s="72"/>
      <c r="AD147" s="72"/>
      <c r="AE147" s="72"/>
      <c r="AF147" s="72"/>
      <c r="AG147" s="72"/>
      <c r="AH147" s="72"/>
      <c r="AI147" s="72"/>
      <c r="AJ147" s="72"/>
      <c r="AK147" s="72"/>
    </row>
    <row r="148" spans="19:37" x14ac:dyDescent="0.2">
      <c r="S148" s="72"/>
      <c r="T148" s="72"/>
      <c r="U148" s="72"/>
      <c r="V148" s="72"/>
      <c r="W148" s="72"/>
      <c r="X148" s="72"/>
      <c r="Y148" s="72"/>
      <c r="Z148" s="72"/>
      <c r="AA148" s="72"/>
      <c r="AB148" s="72"/>
      <c r="AC148" s="72"/>
      <c r="AD148" s="72"/>
      <c r="AE148" s="72"/>
      <c r="AF148" s="72"/>
      <c r="AG148" s="72"/>
      <c r="AH148" s="72"/>
      <c r="AI148" s="72"/>
      <c r="AJ148" s="72"/>
      <c r="AK148" s="72"/>
    </row>
    <row r="149" spans="19:37" x14ac:dyDescent="0.2">
      <c r="S149" s="72"/>
      <c r="T149" s="72"/>
      <c r="U149" s="72"/>
      <c r="V149" s="72"/>
      <c r="W149" s="72"/>
      <c r="X149" s="72"/>
      <c r="Y149" s="72"/>
      <c r="Z149" s="72"/>
      <c r="AA149" s="72"/>
      <c r="AB149" s="72"/>
      <c r="AC149" s="72"/>
      <c r="AD149" s="72"/>
      <c r="AE149" s="72"/>
      <c r="AF149" s="72"/>
      <c r="AG149" s="72"/>
      <c r="AH149" s="72"/>
      <c r="AI149" s="72"/>
      <c r="AJ149" s="72"/>
      <c r="AK149" s="72"/>
    </row>
    <row r="150" spans="19:37" x14ac:dyDescent="0.2">
      <c r="S150" s="72"/>
      <c r="T150" s="72"/>
      <c r="U150" s="72"/>
      <c r="V150" s="72"/>
      <c r="W150" s="72"/>
      <c r="X150" s="72"/>
      <c r="Y150" s="72"/>
      <c r="Z150" s="72"/>
      <c r="AA150" s="72"/>
      <c r="AB150" s="72"/>
      <c r="AC150" s="72"/>
      <c r="AD150" s="72"/>
      <c r="AE150" s="72"/>
      <c r="AF150" s="72"/>
      <c r="AG150" s="72"/>
      <c r="AH150" s="72"/>
      <c r="AI150" s="72"/>
      <c r="AJ150" s="72"/>
      <c r="AK150" s="72"/>
    </row>
  </sheetData>
  <printOptions horizontalCentered="1" verticalCentered="1"/>
  <pageMargins left="0.70866141732283472" right="0.70866141732283472" top="0.74803149606299213" bottom="0.74803149606299213" header="0.31496062992125984" footer="0.31496062992125984"/>
  <pageSetup scale="26" orientation="portrait" r:id="rId1"/>
  <headerFooter>
    <oddFooter>Página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O1:AR132"/>
  <sheetViews>
    <sheetView view="pageBreakPreview" zoomScale="93" zoomScaleNormal="100" zoomScaleSheetLayoutView="93" workbookViewId="0">
      <selection activeCell="AC21" sqref="AC21"/>
    </sheetView>
  </sheetViews>
  <sheetFormatPr baseColWidth="10" defaultColWidth="11" defaultRowHeight="14.25" x14ac:dyDescent="0.2"/>
  <cols>
    <col min="1" max="7" width="11" style="72"/>
    <col min="8" max="8" width="1.625" style="72" customWidth="1"/>
    <col min="9" max="17" width="16.75" style="72" customWidth="1"/>
    <col min="18" max="18" width="9.125" style="72" customWidth="1"/>
    <col min="19" max="19" width="5.25" style="72" bestFit="1" customWidth="1"/>
    <col min="20" max="20" width="11.25" style="72" customWidth="1"/>
    <col min="21" max="31" width="10.125" style="72" bestFit="1" customWidth="1"/>
    <col min="32" max="34" width="7.75" style="72" customWidth="1"/>
    <col min="35" max="16384" width="11" style="72"/>
  </cols>
  <sheetData>
    <row r="1" spans="15:44" x14ac:dyDescent="0.2">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5:44" x14ac:dyDescent="0.2">
      <c r="O2" s="29"/>
      <c r="P2" s="29"/>
      <c r="Q2" s="29"/>
      <c r="R2" s="29"/>
      <c r="S2" s="29"/>
      <c r="T2" s="72" t="s">
        <v>277</v>
      </c>
      <c r="U2" s="29"/>
      <c r="V2" s="29"/>
      <c r="W2" s="29"/>
      <c r="X2" s="29"/>
      <c r="Y2" s="29"/>
      <c r="Z2" s="29"/>
      <c r="AA2" s="29"/>
      <c r="AB2" s="29"/>
      <c r="AC2" s="29"/>
      <c r="AD2" s="29"/>
      <c r="AE2" s="29"/>
      <c r="AF2" s="29"/>
      <c r="AG2" s="29"/>
      <c r="AH2" s="29"/>
      <c r="AI2" s="29"/>
      <c r="AJ2" s="29"/>
      <c r="AK2" s="29"/>
      <c r="AL2" s="29"/>
      <c r="AM2" s="29"/>
      <c r="AN2" s="29"/>
      <c r="AO2" s="29"/>
      <c r="AP2" s="29"/>
      <c r="AQ2" s="29"/>
      <c r="AR2" s="29"/>
    </row>
    <row r="3" spans="15:44" x14ac:dyDescent="0.2">
      <c r="O3" s="29"/>
      <c r="P3" s="29"/>
      <c r="Q3" s="29"/>
      <c r="R3" s="29"/>
      <c r="S3" s="29"/>
      <c r="T3" s="65" t="s">
        <v>260</v>
      </c>
      <c r="U3" s="65" t="s">
        <v>261</v>
      </c>
      <c r="V3" s="65" t="s">
        <v>262</v>
      </c>
      <c r="W3" s="65" t="s">
        <v>263</v>
      </c>
      <c r="X3" s="65" t="s">
        <v>264</v>
      </c>
      <c r="Y3" s="65" t="s">
        <v>265</v>
      </c>
      <c r="Z3" s="65" t="s">
        <v>266</v>
      </c>
      <c r="AA3" s="65" t="s">
        <v>267</v>
      </c>
      <c r="AB3" s="65" t="s">
        <v>268</v>
      </c>
      <c r="AC3" s="65" t="s">
        <v>269</v>
      </c>
      <c r="AD3" s="65" t="s">
        <v>270</v>
      </c>
      <c r="AE3" s="65" t="s">
        <v>271</v>
      </c>
      <c r="AF3" s="29"/>
      <c r="AG3" s="29"/>
      <c r="AH3" s="29"/>
      <c r="AI3" s="29"/>
      <c r="AJ3" s="29"/>
      <c r="AK3" s="29"/>
      <c r="AL3" s="29"/>
      <c r="AM3" s="29"/>
      <c r="AN3" s="29"/>
      <c r="AO3" s="29"/>
      <c r="AP3" s="29"/>
      <c r="AQ3" s="29"/>
      <c r="AR3" s="29"/>
    </row>
    <row r="4" spans="15:44" x14ac:dyDescent="0.2">
      <c r="O4" s="29"/>
      <c r="P4" s="29"/>
      <c r="Q4" s="29"/>
      <c r="R4" s="29" t="s">
        <v>156</v>
      </c>
      <c r="S4" s="29">
        <v>2017</v>
      </c>
      <c r="T4" s="411">
        <v>1238.7</v>
      </c>
      <c r="U4" s="411">
        <v>1424.808</v>
      </c>
      <c r="V4" s="411">
        <v>1512.1959999999999</v>
      </c>
      <c r="W4" s="411">
        <v>1721.3050000000001</v>
      </c>
      <c r="X4" s="411">
        <v>1891.152</v>
      </c>
      <c r="Y4" s="411">
        <v>1988.8789999999999</v>
      </c>
      <c r="Z4" s="411">
        <v>1803.489</v>
      </c>
      <c r="AA4" s="411">
        <v>1732.4280000000001</v>
      </c>
      <c r="AB4" s="411">
        <v>1852.902</v>
      </c>
      <c r="AC4" s="411">
        <v>1821.741</v>
      </c>
      <c r="AD4" s="411">
        <v>1527.15</v>
      </c>
      <c r="AE4" s="411">
        <v>1109.3230000000001</v>
      </c>
      <c r="AF4" s="30"/>
      <c r="AG4" s="29"/>
      <c r="AH4" s="29"/>
      <c r="AI4" s="29"/>
      <c r="AJ4" s="29"/>
      <c r="AK4" s="29"/>
      <c r="AL4" s="29"/>
      <c r="AM4" s="29"/>
      <c r="AN4" s="29"/>
      <c r="AO4" s="29"/>
      <c r="AP4" s="29"/>
      <c r="AQ4" s="29"/>
      <c r="AR4" s="29"/>
    </row>
    <row r="5" spans="15:44" x14ac:dyDescent="0.2">
      <c r="O5" s="29"/>
      <c r="P5" s="29"/>
      <c r="Q5" s="29"/>
      <c r="R5" s="29" t="s">
        <v>156</v>
      </c>
      <c r="S5" s="29">
        <v>2018</v>
      </c>
      <c r="T5" s="411">
        <v>1809.184</v>
      </c>
      <c r="U5" s="411">
        <v>1339.578</v>
      </c>
      <c r="V5" s="411">
        <v>1741.86</v>
      </c>
      <c r="W5" s="411">
        <v>1727.09</v>
      </c>
      <c r="X5" s="411">
        <v>1834.2228</v>
      </c>
      <c r="Y5" s="411">
        <v>1822.5585000000001</v>
      </c>
      <c r="Z5" s="411">
        <v>1617.366</v>
      </c>
      <c r="AA5" s="411">
        <v>2121.0632000000001</v>
      </c>
      <c r="AB5" s="411">
        <v>1342.2049999999999</v>
      </c>
      <c r="AC5" s="411">
        <v>2073.6241999999997</v>
      </c>
      <c r="AD5" s="411">
        <v>1528.8510000000001</v>
      </c>
      <c r="AE5" s="411">
        <v>1189.4880000000001</v>
      </c>
      <c r="AF5" s="30"/>
      <c r="AG5" s="29"/>
      <c r="AH5" s="29"/>
      <c r="AI5" s="29"/>
      <c r="AJ5" s="29"/>
      <c r="AK5" s="29"/>
      <c r="AL5" s="29"/>
      <c r="AM5" s="29"/>
      <c r="AN5" s="29"/>
      <c r="AO5" s="29"/>
      <c r="AP5" s="29"/>
      <c r="AQ5" s="29"/>
      <c r="AR5" s="29"/>
    </row>
    <row r="6" spans="15:44" x14ac:dyDescent="0.2">
      <c r="O6" s="29"/>
      <c r="P6" s="29"/>
      <c r="Q6" s="29"/>
      <c r="R6" s="29" t="s">
        <v>156</v>
      </c>
      <c r="S6" s="29">
        <v>2019</v>
      </c>
      <c r="T6" s="411">
        <v>1307.1859999999999</v>
      </c>
      <c r="U6" s="411">
        <v>1395.3050000000001</v>
      </c>
      <c r="V6" s="411">
        <v>1648.8889999999999</v>
      </c>
      <c r="W6" s="24">
        <v>1458.0940000000001</v>
      </c>
      <c r="X6" s="411">
        <v>1797.2159999999999</v>
      </c>
      <c r="Y6" s="411">
        <v>1500.4818596</v>
      </c>
      <c r="Z6" s="411">
        <v>1768.6</v>
      </c>
      <c r="AA6" s="411">
        <v>1249.5</v>
      </c>
      <c r="AB6" s="411">
        <v>1548</v>
      </c>
      <c r="AC6" s="411">
        <v>1911.2</v>
      </c>
      <c r="AD6" s="411"/>
      <c r="AE6" s="411"/>
      <c r="AF6" s="30"/>
      <c r="AG6" s="29"/>
      <c r="AH6" s="29"/>
      <c r="AI6" s="29"/>
      <c r="AJ6" s="29"/>
      <c r="AK6" s="29"/>
      <c r="AL6" s="29"/>
      <c r="AM6" s="29"/>
      <c r="AN6" s="29"/>
      <c r="AO6" s="29"/>
      <c r="AP6" s="29"/>
      <c r="AQ6" s="29"/>
      <c r="AR6" s="29"/>
    </row>
    <row r="7" spans="15:44" x14ac:dyDescent="0.2">
      <c r="O7" s="29"/>
      <c r="P7" s="29"/>
      <c r="Q7" s="29"/>
      <c r="R7" s="29" t="s">
        <v>157</v>
      </c>
      <c r="S7" s="29">
        <v>2017</v>
      </c>
      <c r="T7" s="411">
        <v>2163.1970000000001</v>
      </c>
      <c r="U7" s="411">
        <v>2783.4360000000001</v>
      </c>
      <c r="V7" s="411">
        <v>2749.009</v>
      </c>
      <c r="W7" s="411">
        <v>3008.9679999999998</v>
      </c>
      <c r="X7" s="411">
        <v>3447.8389999999999</v>
      </c>
      <c r="Y7" s="411">
        <v>3777.386</v>
      </c>
      <c r="Z7" s="411">
        <v>3396.752</v>
      </c>
      <c r="AA7" s="411">
        <v>3340.6280000000002</v>
      </c>
      <c r="AB7" s="411">
        <v>3534.6909999999998</v>
      </c>
      <c r="AC7" s="411">
        <v>3517.0039999999999</v>
      </c>
      <c r="AD7" s="411">
        <v>2812.0680000000002</v>
      </c>
      <c r="AE7" s="411">
        <v>2338.4270000000001</v>
      </c>
      <c r="AF7" s="30"/>
      <c r="AG7" s="29"/>
      <c r="AH7" s="30"/>
      <c r="AI7" s="29"/>
      <c r="AJ7" s="29"/>
      <c r="AK7" s="29"/>
      <c r="AL7" s="29"/>
      <c r="AM7" s="29"/>
      <c r="AN7" s="29"/>
      <c r="AO7" s="29"/>
      <c r="AP7" s="29"/>
      <c r="AQ7" s="29"/>
      <c r="AR7" s="29"/>
    </row>
    <row r="8" spans="15:44" x14ac:dyDescent="0.2">
      <c r="O8" s="29"/>
      <c r="P8" s="29"/>
      <c r="Q8" s="29"/>
      <c r="R8" s="29" t="s">
        <v>157</v>
      </c>
      <c r="S8" s="29">
        <v>2018</v>
      </c>
      <c r="T8" s="411">
        <v>3509.2413099999999</v>
      </c>
      <c r="U8" s="411">
        <v>2866.64129</v>
      </c>
      <c r="V8" s="411">
        <v>3487.93588</v>
      </c>
      <c r="W8" s="411">
        <v>3512.6211000000003</v>
      </c>
      <c r="X8" s="411">
        <v>3772.58853</v>
      </c>
      <c r="Y8" s="411">
        <v>3458.9167499999999</v>
      </c>
      <c r="Z8" s="411">
        <v>3221.5904300000002</v>
      </c>
      <c r="AA8" s="411">
        <v>4232.6692499999999</v>
      </c>
      <c r="AB8" s="411">
        <v>2610.4208100000001</v>
      </c>
      <c r="AC8" s="411">
        <v>3988.3429999999998</v>
      </c>
      <c r="AD8" s="411">
        <v>2910.2931699999999</v>
      </c>
      <c r="AE8" s="411">
        <v>2148.7098500000002</v>
      </c>
      <c r="AF8" s="30"/>
      <c r="AG8" s="29"/>
      <c r="AH8" s="30"/>
      <c r="AI8" s="29"/>
      <c r="AJ8" s="29"/>
      <c r="AK8" s="29"/>
      <c r="AL8" s="29"/>
      <c r="AM8" s="29"/>
      <c r="AN8" s="29"/>
      <c r="AO8" s="29"/>
      <c r="AP8" s="29"/>
      <c r="AQ8" s="29"/>
      <c r="AR8" s="29"/>
    </row>
    <row r="9" spans="15:44" x14ac:dyDescent="0.2">
      <c r="O9" s="29"/>
      <c r="P9" s="29"/>
      <c r="Q9" s="29"/>
      <c r="R9" s="29" t="s">
        <v>157</v>
      </c>
      <c r="S9" s="29">
        <v>2019</v>
      </c>
      <c r="T9" s="327">
        <v>2442.0995400000002</v>
      </c>
      <c r="U9" s="327">
        <v>2591.3246099999997</v>
      </c>
      <c r="V9" s="327">
        <v>3015.9723899999999</v>
      </c>
      <c r="W9" s="327">
        <v>2767.1150200000002</v>
      </c>
      <c r="X9" s="327">
        <v>3464.5224800000001</v>
      </c>
      <c r="Y9" s="327">
        <v>2833.1304499999992</v>
      </c>
      <c r="Z9" s="30">
        <v>3523.8</v>
      </c>
      <c r="AA9" s="30">
        <v>2365.8000000000002</v>
      </c>
      <c r="AB9" s="30">
        <v>2823.5</v>
      </c>
      <c r="AC9" s="30">
        <v>3546.5</v>
      </c>
      <c r="AD9" s="30"/>
      <c r="AE9" s="30"/>
      <c r="AF9" s="30"/>
      <c r="AG9" s="29"/>
      <c r="AH9" s="31"/>
      <c r="AI9" s="29"/>
      <c r="AJ9" s="29"/>
      <c r="AK9" s="29"/>
      <c r="AL9" s="29"/>
      <c r="AM9" s="29"/>
      <c r="AN9" s="29"/>
      <c r="AO9" s="29"/>
      <c r="AP9" s="29"/>
      <c r="AQ9" s="29"/>
      <c r="AR9" s="29"/>
    </row>
    <row r="10" spans="15:44" x14ac:dyDescent="0.2">
      <c r="O10" s="29"/>
      <c r="P10" s="29"/>
      <c r="Q10" s="29"/>
      <c r="R10" s="30"/>
      <c r="S10" s="29"/>
      <c r="T10" s="29" t="s">
        <v>273</v>
      </c>
      <c r="U10" s="29"/>
      <c r="V10" s="29"/>
      <c r="W10" s="29"/>
      <c r="X10" s="29"/>
      <c r="Y10" s="32"/>
      <c r="Z10" s="29"/>
      <c r="AA10" s="29"/>
      <c r="AB10" s="29"/>
      <c r="AC10" s="29"/>
      <c r="AD10" s="29"/>
      <c r="AE10" s="29"/>
      <c r="AF10" s="30"/>
      <c r="AG10" s="29"/>
      <c r="AH10" s="32"/>
      <c r="AI10" s="29"/>
      <c r="AJ10" s="29"/>
      <c r="AK10" s="29"/>
      <c r="AL10" s="29"/>
      <c r="AM10" s="29"/>
      <c r="AN10" s="29"/>
      <c r="AO10" s="29"/>
      <c r="AP10" s="29"/>
      <c r="AQ10" s="29"/>
      <c r="AR10" s="29"/>
    </row>
    <row r="11" spans="15:44" x14ac:dyDescent="0.2">
      <c r="O11" s="29"/>
      <c r="P11" s="29"/>
      <c r="Q11" s="29"/>
      <c r="R11" s="30"/>
      <c r="S11" s="29"/>
      <c r="T11" s="72" t="s">
        <v>277</v>
      </c>
      <c r="U11" s="29"/>
      <c r="V11" s="29"/>
      <c r="W11" s="29"/>
      <c r="X11" s="29"/>
      <c r="Y11" s="29"/>
      <c r="Z11" s="29"/>
      <c r="AA11" s="29"/>
      <c r="AB11" s="29"/>
      <c r="AC11" s="29"/>
      <c r="AD11" s="29"/>
      <c r="AE11" s="29"/>
      <c r="AF11" s="30"/>
      <c r="AG11" s="29"/>
      <c r="AH11" s="29"/>
      <c r="AI11" s="29"/>
      <c r="AJ11" s="29"/>
      <c r="AK11" s="29"/>
      <c r="AL11" s="29"/>
      <c r="AM11" s="29"/>
      <c r="AN11" s="29"/>
      <c r="AO11" s="29"/>
      <c r="AP11" s="29"/>
      <c r="AQ11" s="29"/>
      <c r="AR11" s="29"/>
    </row>
    <row r="12" spans="15:44" x14ac:dyDescent="0.2">
      <c r="O12" s="29"/>
      <c r="P12" s="29"/>
      <c r="Q12" s="29"/>
      <c r="R12" s="29"/>
      <c r="S12" s="29"/>
      <c r="T12" s="29" t="s">
        <v>260</v>
      </c>
      <c r="U12" s="29" t="s">
        <v>261</v>
      </c>
      <c r="V12" s="29" t="s">
        <v>262</v>
      </c>
      <c r="W12" s="29" t="s">
        <v>263</v>
      </c>
      <c r="X12" s="29" t="s">
        <v>264</v>
      </c>
      <c r="Y12" s="29" t="s">
        <v>265</v>
      </c>
      <c r="Z12" s="29" t="s">
        <v>266</v>
      </c>
      <c r="AA12" s="29" t="s">
        <v>267</v>
      </c>
      <c r="AB12" s="29" t="s">
        <v>268</v>
      </c>
      <c r="AC12" s="29" t="s">
        <v>269</v>
      </c>
      <c r="AD12" s="29" t="s">
        <v>270</v>
      </c>
      <c r="AE12" s="29" t="s">
        <v>271</v>
      </c>
      <c r="AF12" s="30"/>
      <c r="AG12" s="29"/>
      <c r="AH12" s="29"/>
      <c r="AI12" s="29"/>
      <c r="AJ12" s="29"/>
      <c r="AK12" s="29"/>
      <c r="AL12" s="29"/>
      <c r="AM12" s="29"/>
      <c r="AN12" s="29"/>
      <c r="AO12" s="29"/>
      <c r="AP12" s="29"/>
      <c r="AQ12" s="29"/>
      <c r="AR12" s="29"/>
    </row>
    <row r="13" spans="15:44" x14ac:dyDescent="0.2">
      <c r="O13" s="29"/>
      <c r="P13" s="29"/>
      <c r="Q13" s="29"/>
      <c r="R13" s="29"/>
      <c r="S13" s="29">
        <v>2017</v>
      </c>
      <c r="T13" s="1">
        <v>1.7463445547751675</v>
      </c>
      <c r="U13" s="1">
        <v>1.9535516364310139</v>
      </c>
      <c r="V13" s="1">
        <v>1.8178919928369075</v>
      </c>
      <c r="W13" s="1">
        <v>1.7480736998962993</v>
      </c>
      <c r="X13" s="1">
        <v>1.823142190580133</v>
      </c>
      <c r="Y13" s="1">
        <v>1.8992538007591211</v>
      </c>
      <c r="Z13" s="1">
        <v>1.883433722079813</v>
      </c>
      <c r="AA13" s="1">
        <v>1.9282925466455172</v>
      </c>
      <c r="AB13" s="1">
        <v>1.9076513490729676</v>
      </c>
      <c r="AC13" s="1">
        <v>1.930573006810518</v>
      </c>
      <c r="AD13" s="1">
        <v>1.8413829682742364</v>
      </c>
      <c r="AE13" s="1">
        <v>2.1079766668499618</v>
      </c>
      <c r="AF13" s="29"/>
      <c r="AG13" s="29"/>
      <c r="AH13" s="29"/>
      <c r="AI13" s="29"/>
      <c r="AJ13" s="29"/>
      <c r="AK13" s="29"/>
      <c r="AL13" s="29"/>
      <c r="AM13" s="29"/>
      <c r="AN13" s="29"/>
      <c r="AO13" s="29"/>
      <c r="AP13" s="29"/>
      <c r="AQ13" s="29"/>
      <c r="AR13" s="29"/>
    </row>
    <row r="14" spans="15:44" x14ac:dyDescent="0.2">
      <c r="O14" s="29"/>
      <c r="P14" s="29"/>
      <c r="Q14" s="29"/>
      <c r="R14" s="29"/>
      <c r="S14" s="29">
        <v>2018</v>
      </c>
      <c r="T14" s="1">
        <v>1.9396818178803261</v>
      </c>
      <c r="U14" s="1">
        <v>2.1399584719964051</v>
      </c>
      <c r="V14" s="1">
        <v>2.0024203322884735</v>
      </c>
      <c r="W14" s="1">
        <v>2.0338379007463425</v>
      </c>
      <c r="X14" s="1">
        <v>2.0567776880758433</v>
      </c>
      <c r="Y14" s="1">
        <v>1.8978357896330897</v>
      </c>
      <c r="Z14" s="1">
        <v>1.9918747086311943</v>
      </c>
      <c r="AA14" s="1">
        <v>1.9955413162606375</v>
      </c>
      <c r="AB14" s="1">
        <v>1.9448748961596778</v>
      </c>
      <c r="AC14" s="1">
        <v>1.9233682747336767</v>
      </c>
      <c r="AD14" s="1">
        <v>1.9035819514131853</v>
      </c>
      <c r="AE14" s="1">
        <v>1.8064157435804313</v>
      </c>
      <c r="AF14" s="29"/>
      <c r="AG14" s="30"/>
      <c r="AH14" s="30"/>
      <c r="AI14" s="30"/>
      <c r="AJ14" s="29"/>
      <c r="AK14" s="29"/>
      <c r="AL14" s="29"/>
      <c r="AM14" s="29"/>
      <c r="AN14" s="29"/>
      <c r="AO14" s="29"/>
      <c r="AP14" s="29"/>
      <c r="AQ14" s="29"/>
      <c r="AR14" s="29"/>
    </row>
    <row r="15" spans="15:44" x14ac:dyDescent="0.2">
      <c r="O15" s="29"/>
      <c r="P15" s="30"/>
      <c r="Q15" s="30"/>
      <c r="R15" s="29"/>
      <c r="S15" s="29">
        <v>2019</v>
      </c>
      <c r="T15" s="31">
        <v>1.8682112109523819</v>
      </c>
      <c r="U15" s="31">
        <v>1.8571743167264501</v>
      </c>
      <c r="V15" s="31">
        <v>1.8290936442659269</v>
      </c>
      <c r="W15" s="31">
        <v>1.8977617492425043</v>
      </c>
      <c r="X15" s="31">
        <v>1.9277162455709276</v>
      </c>
      <c r="Y15" s="31">
        <v>1.8881470854671032</v>
      </c>
      <c r="Z15" s="29">
        <v>1.99</v>
      </c>
      <c r="AA15" s="29">
        <v>1.89</v>
      </c>
      <c r="AB15" s="29">
        <v>1.82</v>
      </c>
      <c r="AC15" s="29">
        <v>1.86</v>
      </c>
      <c r="AD15" s="29"/>
      <c r="AE15" s="29"/>
      <c r="AF15" s="29"/>
      <c r="AG15" s="30"/>
      <c r="AH15" s="30"/>
      <c r="AI15" s="30"/>
      <c r="AJ15" s="29"/>
      <c r="AK15" s="29"/>
      <c r="AL15" s="29"/>
      <c r="AM15" s="29"/>
      <c r="AN15" s="29"/>
      <c r="AO15" s="29"/>
      <c r="AP15" s="29"/>
      <c r="AQ15" s="29"/>
      <c r="AR15" s="29"/>
    </row>
    <row r="16" spans="15:44" x14ac:dyDescent="0.2">
      <c r="O16" s="29"/>
      <c r="P16" s="24"/>
      <c r="Q16" s="24"/>
      <c r="R16" s="29"/>
      <c r="S16" s="29"/>
      <c r="T16" s="72" t="s">
        <v>277</v>
      </c>
      <c r="U16" s="29"/>
      <c r="V16" s="29"/>
      <c r="W16" s="29"/>
      <c r="X16" s="29"/>
      <c r="Y16" s="29"/>
      <c r="Z16" s="29"/>
      <c r="AA16" s="29"/>
      <c r="AB16" s="29"/>
      <c r="AC16" s="29"/>
      <c r="AD16" s="29"/>
      <c r="AE16" s="29"/>
      <c r="AF16" s="29"/>
      <c r="AG16" s="31"/>
      <c r="AH16" s="31"/>
      <c r="AI16" s="31"/>
      <c r="AJ16" s="29"/>
      <c r="AK16" s="29"/>
      <c r="AL16" s="29"/>
      <c r="AM16" s="29"/>
      <c r="AN16" s="29"/>
      <c r="AO16" s="29"/>
      <c r="AP16" s="29"/>
      <c r="AQ16" s="29"/>
      <c r="AR16" s="29"/>
    </row>
    <row r="17" spans="15:44" x14ac:dyDescent="0.2">
      <c r="O17" s="29"/>
      <c r="P17" s="24"/>
      <c r="Q17" s="24"/>
      <c r="R17" s="29"/>
      <c r="S17" s="29"/>
      <c r="T17" s="29" t="s">
        <v>260</v>
      </c>
      <c r="U17" s="29" t="s">
        <v>261</v>
      </c>
      <c r="V17" s="29" t="s">
        <v>262</v>
      </c>
      <c r="W17" s="29" t="s">
        <v>263</v>
      </c>
      <c r="X17" s="29" t="s">
        <v>264</v>
      </c>
      <c r="Y17" s="29" t="s">
        <v>265</v>
      </c>
      <c r="Z17" s="29" t="s">
        <v>266</v>
      </c>
      <c r="AA17" s="29" t="s">
        <v>267</v>
      </c>
      <c r="AB17" s="29" t="s">
        <v>268</v>
      </c>
      <c r="AC17" s="29" t="s">
        <v>269</v>
      </c>
      <c r="AD17" s="29" t="s">
        <v>270</v>
      </c>
      <c r="AE17" s="29" t="s">
        <v>271</v>
      </c>
      <c r="AF17" s="29"/>
      <c r="AG17" s="32"/>
      <c r="AH17" s="32"/>
      <c r="AI17" s="32"/>
      <c r="AJ17" s="29"/>
      <c r="AK17" s="29"/>
      <c r="AL17" s="29"/>
      <c r="AM17" s="29"/>
      <c r="AN17" s="29"/>
      <c r="AO17" s="29"/>
      <c r="AP17" s="29"/>
      <c r="AQ17" s="29"/>
      <c r="AR17" s="29"/>
    </row>
    <row r="18" spans="15:44" x14ac:dyDescent="0.2">
      <c r="O18" s="29"/>
      <c r="P18" s="1"/>
      <c r="Q18" s="1"/>
      <c r="R18" s="29"/>
      <c r="S18" s="29">
        <v>2017</v>
      </c>
      <c r="T18" s="73">
        <v>1154.665556171793</v>
      </c>
      <c r="U18" s="73">
        <v>1256.5439480687926</v>
      </c>
      <c r="V18" s="73">
        <v>1201.9901856637632</v>
      </c>
      <c r="W18" s="73">
        <v>1146.2818479699993</v>
      </c>
      <c r="X18" s="73">
        <v>1224.2399809745593</v>
      </c>
      <c r="Y18" s="73">
        <v>1263.3836282649675</v>
      </c>
      <c r="Z18" s="73">
        <v>1239.6195728612704</v>
      </c>
      <c r="AA18" s="73">
        <v>1242.2831902509081</v>
      </c>
      <c r="AB18" s="73">
        <v>1193.3122248991042</v>
      </c>
      <c r="AC18" s="73">
        <v>1215.3922364375615</v>
      </c>
      <c r="AD18" s="73">
        <v>1167.0132838031627</v>
      </c>
      <c r="AE18" s="73">
        <v>1342.6124986500777</v>
      </c>
      <c r="AF18" s="29"/>
      <c r="AG18" s="32"/>
      <c r="AH18" s="29"/>
      <c r="AI18" s="30"/>
      <c r="AJ18" s="30"/>
      <c r="AK18" s="29"/>
      <c r="AL18" s="29"/>
      <c r="AM18" s="29"/>
      <c r="AN18" s="29"/>
      <c r="AO18" s="29"/>
      <c r="AP18" s="29"/>
      <c r="AQ18" s="29"/>
      <c r="AR18" s="29"/>
    </row>
    <row r="19" spans="15:44" x14ac:dyDescent="0.2">
      <c r="O19" s="29"/>
      <c r="P19" s="73"/>
      <c r="Q19" s="73"/>
      <c r="R19" s="29"/>
      <c r="S19" s="29">
        <v>2018</v>
      </c>
      <c r="T19" s="73">
        <v>1174.5355311810738</v>
      </c>
      <c r="U19" s="73">
        <v>1277.2128144263345</v>
      </c>
      <c r="V19" s="73">
        <v>1208.3605495194795</v>
      </c>
      <c r="W19" s="73">
        <v>1221.4213512932158</v>
      </c>
      <c r="X19" s="73">
        <v>1287.7896460580471</v>
      </c>
      <c r="Y19" s="73">
        <v>1207.3082375750901</v>
      </c>
      <c r="Z19" s="73">
        <v>1299.5189786580775</v>
      </c>
      <c r="AA19" s="73">
        <v>1309.5739887960433</v>
      </c>
      <c r="AB19" s="73">
        <v>1324.2847655440862</v>
      </c>
      <c r="AC19" s="73">
        <v>1301.8125830707418</v>
      </c>
      <c r="AD19" s="73">
        <v>1289.8861660970886</v>
      </c>
      <c r="AE19" s="73">
        <v>1231.9574729644185</v>
      </c>
      <c r="AF19" s="29"/>
      <c r="AG19" s="29"/>
      <c r="AH19" s="29"/>
      <c r="AI19" s="29"/>
      <c r="AJ19" s="29"/>
      <c r="AK19" s="29"/>
      <c r="AL19" s="29"/>
      <c r="AM19" s="29"/>
      <c r="AN19" s="29"/>
      <c r="AO19" s="29"/>
      <c r="AP19" s="29"/>
      <c r="AQ19" s="29"/>
      <c r="AR19" s="29"/>
    </row>
    <row r="20" spans="15:44" x14ac:dyDescent="0.2">
      <c r="O20" s="29"/>
      <c r="P20" s="29"/>
      <c r="Q20" s="73"/>
      <c r="R20" s="29"/>
      <c r="S20" s="29">
        <v>2019</v>
      </c>
      <c r="T20" s="327">
        <v>1264.8910824874195</v>
      </c>
      <c r="U20" s="327">
        <v>1219.494943335256</v>
      </c>
      <c r="V20" s="327">
        <v>1221.249244403474</v>
      </c>
      <c r="W20" s="327">
        <v>1266.5661914444472</v>
      </c>
      <c r="X20" s="327">
        <v>1333.9796419350819</v>
      </c>
      <c r="Y20" s="327">
        <v>1307.3719234482769</v>
      </c>
      <c r="Z20" s="30">
        <v>1367</v>
      </c>
      <c r="AA20" s="30">
        <v>1351</v>
      </c>
      <c r="AB20" s="30">
        <v>1310</v>
      </c>
      <c r="AC20" s="30">
        <v>1338</v>
      </c>
      <c r="AD20" s="30"/>
      <c r="AE20" s="30"/>
      <c r="AF20" s="30"/>
      <c r="AG20" s="29"/>
      <c r="AH20" s="29"/>
      <c r="AI20" s="29"/>
      <c r="AJ20" s="29"/>
      <c r="AK20" s="29"/>
      <c r="AL20" s="29"/>
      <c r="AM20" s="29"/>
      <c r="AN20" s="29"/>
      <c r="AO20" s="29"/>
      <c r="AP20" s="29"/>
      <c r="AQ20" s="29"/>
      <c r="AR20" s="29"/>
    </row>
    <row r="21" spans="15:44" x14ac:dyDescent="0.2">
      <c r="O21" s="29"/>
      <c r="P21" s="29"/>
      <c r="Q21" s="29"/>
      <c r="R21" s="29"/>
      <c r="S21" s="29"/>
      <c r="T21" s="30"/>
      <c r="U21" s="30"/>
      <c r="V21" s="30"/>
      <c r="W21" s="30"/>
      <c r="X21" s="30"/>
      <c r="Y21" s="30"/>
      <c r="Z21" s="30"/>
      <c r="AA21" s="30"/>
      <c r="AB21" s="30"/>
      <c r="AC21" s="30"/>
      <c r="AD21" s="30"/>
      <c r="AE21" s="30"/>
      <c r="AF21" s="29"/>
      <c r="AG21" s="29"/>
      <c r="AH21" s="29"/>
      <c r="AI21" s="29"/>
      <c r="AJ21" s="29"/>
      <c r="AK21" s="29"/>
      <c r="AL21" s="29"/>
      <c r="AM21" s="29"/>
      <c r="AN21" s="29"/>
      <c r="AO21" s="29"/>
      <c r="AP21" s="29"/>
      <c r="AQ21" s="29"/>
      <c r="AR21" s="29"/>
    </row>
    <row r="22" spans="15:44" x14ac:dyDescent="0.2">
      <c r="O22" s="29"/>
      <c r="P22" s="29"/>
      <c r="Q22" s="29"/>
      <c r="R22" s="29"/>
      <c r="S22" s="29"/>
      <c r="T22" s="33"/>
      <c r="U22" s="33"/>
      <c r="V22" s="33"/>
      <c r="W22" s="33"/>
      <c r="X22" s="33"/>
      <c r="Y22" s="33"/>
      <c r="Z22" s="33"/>
      <c r="AA22" s="33"/>
      <c r="AB22" s="33"/>
      <c r="AC22" s="33"/>
      <c r="AD22" s="33"/>
      <c r="AE22" s="33"/>
      <c r="AF22" s="29"/>
      <c r="AG22" s="29"/>
      <c r="AH22" s="29"/>
      <c r="AI22" s="29"/>
      <c r="AJ22" s="29"/>
      <c r="AK22" s="29"/>
      <c r="AL22" s="29"/>
      <c r="AM22" s="29"/>
      <c r="AN22" s="29"/>
      <c r="AO22" s="29"/>
      <c r="AP22" s="29"/>
      <c r="AQ22" s="29"/>
      <c r="AR22" s="29"/>
    </row>
    <row r="23" spans="15:44" x14ac:dyDescent="0.2">
      <c r="O23" s="29"/>
      <c r="P23" s="29"/>
      <c r="Q23" s="29"/>
      <c r="R23" s="29"/>
      <c r="S23" s="29"/>
      <c r="T23" s="30"/>
      <c r="U23" s="30"/>
      <c r="V23" s="30"/>
      <c r="W23" s="30"/>
      <c r="X23" s="30"/>
      <c r="Y23" s="30"/>
      <c r="Z23" s="30"/>
      <c r="AA23" s="30"/>
      <c r="AB23" s="30"/>
      <c r="AC23" s="30"/>
      <c r="AD23" s="30"/>
      <c r="AE23" s="30"/>
      <c r="AF23" s="29"/>
      <c r="AG23" s="29"/>
      <c r="AH23" s="29"/>
      <c r="AI23" s="29"/>
      <c r="AJ23" s="29"/>
      <c r="AK23" s="29"/>
      <c r="AL23" s="29"/>
      <c r="AM23" s="29"/>
      <c r="AN23" s="29"/>
      <c r="AO23" s="29"/>
      <c r="AP23" s="29"/>
      <c r="AQ23" s="29"/>
      <c r="AR23" s="29"/>
    </row>
    <row r="24" spans="15:44" x14ac:dyDescent="0.2">
      <c r="O24" s="29"/>
      <c r="P24" s="29"/>
      <c r="Q24" s="29"/>
      <c r="R24" s="29"/>
      <c r="S24" s="57"/>
      <c r="T24" s="30"/>
      <c r="U24" s="30"/>
      <c r="V24" s="30"/>
      <c r="W24" s="30"/>
      <c r="X24" s="30"/>
      <c r="Y24" s="30"/>
      <c r="Z24" s="30"/>
      <c r="AA24" s="30"/>
      <c r="AB24" s="30"/>
      <c r="AC24" s="30"/>
      <c r="AD24" s="30"/>
      <c r="AE24" s="30"/>
      <c r="AF24" s="29"/>
      <c r="AG24" s="29"/>
      <c r="AH24" s="29"/>
      <c r="AI24" s="29"/>
      <c r="AJ24" s="29"/>
      <c r="AK24" s="29"/>
      <c r="AL24" s="29"/>
      <c r="AM24" s="29"/>
      <c r="AN24" s="29"/>
      <c r="AO24" s="29"/>
      <c r="AP24" s="29"/>
      <c r="AQ24" s="29"/>
      <c r="AR24" s="29"/>
    </row>
    <row r="25" spans="15:44" x14ac:dyDescent="0.2">
      <c r="O25" s="29"/>
      <c r="P25" s="29"/>
      <c r="Q25" s="29"/>
      <c r="R25" s="29"/>
      <c r="S25" s="57"/>
      <c r="T25" s="29"/>
      <c r="U25" s="29"/>
      <c r="V25" s="29"/>
      <c r="W25" s="29"/>
      <c r="X25" s="31"/>
      <c r="Y25" s="29"/>
      <c r="Z25" s="29"/>
      <c r="AA25" s="29"/>
      <c r="AB25" s="29"/>
      <c r="AC25" s="29"/>
      <c r="AD25" s="29"/>
      <c r="AE25" s="29"/>
      <c r="AF25" s="29"/>
      <c r="AG25" s="29"/>
      <c r="AH25" s="29"/>
      <c r="AI25" s="29"/>
      <c r="AJ25" s="29"/>
      <c r="AK25" s="29"/>
      <c r="AL25" s="29"/>
      <c r="AM25" s="29"/>
      <c r="AN25" s="29"/>
      <c r="AO25" s="29"/>
      <c r="AP25" s="29"/>
      <c r="AQ25" s="29"/>
      <c r="AR25" s="29"/>
    </row>
    <row r="26" spans="15:44" x14ac:dyDescent="0.2">
      <c r="O26" s="29"/>
      <c r="P26" s="29"/>
      <c r="Q26" s="29"/>
      <c r="R26" s="29"/>
      <c r="S26" s="57"/>
      <c r="T26" s="29"/>
      <c r="U26" s="29"/>
      <c r="V26" s="29"/>
      <c r="W26" s="29"/>
      <c r="X26" s="32"/>
      <c r="Y26" s="29"/>
      <c r="Z26" s="29"/>
      <c r="AA26" s="29"/>
      <c r="AB26" s="29"/>
      <c r="AC26" s="29"/>
      <c r="AD26" s="29"/>
      <c r="AE26" s="29"/>
      <c r="AF26" s="29"/>
      <c r="AG26" s="29"/>
      <c r="AH26" s="29"/>
      <c r="AI26" s="29"/>
      <c r="AJ26" s="29"/>
      <c r="AK26" s="29"/>
      <c r="AL26" s="29"/>
      <c r="AM26" s="29"/>
      <c r="AN26" s="29"/>
      <c r="AO26" s="29"/>
      <c r="AP26" s="29"/>
      <c r="AQ26" s="29"/>
      <c r="AR26" s="29"/>
    </row>
    <row r="27" spans="15:44" x14ac:dyDescent="0.2">
      <c r="O27" s="29"/>
      <c r="P27" s="29"/>
      <c r="Q27" s="29"/>
      <c r="R27" s="29"/>
      <c r="S27" s="57"/>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row>
    <row r="28" spans="15:44" x14ac:dyDescent="0.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row>
    <row r="29" spans="15:44" x14ac:dyDescent="0.2">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row>
    <row r="30" spans="15:44" x14ac:dyDescent="0.2">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row>
    <row r="31" spans="15:44" x14ac:dyDescent="0.2">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row>
    <row r="32" spans="15:44" x14ac:dyDescent="0.2">
      <c r="O32" s="29"/>
      <c r="P32" s="29"/>
      <c r="Q32" s="29"/>
      <c r="R32" s="29"/>
      <c r="S32" s="29"/>
      <c r="T32" s="31"/>
      <c r="U32" s="31"/>
      <c r="V32" s="31"/>
      <c r="W32" s="31"/>
      <c r="X32" s="31"/>
      <c r="Y32" s="31"/>
      <c r="Z32" s="31"/>
      <c r="AA32" s="31"/>
      <c r="AB32" s="31"/>
      <c r="AC32" s="31"/>
      <c r="AD32" s="31"/>
      <c r="AE32" s="31"/>
      <c r="AF32" s="29"/>
      <c r="AG32" s="29"/>
      <c r="AH32" s="29"/>
      <c r="AI32" s="29"/>
      <c r="AJ32" s="29"/>
      <c r="AK32" s="29"/>
      <c r="AL32" s="29"/>
      <c r="AM32" s="29"/>
      <c r="AN32" s="29"/>
      <c r="AO32" s="29"/>
      <c r="AP32" s="29"/>
      <c r="AQ32" s="29"/>
      <c r="AR32" s="29"/>
    </row>
    <row r="33" spans="15:44" x14ac:dyDescent="0.2">
      <c r="O33" s="29"/>
      <c r="P33" s="29"/>
      <c r="Q33" s="29"/>
      <c r="R33" s="29"/>
      <c r="S33" s="29"/>
      <c r="T33" s="31"/>
      <c r="U33" s="31"/>
      <c r="V33" s="31"/>
      <c r="W33" s="31"/>
      <c r="X33" s="31"/>
      <c r="Y33" s="31"/>
      <c r="Z33" s="31"/>
      <c r="AA33" s="31"/>
      <c r="AB33" s="31"/>
      <c r="AC33" s="31"/>
      <c r="AD33" s="31"/>
      <c r="AE33" s="31"/>
      <c r="AF33" s="29"/>
      <c r="AG33" s="29"/>
      <c r="AH33" s="29"/>
      <c r="AI33" s="29"/>
      <c r="AJ33" s="29"/>
      <c r="AK33" s="29"/>
      <c r="AL33" s="29"/>
      <c r="AM33" s="29"/>
      <c r="AN33" s="29"/>
      <c r="AO33" s="29"/>
      <c r="AP33" s="29"/>
      <c r="AQ33" s="29"/>
      <c r="AR33" s="29"/>
    </row>
    <row r="34" spans="15:44" x14ac:dyDescent="0.2">
      <c r="O34" s="29"/>
      <c r="P34" s="29"/>
      <c r="Q34" s="29"/>
      <c r="R34" s="29"/>
      <c r="S34" s="29"/>
      <c r="T34" s="31"/>
      <c r="U34" s="31"/>
      <c r="V34" s="31"/>
      <c r="W34" s="31"/>
      <c r="X34" s="31"/>
      <c r="Y34" s="31"/>
      <c r="Z34" s="31"/>
      <c r="AA34" s="31"/>
      <c r="AB34" s="31"/>
      <c r="AC34" s="31"/>
      <c r="AD34" s="31"/>
      <c r="AE34" s="31"/>
      <c r="AF34" s="29"/>
      <c r="AG34" s="29"/>
      <c r="AH34" s="29"/>
      <c r="AI34" s="29"/>
      <c r="AJ34" s="29"/>
      <c r="AK34" s="29"/>
      <c r="AL34" s="29"/>
      <c r="AM34" s="29"/>
      <c r="AN34" s="29"/>
      <c r="AO34" s="29"/>
      <c r="AP34" s="29"/>
      <c r="AQ34" s="29"/>
      <c r="AR34" s="29"/>
    </row>
    <row r="35" spans="15:44" x14ac:dyDescent="0.2">
      <c r="O35" s="29"/>
      <c r="P35" s="29"/>
      <c r="Q35" s="29"/>
      <c r="R35" s="29"/>
      <c r="S35" s="29"/>
      <c r="T35" s="29"/>
      <c r="U35" s="29"/>
      <c r="V35" s="29"/>
      <c r="W35" s="29"/>
      <c r="X35" s="29"/>
      <c r="Y35" s="29"/>
      <c r="Z35" s="29"/>
      <c r="AA35" s="29"/>
      <c r="AB35" s="29"/>
      <c r="AC35" s="29"/>
      <c r="AD35" s="29"/>
      <c r="AE35" s="29"/>
      <c r="AF35" s="29"/>
      <c r="AG35" s="30"/>
      <c r="AH35" s="30"/>
      <c r="AI35" s="30"/>
      <c r="AJ35" s="30"/>
      <c r="AK35" s="29"/>
      <c r="AL35" s="29"/>
      <c r="AM35" s="29"/>
      <c r="AN35" s="29"/>
      <c r="AO35" s="29"/>
      <c r="AP35" s="29"/>
      <c r="AQ35" s="29"/>
      <c r="AR35" s="29"/>
    </row>
    <row r="36" spans="15:44" x14ac:dyDescent="0.2">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row>
    <row r="37" spans="15:44" x14ac:dyDescent="0.2">
      <c r="O37" s="29"/>
      <c r="P37" s="29"/>
      <c r="Q37" s="29"/>
      <c r="R37" s="29"/>
      <c r="S37" s="29"/>
      <c r="T37" s="29"/>
      <c r="U37" s="29"/>
      <c r="V37" s="29"/>
      <c r="W37" s="29"/>
      <c r="X37" s="29"/>
      <c r="Y37" s="29"/>
      <c r="Z37" s="29"/>
      <c r="AA37" s="29"/>
      <c r="AB37" s="29"/>
      <c r="AC37" s="29"/>
      <c r="AD37" s="29"/>
      <c r="AE37" s="29"/>
      <c r="AF37" s="30"/>
      <c r="AG37" s="29"/>
      <c r="AH37" s="29"/>
      <c r="AI37" s="29"/>
      <c r="AJ37" s="29"/>
      <c r="AK37" s="29"/>
      <c r="AL37" s="29"/>
      <c r="AM37" s="29"/>
      <c r="AN37" s="29"/>
      <c r="AO37" s="29"/>
      <c r="AP37" s="29"/>
      <c r="AQ37" s="29"/>
      <c r="AR37" s="29"/>
    </row>
    <row r="38" spans="15:44" x14ac:dyDescent="0.2">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row>
    <row r="39" spans="15:44" x14ac:dyDescent="0.2">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15:44" x14ac:dyDescent="0.2">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15:44" x14ac:dyDescent="0.2">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row>
    <row r="42" spans="15:44" x14ac:dyDescent="0.2">
      <c r="R42" s="29"/>
      <c r="S42" s="29"/>
      <c r="T42" s="31"/>
      <c r="U42" s="31"/>
      <c r="V42" s="31"/>
      <c r="W42" s="31"/>
      <c r="X42" s="31"/>
      <c r="Y42" s="31"/>
      <c r="Z42" s="31"/>
      <c r="AA42" s="31"/>
      <c r="AB42" s="31"/>
      <c r="AC42" s="31"/>
      <c r="AD42" s="31"/>
      <c r="AE42" s="31"/>
      <c r="AF42" s="29"/>
      <c r="AG42" s="29"/>
      <c r="AH42" s="29"/>
    </row>
    <row r="43" spans="15:44" x14ac:dyDescent="0.2">
      <c r="R43" s="29"/>
      <c r="S43" s="29"/>
      <c r="T43" s="31"/>
      <c r="U43" s="31"/>
      <c r="V43" s="31"/>
      <c r="W43" s="31"/>
      <c r="X43" s="31"/>
      <c r="Y43" s="31"/>
      <c r="Z43" s="31"/>
      <c r="AA43" s="31"/>
      <c r="AB43" s="31"/>
      <c r="AC43" s="31"/>
      <c r="AD43" s="31"/>
      <c r="AE43" s="31"/>
      <c r="AF43" s="29"/>
      <c r="AG43" s="29"/>
      <c r="AH43" s="29"/>
    </row>
    <row r="44" spans="15:44" x14ac:dyDescent="0.2">
      <c r="R44" s="29"/>
      <c r="S44" s="29"/>
      <c r="T44" s="31"/>
      <c r="U44" s="31"/>
      <c r="V44" s="31"/>
      <c r="W44" s="31"/>
      <c r="X44" s="31"/>
      <c r="Y44" s="31"/>
      <c r="Z44" s="31"/>
      <c r="AA44" s="31"/>
      <c r="AB44" s="31"/>
      <c r="AC44" s="31"/>
      <c r="AD44" s="31"/>
      <c r="AE44" s="31"/>
      <c r="AF44" s="29"/>
      <c r="AG44" s="29"/>
      <c r="AH44" s="29"/>
    </row>
    <row r="45" spans="15:44" x14ac:dyDescent="0.2">
      <c r="R45" s="29"/>
      <c r="S45" s="29"/>
      <c r="T45" s="31"/>
      <c r="U45" s="31"/>
      <c r="V45" s="31"/>
      <c r="W45" s="29"/>
      <c r="X45" s="29"/>
      <c r="Y45" s="29"/>
      <c r="Z45" s="29"/>
      <c r="AA45" s="29"/>
      <c r="AB45" s="29"/>
      <c r="AC45" s="29"/>
      <c r="AD45" s="29"/>
      <c r="AE45" s="29"/>
      <c r="AF45" s="29"/>
      <c r="AG45" s="29"/>
      <c r="AH45" s="29"/>
    </row>
    <row r="46" spans="15:44" x14ac:dyDescent="0.2">
      <c r="R46" s="29"/>
      <c r="S46" s="29"/>
      <c r="T46" s="29"/>
      <c r="U46" s="29"/>
      <c r="V46" s="29"/>
      <c r="W46" s="29"/>
      <c r="X46" s="29"/>
      <c r="Y46" s="29"/>
      <c r="Z46" s="29"/>
      <c r="AA46" s="29"/>
      <c r="AB46" s="29"/>
      <c r="AC46" s="29"/>
      <c r="AD46" s="29"/>
      <c r="AE46" s="29"/>
      <c r="AF46" s="29"/>
      <c r="AG46" s="29"/>
      <c r="AH46" s="29"/>
    </row>
    <row r="47" spans="15:44" x14ac:dyDescent="0.2">
      <c r="R47" s="29"/>
      <c r="S47" s="29"/>
      <c r="T47" s="40"/>
      <c r="U47" s="40"/>
      <c r="V47" s="40"/>
      <c r="W47" s="40"/>
      <c r="X47" s="40"/>
      <c r="Y47" s="29"/>
      <c r="Z47" s="29"/>
      <c r="AA47" s="29"/>
      <c r="AB47" s="29"/>
      <c r="AC47" s="29"/>
      <c r="AD47" s="29"/>
      <c r="AE47" s="29"/>
      <c r="AF47" s="29"/>
      <c r="AG47" s="29"/>
      <c r="AH47" s="29"/>
    </row>
    <row r="48" spans="15:44" x14ac:dyDescent="0.2">
      <c r="R48" s="29"/>
      <c r="S48" s="29"/>
      <c r="T48" s="40"/>
      <c r="U48" s="40"/>
      <c r="V48" s="40"/>
      <c r="W48" s="40"/>
      <c r="X48" s="40"/>
      <c r="Y48" s="29"/>
      <c r="Z48" s="29"/>
      <c r="AA48" s="29"/>
      <c r="AB48" s="29"/>
      <c r="AC48" s="29"/>
      <c r="AD48" s="29"/>
      <c r="AE48" s="29"/>
      <c r="AF48" s="29"/>
      <c r="AG48" s="29"/>
      <c r="AH48" s="29"/>
    </row>
    <row r="49" spans="18:36" x14ac:dyDescent="0.2">
      <c r="R49" s="29"/>
      <c r="S49" s="29"/>
      <c r="T49" s="40"/>
      <c r="U49" s="40"/>
      <c r="V49" s="40"/>
      <c r="W49" s="40"/>
      <c r="X49" s="40"/>
      <c r="Y49" s="29"/>
      <c r="Z49" s="29"/>
      <c r="AA49" s="29"/>
      <c r="AB49" s="29"/>
      <c r="AC49" s="29"/>
      <c r="AD49" s="29"/>
      <c r="AE49" s="29"/>
      <c r="AF49" s="29"/>
      <c r="AG49" s="29"/>
      <c r="AH49" s="29"/>
    </row>
    <row r="50" spans="18:36" ht="15" x14ac:dyDescent="0.2">
      <c r="R50" s="29"/>
      <c r="S50" s="29"/>
      <c r="T50" s="29"/>
      <c r="U50" s="58"/>
      <c r="V50" s="58"/>
      <c r="W50" s="58"/>
      <c r="X50" s="58"/>
      <c r="Y50" s="58"/>
      <c r="Z50" s="29"/>
      <c r="AA50" s="29"/>
      <c r="AB50" s="29"/>
      <c r="AC50" s="29"/>
      <c r="AD50" s="29"/>
      <c r="AE50" s="29"/>
      <c r="AF50" s="29"/>
      <c r="AG50" s="29"/>
      <c r="AH50" s="29"/>
    </row>
    <row r="51" spans="18:36" x14ac:dyDescent="0.2">
      <c r="R51" s="29"/>
      <c r="S51" s="29"/>
      <c r="T51" s="29"/>
      <c r="U51" s="29"/>
      <c r="V51" s="29"/>
      <c r="W51" s="29"/>
      <c r="X51" s="29"/>
      <c r="Y51" s="29"/>
      <c r="Z51" s="29"/>
      <c r="AA51" s="29"/>
      <c r="AB51" s="29"/>
      <c r="AC51" s="29"/>
      <c r="AD51" s="29"/>
      <c r="AE51" s="29"/>
      <c r="AF51" s="29"/>
      <c r="AG51" s="29"/>
      <c r="AH51" s="29"/>
    </row>
    <row r="52" spans="18:36" x14ac:dyDescent="0.2">
      <c r="R52" s="29"/>
      <c r="S52" s="29"/>
      <c r="T52" s="29"/>
      <c r="U52" s="29"/>
      <c r="V52" s="29"/>
      <c r="W52" s="29"/>
      <c r="X52" s="29"/>
      <c r="Y52" s="29"/>
      <c r="Z52" s="29"/>
      <c r="AA52" s="29"/>
      <c r="AB52" s="29"/>
      <c r="AC52" s="29"/>
      <c r="AD52" s="29"/>
      <c r="AE52" s="29"/>
      <c r="AF52" s="29"/>
      <c r="AG52" s="30"/>
      <c r="AH52" s="30"/>
      <c r="AI52" s="24"/>
      <c r="AJ52" s="24"/>
    </row>
    <row r="53" spans="18:36" x14ac:dyDescent="0.2">
      <c r="R53" s="29"/>
      <c r="S53" s="29"/>
      <c r="T53" s="29"/>
      <c r="U53" s="29"/>
      <c r="V53" s="29"/>
      <c r="W53" s="29"/>
      <c r="X53" s="29"/>
      <c r="Y53" s="29"/>
      <c r="Z53" s="29"/>
      <c r="AA53" s="29"/>
      <c r="AB53" s="29"/>
      <c r="AC53" s="29"/>
      <c r="AD53" s="29"/>
      <c r="AE53" s="29"/>
      <c r="AF53" s="29"/>
      <c r="AG53" s="29"/>
      <c r="AH53" s="29"/>
    </row>
    <row r="54" spans="18:36" x14ac:dyDescent="0.2">
      <c r="R54" s="29"/>
      <c r="S54" s="29"/>
      <c r="T54" s="32"/>
      <c r="U54" s="32"/>
      <c r="V54" s="32"/>
      <c r="W54" s="32"/>
      <c r="X54" s="32"/>
      <c r="Y54" s="32"/>
      <c r="Z54" s="32"/>
      <c r="AA54" s="32"/>
      <c r="AB54" s="32"/>
      <c r="AC54" s="32"/>
      <c r="AD54" s="32"/>
      <c r="AE54" s="32"/>
      <c r="AF54" s="30"/>
      <c r="AG54" s="29"/>
      <c r="AH54" s="29"/>
    </row>
    <row r="55" spans="18:36" x14ac:dyDescent="0.2">
      <c r="R55" s="29"/>
      <c r="S55" s="29"/>
      <c r="T55" s="32"/>
      <c r="U55" s="32"/>
      <c r="V55" s="32"/>
      <c r="W55" s="32"/>
      <c r="X55" s="32"/>
      <c r="Y55" s="32"/>
      <c r="Z55" s="32"/>
      <c r="AA55" s="32"/>
      <c r="AB55" s="32"/>
      <c r="AC55" s="32"/>
      <c r="AD55" s="32"/>
      <c r="AE55" s="32"/>
      <c r="AF55" s="29"/>
      <c r="AG55" s="29"/>
      <c r="AH55" s="29"/>
    </row>
    <row r="56" spans="18:36" x14ac:dyDescent="0.2">
      <c r="R56" s="29"/>
      <c r="S56" s="29"/>
      <c r="T56" s="32"/>
      <c r="U56" s="32"/>
      <c r="V56" s="32"/>
      <c r="W56" s="32"/>
      <c r="X56" s="32"/>
      <c r="Y56" s="32"/>
      <c r="Z56" s="32"/>
      <c r="AA56" s="32"/>
      <c r="AB56" s="32"/>
      <c r="AC56" s="32"/>
      <c r="AD56" s="32"/>
      <c r="AE56" s="32"/>
      <c r="AF56" s="29"/>
      <c r="AG56" s="29"/>
      <c r="AH56" s="29"/>
    </row>
    <row r="57" spans="18:36" x14ac:dyDescent="0.2">
      <c r="R57" s="29"/>
      <c r="S57" s="29"/>
      <c r="T57" s="41"/>
      <c r="U57" s="41"/>
      <c r="V57" s="41"/>
      <c r="W57" s="41"/>
      <c r="X57" s="41"/>
      <c r="Y57" s="29"/>
      <c r="Z57" s="29"/>
      <c r="AA57" s="29"/>
      <c r="AB57" s="29"/>
      <c r="AC57" s="29"/>
      <c r="AD57" s="29"/>
      <c r="AE57" s="29"/>
      <c r="AF57" s="29"/>
      <c r="AG57" s="29"/>
      <c r="AH57" s="29"/>
    </row>
    <row r="58" spans="18:36" x14ac:dyDescent="0.2">
      <c r="R58" s="29"/>
      <c r="S58" s="29"/>
      <c r="T58" s="29"/>
      <c r="U58" s="29"/>
      <c r="V58" s="29"/>
      <c r="W58" s="29"/>
      <c r="X58" s="29"/>
      <c r="Y58" s="29"/>
      <c r="Z58" s="29"/>
      <c r="AA58" s="29"/>
      <c r="AB58" s="29"/>
      <c r="AC58" s="29"/>
      <c r="AD58" s="29"/>
      <c r="AE58" s="29"/>
      <c r="AF58" s="29"/>
      <c r="AG58" s="29"/>
      <c r="AH58" s="29"/>
    </row>
    <row r="59" spans="18:36" x14ac:dyDescent="0.2">
      <c r="R59" s="29"/>
      <c r="S59" s="29"/>
      <c r="T59" s="29"/>
      <c r="U59" s="29"/>
      <c r="V59" s="29"/>
      <c r="W59" s="29"/>
      <c r="X59" s="29"/>
      <c r="Y59" s="29"/>
      <c r="Z59" s="29"/>
      <c r="AA59" s="29"/>
      <c r="AB59" s="29"/>
      <c r="AC59" s="29"/>
      <c r="AD59" s="29"/>
      <c r="AE59" s="29"/>
      <c r="AF59" s="29"/>
      <c r="AG59" s="29"/>
      <c r="AH59" s="29"/>
    </row>
    <row r="60" spans="18:36" x14ac:dyDescent="0.2">
      <c r="R60" s="29"/>
      <c r="S60" s="29"/>
      <c r="T60" s="29"/>
      <c r="U60" s="29"/>
      <c r="V60" s="29"/>
      <c r="W60" s="29"/>
      <c r="X60" s="29"/>
      <c r="Y60" s="29"/>
      <c r="Z60" s="29"/>
      <c r="AA60" s="29"/>
      <c r="AB60" s="29"/>
      <c r="AC60" s="29"/>
      <c r="AD60" s="29"/>
      <c r="AE60" s="29"/>
      <c r="AF60" s="29"/>
      <c r="AG60" s="29"/>
      <c r="AH60" s="29"/>
    </row>
    <row r="61" spans="18:36" x14ac:dyDescent="0.2">
      <c r="R61" s="29"/>
      <c r="S61" s="29"/>
      <c r="T61" s="29"/>
      <c r="U61" s="29"/>
      <c r="V61" s="29"/>
      <c r="W61" s="29"/>
      <c r="X61" s="29"/>
      <c r="Y61" s="29"/>
      <c r="Z61" s="29"/>
      <c r="AA61" s="29"/>
      <c r="AB61" s="29"/>
      <c r="AC61" s="29"/>
      <c r="AD61" s="29"/>
      <c r="AE61" s="29"/>
      <c r="AF61" s="29"/>
      <c r="AG61" s="29"/>
      <c r="AH61" s="29"/>
    </row>
    <row r="62" spans="18:36" x14ac:dyDescent="0.2">
      <c r="R62" s="29"/>
      <c r="S62" s="29"/>
      <c r="T62" s="29"/>
      <c r="U62" s="29"/>
      <c r="V62" s="29"/>
      <c r="W62" s="29"/>
      <c r="X62" s="29"/>
      <c r="Y62" s="29"/>
      <c r="Z62" s="29"/>
      <c r="AA62" s="29"/>
      <c r="AB62" s="29"/>
      <c r="AC62" s="29"/>
      <c r="AD62" s="29"/>
      <c r="AE62" s="29"/>
      <c r="AF62" s="29"/>
      <c r="AG62" s="29"/>
      <c r="AH62" s="29"/>
    </row>
    <row r="63" spans="18:36" x14ac:dyDescent="0.2">
      <c r="R63" s="29"/>
      <c r="S63" s="29"/>
      <c r="T63" s="29"/>
      <c r="U63" s="29"/>
      <c r="V63" s="29"/>
      <c r="W63" s="29"/>
      <c r="X63" s="29"/>
      <c r="Y63" s="29"/>
      <c r="Z63" s="29"/>
      <c r="AA63" s="29"/>
      <c r="AB63" s="29"/>
      <c r="AC63" s="29"/>
      <c r="AD63" s="29"/>
      <c r="AE63" s="29"/>
      <c r="AF63" s="29"/>
      <c r="AG63" s="29"/>
      <c r="AH63" s="29"/>
    </row>
    <row r="64" spans="18:36" x14ac:dyDescent="0.2">
      <c r="R64" s="29"/>
      <c r="S64" s="29"/>
      <c r="T64" s="29"/>
      <c r="U64" s="29"/>
      <c r="V64" s="29"/>
      <c r="W64" s="29"/>
      <c r="X64" s="29"/>
      <c r="Y64" s="29"/>
      <c r="Z64" s="29"/>
      <c r="AA64" s="29"/>
      <c r="AB64" s="29"/>
      <c r="AC64" s="29"/>
      <c r="AD64" s="29"/>
      <c r="AE64" s="29"/>
      <c r="AF64" s="29"/>
      <c r="AG64" s="29"/>
      <c r="AH64" s="29"/>
    </row>
    <row r="65" spans="18:36" x14ac:dyDescent="0.2">
      <c r="R65" s="29"/>
      <c r="S65" s="29"/>
      <c r="T65" s="29"/>
      <c r="U65" s="29"/>
      <c r="V65" s="29"/>
      <c r="W65" s="29"/>
      <c r="X65" s="29"/>
      <c r="Y65" s="29"/>
      <c r="Z65" s="29"/>
      <c r="AA65" s="29"/>
      <c r="AB65" s="29"/>
      <c r="AC65" s="29"/>
      <c r="AD65" s="29"/>
      <c r="AE65" s="29"/>
      <c r="AF65" s="29"/>
      <c r="AG65" s="29"/>
      <c r="AH65" s="29"/>
    </row>
    <row r="66" spans="18:36" x14ac:dyDescent="0.2">
      <c r="R66" s="29"/>
      <c r="S66" s="29"/>
      <c r="T66" s="32"/>
      <c r="U66" s="32"/>
      <c r="V66" s="32"/>
      <c r="W66" s="32"/>
      <c r="X66" s="32"/>
      <c r="Y66" s="32"/>
      <c r="Z66" s="32"/>
      <c r="AA66" s="32"/>
      <c r="AB66" s="32"/>
      <c r="AC66" s="32"/>
      <c r="AD66" s="32"/>
      <c r="AE66" s="32"/>
      <c r="AF66" s="29"/>
      <c r="AG66" s="29"/>
      <c r="AH66" s="29"/>
    </row>
    <row r="67" spans="18:36" x14ac:dyDescent="0.2">
      <c r="R67" s="29"/>
      <c r="S67" s="29"/>
      <c r="T67" s="32"/>
      <c r="U67" s="32"/>
      <c r="V67" s="32"/>
      <c r="W67" s="32"/>
      <c r="X67" s="32"/>
      <c r="Y67" s="32"/>
      <c r="Z67" s="32"/>
      <c r="AA67" s="32"/>
      <c r="AB67" s="32"/>
      <c r="AC67" s="32"/>
      <c r="AD67" s="32"/>
      <c r="AE67" s="32"/>
      <c r="AF67" s="29"/>
      <c r="AG67" s="29"/>
      <c r="AH67" s="29"/>
    </row>
    <row r="68" spans="18:36" x14ac:dyDescent="0.2">
      <c r="R68" s="29"/>
      <c r="S68" s="29"/>
      <c r="T68" s="32"/>
      <c r="U68" s="32"/>
      <c r="V68" s="32"/>
      <c r="W68" s="32"/>
      <c r="X68" s="32"/>
      <c r="Y68" s="32"/>
      <c r="Z68" s="32"/>
      <c r="AA68" s="32"/>
      <c r="AB68" s="32"/>
      <c r="AC68" s="32"/>
      <c r="AD68" s="32"/>
      <c r="AE68" s="32"/>
      <c r="AF68" s="29"/>
      <c r="AG68" s="29"/>
      <c r="AH68" s="29"/>
    </row>
    <row r="69" spans="18:36" x14ac:dyDescent="0.2">
      <c r="R69" s="29"/>
      <c r="S69" s="29"/>
      <c r="T69" s="29"/>
      <c r="U69" s="29"/>
      <c r="V69" s="29"/>
      <c r="W69" s="29"/>
      <c r="X69" s="29"/>
      <c r="Y69" s="29"/>
      <c r="Z69" s="29"/>
      <c r="AA69" s="29"/>
      <c r="AB69" s="29"/>
      <c r="AC69" s="29"/>
      <c r="AD69" s="29"/>
      <c r="AE69" s="29"/>
      <c r="AF69" s="29"/>
      <c r="AG69" s="30"/>
      <c r="AH69" s="30"/>
      <c r="AI69" s="24"/>
      <c r="AJ69" s="24"/>
    </row>
    <row r="70" spans="18:36" x14ac:dyDescent="0.2">
      <c r="R70" s="29"/>
      <c r="S70" s="29"/>
      <c r="T70" s="29"/>
      <c r="U70" s="29"/>
      <c r="V70" s="29"/>
      <c r="W70" s="29"/>
      <c r="X70" s="29"/>
      <c r="Y70" s="29"/>
      <c r="Z70" s="29"/>
      <c r="AA70" s="29"/>
      <c r="AB70" s="29"/>
      <c r="AC70" s="29"/>
      <c r="AD70" s="29"/>
      <c r="AE70" s="29"/>
      <c r="AF70" s="29"/>
      <c r="AG70" s="29"/>
      <c r="AH70" s="29"/>
    </row>
    <row r="71" spans="18:36" x14ac:dyDescent="0.2">
      <c r="R71" s="29"/>
      <c r="S71" s="29"/>
      <c r="T71" s="29"/>
      <c r="U71" s="29"/>
      <c r="V71" s="29"/>
      <c r="W71" s="29"/>
      <c r="X71" s="29"/>
      <c r="Y71" s="29"/>
      <c r="Z71" s="29"/>
      <c r="AA71" s="29"/>
      <c r="AB71" s="29"/>
      <c r="AC71" s="29"/>
      <c r="AD71" s="29"/>
      <c r="AE71" s="29"/>
      <c r="AF71" s="30"/>
      <c r="AG71" s="29"/>
      <c r="AH71" s="29"/>
    </row>
    <row r="72" spans="18:36" x14ac:dyDescent="0.2">
      <c r="R72" s="29"/>
      <c r="S72" s="29"/>
      <c r="T72" s="29"/>
      <c r="U72" s="29"/>
      <c r="V72" s="29"/>
      <c r="W72" s="29"/>
      <c r="X72" s="29"/>
      <c r="Y72" s="29"/>
      <c r="Z72" s="29"/>
      <c r="AA72" s="29"/>
      <c r="AB72" s="29"/>
      <c r="AC72" s="29"/>
      <c r="AD72" s="29"/>
      <c r="AE72" s="29"/>
      <c r="AF72" s="29"/>
      <c r="AG72" s="29"/>
      <c r="AH72" s="29"/>
    </row>
    <row r="73" spans="18:36" x14ac:dyDescent="0.2">
      <c r="R73" s="29"/>
      <c r="S73" s="29"/>
      <c r="T73" s="29"/>
      <c r="U73" s="29"/>
      <c r="V73" s="29"/>
      <c r="W73" s="29"/>
      <c r="X73" s="29"/>
      <c r="Y73" s="29"/>
      <c r="Z73" s="29"/>
      <c r="AA73" s="29"/>
      <c r="AB73" s="29"/>
      <c r="AC73" s="29"/>
      <c r="AD73" s="29"/>
      <c r="AE73" s="29"/>
      <c r="AF73" s="29"/>
      <c r="AG73" s="29"/>
      <c r="AH73" s="29"/>
    </row>
    <row r="74" spans="18:36" x14ac:dyDescent="0.2">
      <c r="R74" s="29"/>
      <c r="S74" s="29"/>
      <c r="T74" s="29"/>
      <c r="U74" s="29"/>
      <c r="V74" s="29"/>
      <c r="W74" s="29"/>
      <c r="X74" s="29"/>
      <c r="Y74" s="29"/>
      <c r="Z74" s="29"/>
      <c r="AA74" s="29"/>
      <c r="AB74" s="29"/>
      <c r="AC74" s="29"/>
      <c r="AD74" s="29"/>
      <c r="AE74" s="29"/>
      <c r="AF74" s="29"/>
      <c r="AG74" s="29"/>
      <c r="AH74" s="29"/>
    </row>
    <row r="75" spans="18:36" x14ac:dyDescent="0.2">
      <c r="R75" s="29"/>
      <c r="S75" s="29"/>
      <c r="T75" s="29"/>
      <c r="U75" s="29"/>
      <c r="V75" s="29"/>
      <c r="W75" s="29"/>
      <c r="X75" s="29"/>
      <c r="Y75" s="29"/>
      <c r="Z75" s="29"/>
      <c r="AA75" s="29"/>
      <c r="AB75" s="29"/>
      <c r="AC75" s="29"/>
      <c r="AD75" s="29"/>
      <c r="AE75" s="29"/>
      <c r="AF75" s="29"/>
      <c r="AG75" s="29"/>
      <c r="AH75" s="29"/>
    </row>
    <row r="76" spans="18:36" x14ac:dyDescent="0.2">
      <c r="R76" s="29"/>
      <c r="S76" s="29"/>
      <c r="T76" s="32"/>
      <c r="U76" s="32"/>
      <c r="V76" s="32"/>
      <c r="W76" s="32"/>
      <c r="X76" s="42"/>
      <c r="Y76" s="29"/>
      <c r="Z76" s="29"/>
      <c r="AA76" s="29"/>
      <c r="AB76" s="29"/>
      <c r="AC76" s="29"/>
      <c r="AD76" s="29"/>
      <c r="AE76" s="29"/>
      <c r="AF76" s="29"/>
      <c r="AG76" s="29"/>
      <c r="AH76" s="29"/>
    </row>
    <row r="77" spans="18:36" x14ac:dyDescent="0.2">
      <c r="R77" s="29"/>
      <c r="S77" s="29"/>
      <c r="T77" s="32"/>
      <c r="U77" s="32"/>
      <c r="V77" s="32"/>
      <c r="W77" s="32"/>
      <c r="X77" s="42"/>
      <c r="Y77" s="29"/>
      <c r="Z77" s="29"/>
      <c r="AA77" s="29"/>
      <c r="AB77" s="29"/>
      <c r="AC77" s="29"/>
      <c r="AD77" s="29"/>
      <c r="AE77" s="29"/>
      <c r="AF77" s="29"/>
      <c r="AG77" s="29"/>
      <c r="AH77" s="29"/>
    </row>
    <row r="78" spans="18:36" x14ac:dyDescent="0.2">
      <c r="R78" s="29"/>
      <c r="S78" s="29"/>
      <c r="T78" s="32"/>
      <c r="U78" s="32"/>
      <c r="V78" s="32"/>
      <c r="W78" s="32"/>
      <c r="X78" s="42"/>
      <c r="Y78" s="29"/>
      <c r="Z78" s="29"/>
      <c r="AA78" s="29"/>
      <c r="AB78" s="29"/>
      <c r="AC78" s="29"/>
      <c r="AD78" s="29"/>
      <c r="AE78" s="29"/>
      <c r="AF78" s="29"/>
      <c r="AG78" s="29"/>
      <c r="AH78" s="29"/>
    </row>
    <row r="79" spans="18:36" x14ac:dyDescent="0.2">
      <c r="R79" s="29"/>
      <c r="S79" s="29"/>
      <c r="T79" s="32"/>
      <c r="U79" s="32"/>
      <c r="V79" s="32"/>
      <c r="W79" s="32"/>
      <c r="X79" s="42"/>
      <c r="Y79" s="29"/>
      <c r="Z79" s="29"/>
      <c r="AA79" s="29"/>
      <c r="AB79" s="29"/>
      <c r="AC79" s="29"/>
      <c r="AD79" s="29"/>
      <c r="AE79" s="29"/>
      <c r="AF79" s="29"/>
      <c r="AG79" s="29"/>
      <c r="AH79" s="29"/>
    </row>
    <row r="80" spans="18:36" x14ac:dyDescent="0.2">
      <c r="R80" s="29"/>
      <c r="S80" s="29"/>
      <c r="T80" s="32"/>
      <c r="U80" s="32"/>
      <c r="V80" s="32"/>
      <c r="W80" s="32"/>
      <c r="X80" s="42"/>
      <c r="Y80" s="29"/>
      <c r="Z80" s="29"/>
      <c r="AA80" s="29"/>
      <c r="AB80" s="29"/>
      <c r="AC80" s="29"/>
      <c r="AD80" s="29"/>
      <c r="AE80" s="29"/>
      <c r="AF80" s="29"/>
      <c r="AG80" s="29"/>
      <c r="AH80" s="29"/>
    </row>
    <row r="81" spans="18:34" x14ac:dyDescent="0.2">
      <c r="R81" s="29"/>
      <c r="S81" s="29"/>
      <c r="T81" s="32"/>
      <c r="U81" s="32"/>
      <c r="V81" s="32"/>
      <c r="W81" s="32"/>
      <c r="X81" s="42"/>
      <c r="Y81" s="29"/>
      <c r="Z81" s="29"/>
      <c r="AA81" s="29"/>
      <c r="AB81" s="29"/>
      <c r="AC81" s="29"/>
      <c r="AD81" s="29"/>
      <c r="AE81" s="29"/>
      <c r="AF81" s="29"/>
      <c r="AG81" s="29"/>
      <c r="AH81" s="29"/>
    </row>
    <row r="82" spans="18:34" x14ac:dyDescent="0.2">
      <c r="R82" s="29"/>
      <c r="S82" s="29"/>
      <c r="T82" s="32"/>
      <c r="U82" s="32"/>
      <c r="V82" s="32"/>
      <c r="W82" s="32"/>
      <c r="X82" s="42"/>
      <c r="Y82" s="29"/>
      <c r="Z82" s="29"/>
      <c r="AA82" s="29"/>
      <c r="AB82" s="29"/>
      <c r="AC82" s="29"/>
      <c r="AD82" s="29"/>
      <c r="AE82" s="29"/>
      <c r="AF82" s="29"/>
      <c r="AG82" s="29"/>
      <c r="AH82" s="29"/>
    </row>
    <row r="83" spans="18:34" x14ac:dyDescent="0.2">
      <c r="R83" s="29"/>
      <c r="S83" s="29"/>
      <c r="T83" s="32"/>
      <c r="U83" s="32"/>
      <c r="V83" s="32"/>
      <c r="W83" s="32"/>
      <c r="X83" s="42"/>
      <c r="Y83" s="29"/>
      <c r="Z83" s="29"/>
      <c r="AA83" s="29"/>
      <c r="AB83" s="29"/>
      <c r="AC83" s="29"/>
      <c r="AD83" s="29"/>
      <c r="AE83" s="29"/>
      <c r="AF83" s="29"/>
      <c r="AG83" s="29"/>
      <c r="AH83" s="29"/>
    </row>
    <row r="84" spans="18:34" x14ac:dyDescent="0.2">
      <c r="R84" s="29"/>
      <c r="S84" s="29"/>
      <c r="T84" s="32"/>
      <c r="U84" s="32"/>
      <c r="V84" s="32"/>
      <c r="W84" s="32"/>
      <c r="X84" s="42"/>
      <c r="Y84" s="29"/>
      <c r="Z84" s="29"/>
      <c r="AA84" s="29"/>
      <c r="AB84" s="29"/>
      <c r="AC84" s="29"/>
      <c r="AD84" s="29"/>
      <c r="AE84" s="29"/>
      <c r="AF84" s="29"/>
      <c r="AG84" s="29"/>
      <c r="AH84" s="29"/>
    </row>
    <row r="85" spans="18:34" x14ac:dyDescent="0.2">
      <c r="R85" s="29"/>
      <c r="S85" s="29"/>
      <c r="T85" s="32"/>
      <c r="U85" s="32"/>
      <c r="V85" s="32"/>
      <c r="W85" s="32"/>
      <c r="X85" s="42"/>
      <c r="Y85" s="29"/>
      <c r="Z85" s="29"/>
      <c r="AA85" s="29"/>
      <c r="AB85" s="29"/>
      <c r="AC85" s="29"/>
      <c r="AD85" s="29"/>
      <c r="AE85" s="29"/>
      <c r="AF85" s="29"/>
      <c r="AG85" s="29"/>
      <c r="AH85" s="29"/>
    </row>
    <row r="86" spans="18:34" x14ac:dyDescent="0.2">
      <c r="R86" s="29"/>
      <c r="S86" s="29"/>
      <c r="T86" s="32"/>
      <c r="U86" s="32"/>
      <c r="V86" s="32"/>
      <c r="W86" s="32"/>
      <c r="X86" s="42"/>
      <c r="Y86" s="29"/>
      <c r="Z86" s="29"/>
      <c r="AA86" s="29"/>
      <c r="AB86" s="29"/>
      <c r="AC86" s="29"/>
      <c r="AD86" s="29"/>
      <c r="AE86" s="29"/>
      <c r="AF86" s="29"/>
      <c r="AG86" s="29"/>
      <c r="AH86" s="29"/>
    </row>
    <row r="87" spans="18:34" x14ac:dyDescent="0.2">
      <c r="R87" s="29"/>
      <c r="S87" s="29"/>
      <c r="T87" s="32"/>
      <c r="U87" s="32"/>
      <c r="V87" s="32"/>
      <c r="W87" s="32"/>
      <c r="X87" s="42"/>
      <c r="Y87" s="29"/>
      <c r="Z87" s="29"/>
      <c r="AA87" s="29"/>
      <c r="AB87" s="29"/>
      <c r="AC87" s="29"/>
      <c r="AD87" s="29"/>
      <c r="AE87" s="29"/>
      <c r="AF87" s="29"/>
      <c r="AG87" s="29"/>
      <c r="AH87" s="29"/>
    </row>
    <row r="88" spans="18:34" x14ac:dyDescent="0.2">
      <c r="R88" s="29"/>
      <c r="S88" s="29"/>
      <c r="T88" s="32"/>
      <c r="U88" s="32"/>
      <c r="V88" s="32"/>
      <c r="W88" s="32"/>
      <c r="X88" s="42"/>
      <c r="Y88" s="29"/>
      <c r="Z88" s="29"/>
      <c r="AA88" s="29"/>
      <c r="AB88" s="29"/>
      <c r="AC88" s="29"/>
      <c r="AD88" s="29"/>
      <c r="AE88" s="29"/>
      <c r="AF88" s="29"/>
      <c r="AG88" s="29"/>
      <c r="AH88" s="29"/>
    </row>
    <row r="89" spans="18:34" x14ac:dyDescent="0.2">
      <c r="R89" s="29"/>
      <c r="S89" s="29"/>
      <c r="T89" s="32"/>
      <c r="U89" s="32"/>
      <c r="V89" s="32"/>
      <c r="W89" s="32"/>
      <c r="X89" s="42"/>
      <c r="Y89" s="29"/>
      <c r="Z89" s="29"/>
      <c r="AA89" s="29"/>
      <c r="AB89" s="29"/>
      <c r="AC89" s="29"/>
      <c r="AD89" s="29"/>
      <c r="AE89" s="29"/>
      <c r="AF89" s="29"/>
      <c r="AG89" s="29"/>
      <c r="AH89" s="29"/>
    </row>
    <row r="90" spans="18:34" x14ac:dyDescent="0.2">
      <c r="R90" s="29"/>
      <c r="S90" s="29"/>
      <c r="T90" s="32"/>
      <c r="U90" s="32"/>
      <c r="V90" s="32"/>
      <c r="W90" s="32"/>
      <c r="X90" s="42"/>
      <c r="Y90" s="29"/>
      <c r="Z90" s="29"/>
      <c r="AA90" s="29"/>
      <c r="AB90" s="29"/>
      <c r="AC90" s="29"/>
      <c r="AD90" s="29"/>
      <c r="AE90" s="29"/>
      <c r="AF90" s="29"/>
      <c r="AG90" s="29"/>
      <c r="AH90" s="29"/>
    </row>
    <row r="91" spans="18:34" x14ac:dyDescent="0.2">
      <c r="R91" s="29"/>
      <c r="S91" s="29"/>
      <c r="T91" s="32"/>
      <c r="U91" s="32"/>
      <c r="V91" s="32"/>
      <c r="W91" s="32"/>
      <c r="X91" s="42"/>
      <c r="Y91" s="29"/>
      <c r="Z91" s="29"/>
      <c r="AA91" s="29"/>
      <c r="AB91" s="29"/>
      <c r="AC91" s="29"/>
      <c r="AD91" s="29"/>
      <c r="AE91" s="29"/>
      <c r="AF91" s="29"/>
      <c r="AG91" s="29"/>
      <c r="AH91" s="29"/>
    </row>
    <row r="92" spans="18:34" x14ac:dyDescent="0.2">
      <c r="R92" s="29"/>
      <c r="S92" s="29"/>
      <c r="T92" s="32"/>
      <c r="U92" s="32"/>
      <c r="V92" s="32"/>
      <c r="W92" s="32"/>
      <c r="X92" s="42"/>
      <c r="Y92" s="29"/>
      <c r="Z92" s="29"/>
      <c r="AA92" s="29"/>
      <c r="AB92" s="29"/>
      <c r="AC92" s="29"/>
      <c r="AD92" s="29"/>
      <c r="AE92" s="29"/>
      <c r="AF92" s="29"/>
      <c r="AG92" s="29"/>
      <c r="AH92" s="29"/>
    </row>
    <row r="93" spans="18:34" x14ac:dyDescent="0.2">
      <c r="R93" s="29"/>
      <c r="S93" s="29"/>
      <c r="T93" s="32"/>
      <c r="U93" s="32"/>
      <c r="V93" s="32"/>
      <c r="W93" s="32"/>
      <c r="X93" s="42"/>
      <c r="Y93" s="29"/>
      <c r="Z93" s="29"/>
      <c r="AA93" s="29"/>
      <c r="AB93" s="29"/>
      <c r="AC93" s="29"/>
      <c r="AD93" s="29"/>
      <c r="AE93" s="29"/>
      <c r="AF93" s="29"/>
      <c r="AG93" s="29"/>
      <c r="AH93" s="29"/>
    </row>
    <row r="94" spans="18:34" x14ac:dyDescent="0.2">
      <c r="R94" s="29"/>
      <c r="S94" s="29"/>
      <c r="T94" s="32"/>
      <c r="U94" s="32"/>
      <c r="V94" s="32"/>
      <c r="W94" s="32"/>
      <c r="X94" s="42"/>
      <c r="Y94" s="29"/>
      <c r="Z94" s="29"/>
      <c r="AA94" s="29"/>
      <c r="AB94" s="29"/>
      <c r="AC94" s="29"/>
      <c r="AD94" s="29"/>
      <c r="AE94" s="29"/>
      <c r="AF94" s="29"/>
      <c r="AG94" s="29"/>
      <c r="AH94" s="29"/>
    </row>
    <row r="95" spans="18:34" x14ac:dyDescent="0.2">
      <c r="R95" s="29"/>
      <c r="S95" s="29"/>
      <c r="T95" s="32"/>
      <c r="U95" s="32"/>
      <c r="V95" s="32"/>
      <c r="W95" s="32"/>
      <c r="X95" s="42"/>
      <c r="Y95" s="29"/>
      <c r="Z95" s="29"/>
      <c r="AA95" s="29"/>
      <c r="AB95" s="29"/>
      <c r="AC95" s="29"/>
      <c r="AD95" s="29"/>
      <c r="AE95" s="29"/>
      <c r="AF95" s="29"/>
      <c r="AG95" s="29"/>
      <c r="AH95" s="29"/>
    </row>
    <row r="96" spans="18:34" x14ac:dyDescent="0.2">
      <c r="R96" s="29"/>
      <c r="S96" s="29"/>
      <c r="T96" s="32"/>
      <c r="U96" s="32"/>
      <c r="V96" s="32"/>
      <c r="W96" s="32"/>
      <c r="X96" s="42"/>
      <c r="Y96" s="29"/>
      <c r="Z96" s="29"/>
      <c r="AA96" s="29"/>
      <c r="AB96" s="29"/>
      <c r="AC96" s="29"/>
      <c r="AD96" s="29"/>
      <c r="AE96" s="29"/>
      <c r="AF96" s="29"/>
      <c r="AG96" s="29"/>
      <c r="AH96" s="29"/>
    </row>
    <row r="97" spans="18:34" x14ac:dyDescent="0.2">
      <c r="R97" s="29"/>
      <c r="S97" s="29"/>
      <c r="T97" s="32"/>
      <c r="U97" s="32"/>
      <c r="V97" s="32"/>
      <c r="W97" s="32"/>
      <c r="X97" s="42"/>
      <c r="Y97" s="29"/>
      <c r="Z97" s="29"/>
      <c r="AA97" s="29"/>
      <c r="AB97" s="29"/>
      <c r="AC97" s="29"/>
      <c r="AD97" s="29"/>
      <c r="AE97" s="29"/>
      <c r="AF97" s="29"/>
      <c r="AG97" s="29"/>
      <c r="AH97" s="29"/>
    </row>
    <row r="98" spans="18:34" x14ac:dyDescent="0.2">
      <c r="R98" s="29"/>
      <c r="S98" s="29"/>
      <c r="T98" s="29"/>
      <c r="U98" s="32"/>
      <c r="V98" s="29"/>
      <c r="W98" s="32"/>
      <c r="X98" s="42"/>
      <c r="Y98" s="29"/>
      <c r="Z98" s="29"/>
      <c r="AA98" s="29"/>
      <c r="AB98" s="29"/>
      <c r="AC98" s="29"/>
      <c r="AD98" s="29"/>
      <c r="AE98" s="29"/>
      <c r="AF98" s="29"/>
      <c r="AG98" s="29"/>
      <c r="AH98" s="29"/>
    </row>
    <row r="99" spans="18:34" x14ac:dyDescent="0.2">
      <c r="R99" s="29"/>
      <c r="S99" s="29"/>
      <c r="T99" s="29"/>
      <c r="U99" s="32"/>
      <c r="V99" s="29"/>
      <c r="W99" s="32"/>
      <c r="X99" s="42"/>
      <c r="Y99" s="29"/>
      <c r="Z99" s="29"/>
      <c r="AA99" s="29"/>
      <c r="AB99" s="29"/>
      <c r="AC99" s="29"/>
      <c r="AD99" s="29"/>
      <c r="AE99" s="29"/>
      <c r="AF99" s="29"/>
      <c r="AG99" s="29"/>
      <c r="AH99" s="29"/>
    </row>
    <row r="100" spans="18:34" x14ac:dyDescent="0.2">
      <c r="R100" s="29"/>
      <c r="S100" s="29"/>
      <c r="T100" s="32"/>
      <c r="U100" s="32"/>
      <c r="V100" s="32"/>
      <c r="W100" s="32"/>
      <c r="X100" s="42"/>
      <c r="Y100" s="29"/>
      <c r="Z100" s="29"/>
      <c r="AA100" s="29"/>
      <c r="AB100" s="29"/>
      <c r="AC100" s="29"/>
      <c r="AD100" s="29"/>
      <c r="AE100" s="29"/>
      <c r="AF100" s="29"/>
      <c r="AG100" s="29"/>
      <c r="AH100" s="29"/>
    </row>
    <row r="101" spans="18:34" x14ac:dyDescent="0.2">
      <c r="R101" s="29"/>
      <c r="S101" s="29"/>
      <c r="T101" s="32"/>
      <c r="U101" s="32"/>
      <c r="V101" s="32"/>
      <c r="W101" s="32"/>
      <c r="X101" s="42"/>
      <c r="Y101" s="29"/>
      <c r="Z101" s="29"/>
      <c r="AA101" s="29"/>
      <c r="AB101" s="29"/>
      <c r="AC101" s="29"/>
      <c r="AD101" s="29"/>
      <c r="AE101" s="29"/>
      <c r="AF101" s="29"/>
      <c r="AG101" s="29"/>
      <c r="AH101" s="29"/>
    </row>
    <row r="102" spans="18:34" x14ac:dyDescent="0.2">
      <c r="R102" s="29"/>
      <c r="S102" s="29"/>
      <c r="T102" s="32"/>
      <c r="U102" s="32"/>
      <c r="V102" s="32"/>
      <c r="W102" s="32"/>
      <c r="X102" s="42"/>
      <c r="Y102" s="29"/>
      <c r="Z102" s="29"/>
      <c r="AA102" s="29"/>
      <c r="AB102" s="29"/>
      <c r="AC102" s="29"/>
      <c r="AD102" s="29"/>
      <c r="AE102" s="29"/>
      <c r="AF102" s="29"/>
      <c r="AG102" s="29"/>
      <c r="AH102" s="29"/>
    </row>
    <row r="103" spans="18:34" x14ac:dyDescent="0.2">
      <c r="R103" s="29"/>
      <c r="S103" s="29"/>
      <c r="T103" s="32"/>
      <c r="U103" s="32"/>
      <c r="V103" s="32"/>
      <c r="W103" s="32"/>
      <c r="X103" s="42"/>
      <c r="Y103" s="29"/>
      <c r="Z103" s="29"/>
      <c r="AA103" s="29"/>
      <c r="AB103" s="29"/>
      <c r="AC103" s="29"/>
      <c r="AD103" s="29"/>
      <c r="AE103" s="29"/>
      <c r="AF103" s="29"/>
      <c r="AG103" s="29"/>
      <c r="AH103" s="29"/>
    </row>
    <row r="104" spans="18:34" x14ac:dyDescent="0.2">
      <c r="R104" s="29"/>
      <c r="S104" s="29"/>
      <c r="T104" s="29"/>
      <c r="U104" s="32"/>
      <c r="V104" s="29"/>
      <c r="W104" s="32"/>
      <c r="X104" s="42"/>
      <c r="Y104" s="29"/>
      <c r="Z104" s="29"/>
      <c r="AA104" s="29"/>
      <c r="AB104" s="29"/>
      <c r="AC104" s="29"/>
      <c r="AD104" s="29"/>
      <c r="AE104" s="29"/>
      <c r="AF104" s="29"/>
      <c r="AG104" s="29"/>
      <c r="AH104" s="29"/>
    </row>
    <row r="105" spans="18:34" x14ac:dyDescent="0.2">
      <c r="R105" s="29"/>
      <c r="S105" s="29"/>
      <c r="T105" s="29"/>
      <c r="U105" s="32"/>
      <c r="V105" s="29"/>
      <c r="W105" s="32"/>
      <c r="X105" s="42"/>
      <c r="Y105" s="29"/>
      <c r="Z105" s="29"/>
      <c r="AA105" s="29"/>
      <c r="AB105" s="29"/>
      <c r="AC105" s="29"/>
      <c r="AD105" s="29"/>
      <c r="AE105" s="29"/>
      <c r="AF105" s="29"/>
      <c r="AG105" s="29"/>
      <c r="AH105" s="29"/>
    </row>
    <row r="106" spans="18:34" x14ac:dyDescent="0.2">
      <c r="R106" s="29"/>
      <c r="S106" s="29"/>
      <c r="T106" s="32"/>
      <c r="U106" s="32"/>
      <c r="V106" s="32"/>
      <c r="W106" s="32"/>
      <c r="X106" s="42"/>
      <c r="Y106" s="29"/>
      <c r="Z106" s="29"/>
      <c r="AA106" s="29"/>
      <c r="AB106" s="29"/>
      <c r="AC106" s="29"/>
      <c r="AD106" s="29"/>
      <c r="AE106" s="29"/>
      <c r="AF106" s="29"/>
      <c r="AG106" s="29"/>
      <c r="AH106" s="29"/>
    </row>
    <row r="107" spans="18:34" x14ac:dyDescent="0.2">
      <c r="R107" s="29"/>
      <c r="S107" s="29"/>
      <c r="T107" s="29"/>
      <c r="U107" s="32"/>
      <c r="V107" s="29"/>
      <c r="W107" s="32"/>
      <c r="X107" s="42"/>
      <c r="Y107" s="29"/>
      <c r="Z107" s="29"/>
      <c r="AA107" s="29"/>
      <c r="AB107" s="29"/>
      <c r="AC107" s="29"/>
      <c r="AD107" s="29"/>
      <c r="AE107" s="29"/>
      <c r="AF107" s="29"/>
      <c r="AG107" s="29"/>
      <c r="AH107" s="29"/>
    </row>
    <row r="108" spans="18:34" x14ac:dyDescent="0.2">
      <c r="R108" s="29"/>
      <c r="S108" s="29"/>
      <c r="T108" s="32"/>
      <c r="U108" s="32"/>
      <c r="V108" s="32"/>
      <c r="W108" s="32"/>
      <c r="X108" s="42"/>
      <c r="Y108" s="29"/>
      <c r="Z108" s="29"/>
      <c r="AA108" s="29"/>
      <c r="AB108" s="29"/>
      <c r="AC108" s="29"/>
      <c r="AD108" s="29"/>
      <c r="AE108" s="29"/>
      <c r="AF108" s="29"/>
      <c r="AG108" s="29"/>
      <c r="AH108" s="29"/>
    </row>
    <row r="109" spans="18:34" x14ac:dyDescent="0.2">
      <c r="R109" s="29"/>
      <c r="S109" s="29"/>
      <c r="T109" s="32"/>
      <c r="U109" s="32"/>
      <c r="V109" s="32"/>
      <c r="W109" s="32"/>
      <c r="X109" s="42"/>
      <c r="Y109" s="29"/>
      <c r="Z109" s="29"/>
      <c r="AA109" s="29"/>
      <c r="AB109" s="29"/>
      <c r="AC109" s="29"/>
      <c r="AD109" s="29"/>
      <c r="AE109" s="29"/>
      <c r="AF109" s="29"/>
      <c r="AG109" s="29"/>
      <c r="AH109" s="29"/>
    </row>
    <row r="110" spans="18:34" x14ac:dyDescent="0.2">
      <c r="R110" s="29"/>
      <c r="S110" s="29"/>
      <c r="T110" s="29"/>
      <c r="U110" s="32"/>
      <c r="V110" s="29"/>
      <c r="W110" s="32"/>
      <c r="X110" s="42"/>
      <c r="Y110" s="29"/>
      <c r="Z110" s="29"/>
      <c r="AA110" s="29"/>
      <c r="AB110" s="29"/>
      <c r="AC110" s="29"/>
      <c r="AD110" s="29"/>
      <c r="AE110" s="29"/>
      <c r="AF110" s="29"/>
      <c r="AG110" s="29"/>
      <c r="AH110" s="29"/>
    </row>
    <row r="111" spans="18:34" x14ac:dyDescent="0.2">
      <c r="R111" s="29"/>
      <c r="S111" s="29"/>
      <c r="T111" s="32"/>
      <c r="U111" s="32"/>
      <c r="V111" s="32"/>
      <c r="W111" s="32"/>
      <c r="X111" s="42"/>
      <c r="Y111" s="29"/>
      <c r="Z111" s="29"/>
      <c r="AA111" s="29"/>
      <c r="AB111" s="29"/>
      <c r="AC111" s="29"/>
      <c r="AD111" s="29"/>
      <c r="AE111" s="29"/>
      <c r="AF111" s="29"/>
      <c r="AG111" s="29"/>
      <c r="AH111" s="29"/>
    </row>
    <row r="112" spans="18:34" x14ac:dyDescent="0.2">
      <c r="R112" s="29"/>
      <c r="S112" s="29"/>
      <c r="T112" s="29"/>
      <c r="U112" s="32"/>
      <c r="V112" s="32"/>
      <c r="W112" s="32"/>
      <c r="X112" s="42"/>
      <c r="Y112" s="29"/>
      <c r="Z112" s="29"/>
      <c r="AA112" s="29"/>
      <c r="AB112" s="29"/>
      <c r="AC112" s="29"/>
      <c r="AD112" s="29"/>
      <c r="AE112" s="29"/>
      <c r="AF112" s="29"/>
      <c r="AG112" s="29"/>
      <c r="AH112" s="29"/>
    </row>
    <row r="113" spans="18:34" x14ac:dyDescent="0.2">
      <c r="R113" s="29"/>
      <c r="S113" s="29"/>
      <c r="T113" s="32"/>
      <c r="U113" s="32"/>
      <c r="V113" s="32"/>
      <c r="W113" s="32"/>
      <c r="X113" s="42"/>
      <c r="Y113" s="29"/>
      <c r="Z113" s="29"/>
      <c r="AA113" s="29"/>
      <c r="AB113" s="29"/>
      <c r="AC113" s="29"/>
      <c r="AD113" s="29"/>
      <c r="AE113" s="29"/>
      <c r="AF113" s="29"/>
      <c r="AG113" s="29"/>
      <c r="AH113" s="29"/>
    </row>
    <row r="114" spans="18:34" x14ac:dyDescent="0.2">
      <c r="R114" s="29"/>
      <c r="S114" s="29"/>
      <c r="T114" s="29"/>
      <c r="U114" s="32"/>
      <c r="V114" s="29"/>
      <c r="W114" s="32"/>
      <c r="X114" s="42"/>
      <c r="Y114" s="29"/>
      <c r="Z114" s="29"/>
      <c r="AA114" s="29"/>
      <c r="AB114" s="29"/>
      <c r="AC114" s="29"/>
      <c r="AD114" s="29"/>
      <c r="AE114" s="29"/>
      <c r="AF114" s="29"/>
      <c r="AG114" s="29"/>
      <c r="AH114" s="29"/>
    </row>
    <row r="115" spans="18:34" x14ac:dyDescent="0.2">
      <c r="R115" s="29"/>
      <c r="S115" s="29"/>
      <c r="T115" s="32"/>
      <c r="U115" s="32"/>
      <c r="V115" s="32"/>
      <c r="W115" s="32"/>
      <c r="X115" s="42"/>
      <c r="Y115" s="29"/>
      <c r="Z115" s="29"/>
      <c r="AA115" s="29"/>
      <c r="AB115" s="29"/>
      <c r="AC115" s="29"/>
      <c r="AD115" s="29"/>
      <c r="AE115" s="29"/>
      <c r="AF115" s="29"/>
      <c r="AG115" s="29"/>
      <c r="AH115" s="29"/>
    </row>
    <row r="116" spans="18:34" x14ac:dyDescent="0.2">
      <c r="R116" s="29"/>
      <c r="U116" s="73"/>
      <c r="W116" s="73"/>
      <c r="X116" s="25"/>
      <c r="AF116" s="29"/>
      <c r="AG116" s="29"/>
      <c r="AH116" s="29"/>
    </row>
    <row r="117" spans="18:34" x14ac:dyDescent="0.2">
      <c r="R117" s="29"/>
      <c r="U117" s="73"/>
      <c r="W117" s="73"/>
      <c r="X117" s="25"/>
      <c r="AF117" s="29"/>
      <c r="AG117" s="29"/>
      <c r="AH117" s="29"/>
    </row>
    <row r="118" spans="18:34" x14ac:dyDescent="0.2">
      <c r="R118" s="29"/>
      <c r="U118" s="73"/>
      <c r="W118" s="73"/>
      <c r="X118" s="25"/>
      <c r="AF118" s="29"/>
      <c r="AG118" s="29"/>
      <c r="AH118" s="29"/>
    </row>
    <row r="119" spans="18:34" x14ac:dyDescent="0.2">
      <c r="R119" s="29"/>
      <c r="U119" s="73"/>
      <c r="W119" s="73"/>
      <c r="X119" s="25"/>
      <c r="AF119" s="29"/>
      <c r="AG119" s="29"/>
      <c r="AH119" s="29"/>
    </row>
    <row r="120" spans="18:34" x14ac:dyDescent="0.2">
      <c r="T120" s="73"/>
      <c r="U120" s="73"/>
      <c r="V120" s="73"/>
      <c r="W120" s="73"/>
      <c r="X120" s="25"/>
      <c r="AF120" s="29"/>
      <c r="AG120" s="29"/>
      <c r="AH120" s="29"/>
    </row>
    <row r="121" spans="18:34" x14ac:dyDescent="0.2">
      <c r="T121" s="73"/>
      <c r="V121" s="73"/>
      <c r="W121" s="73"/>
      <c r="X121" s="25"/>
      <c r="AF121" s="29"/>
      <c r="AG121" s="29"/>
      <c r="AH121" s="29"/>
    </row>
    <row r="122" spans="18:34" x14ac:dyDescent="0.2">
      <c r="W122" s="73"/>
      <c r="X122" s="25"/>
      <c r="AF122" s="29"/>
      <c r="AG122" s="29"/>
      <c r="AH122" s="29"/>
    </row>
    <row r="123" spans="18:34" x14ac:dyDescent="0.2">
      <c r="W123" s="73"/>
      <c r="X123" s="25"/>
      <c r="AF123" s="29"/>
      <c r="AG123" s="29"/>
      <c r="AH123" s="29"/>
    </row>
    <row r="124" spans="18:34" x14ac:dyDescent="0.2">
      <c r="V124" s="73"/>
      <c r="X124" s="25"/>
    </row>
    <row r="125" spans="18:34" x14ac:dyDescent="0.2">
      <c r="V125" s="73"/>
      <c r="X125" s="25"/>
    </row>
    <row r="126" spans="18:34" x14ac:dyDescent="0.2">
      <c r="T126" s="73"/>
      <c r="V126" s="73"/>
      <c r="X126" s="25"/>
    </row>
    <row r="127" spans="18:34" x14ac:dyDescent="0.2">
      <c r="T127" s="73"/>
      <c r="V127" s="73"/>
      <c r="X127" s="25"/>
    </row>
    <row r="128" spans="18:34" x14ac:dyDescent="0.2">
      <c r="T128" s="73"/>
      <c r="V128" s="73"/>
      <c r="X128" s="25"/>
    </row>
    <row r="129" spans="20:24" x14ac:dyDescent="0.2">
      <c r="T129" s="73"/>
      <c r="V129" s="73"/>
      <c r="X129" s="25"/>
    </row>
    <row r="130" spans="20:24" x14ac:dyDescent="0.2">
      <c r="T130" s="73"/>
      <c r="V130" s="73"/>
      <c r="X130" s="25"/>
    </row>
    <row r="131" spans="20:24" x14ac:dyDescent="0.2">
      <c r="V131" s="73"/>
      <c r="X131" s="25"/>
    </row>
    <row r="132" spans="20:24" x14ac:dyDescent="0.2">
      <c r="T132" s="73"/>
      <c r="V132" s="73"/>
      <c r="X132" s="25"/>
    </row>
  </sheetData>
  <pageMargins left="0.70866141732283472" right="0.70866141732283472" top="0.74803149606299213" bottom="0.74803149606299213" header="0.31496062992125984" footer="0.31496062992125984"/>
  <pageSetup scale="2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K1:AL375"/>
  <sheetViews>
    <sheetView view="pageBreakPreview" zoomScale="98" zoomScaleNormal="90" zoomScaleSheetLayoutView="98" workbookViewId="0">
      <selection activeCell="A10" sqref="A10"/>
    </sheetView>
  </sheetViews>
  <sheetFormatPr baseColWidth="10" defaultColWidth="11" defaultRowHeight="14.25" x14ac:dyDescent="0.2"/>
  <cols>
    <col min="1" max="7" width="11" style="6"/>
    <col min="8" max="8" width="1" style="6" customWidth="1"/>
    <col min="9" max="10" width="13.625" style="6" customWidth="1"/>
    <col min="11" max="13" width="13.625" style="72" customWidth="1"/>
    <col min="14" max="20" width="13.625" style="6" customWidth="1"/>
    <col min="21" max="21" width="7.75" style="21" bestFit="1" customWidth="1"/>
    <col min="22" max="22" width="4.875" style="21" bestFit="1" customWidth="1"/>
    <col min="23" max="23" width="7.25" style="21" customWidth="1"/>
    <col min="24" max="24" width="6.75" style="21" bestFit="1" customWidth="1"/>
    <col min="25" max="26" width="7" style="21" bestFit="1" customWidth="1"/>
    <col min="27" max="27" width="7.5" style="21" bestFit="1" customWidth="1"/>
    <col min="28" max="28" width="7" style="21" bestFit="1" customWidth="1"/>
    <col min="29" max="29" width="6.75" style="21" bestFit="1" customWidth="1"/>
    <col min="30" max="34" width="7" style="21" bestFit="1" customWidth="1"/>
    <col min="35" max="16384" width="11" style="6"/>
  </cols>
  <sheetData>
    <row r="1" spans="14:38" x14ac:dyDescent="0.2">
      <c r="N1" s="29"/>
      <c r="O1" s="29"/>
      <c r="P1" s="29"/>
      <c r="Q1" s="29"/>
      <c r="R1" s="29"/>
      <c r="S1" s="29"/>
      <c r="T1" s="29"/>
      <c r="U1" s="29"/>
      <c r="V1" s="29"/>
      <c r="W1" s="29"/>
      <c r="X1" s="29"/>
      <c r="Y1" s="29"/>
      <c r="Z1" s="29"/>
      <c r="AA1" s="29"/>
      <c r="AB1" s="29"/>
      <c r="AC1" s="29"/>
      <c r="AD1" s="29"/>
      <c r="AE1" s="29"/>
      <c r="AF1" s="29"/>
      <c r="AG1" s="29"/>
      <c r="AH1" s="29"/>
      <c r="AI1" s="72"/>
      <c r="AJ1" s="72"/>
      <c r="AK1" s="72"/>
      <c r="AL1" s="72"/>
    </row>
    <row r="2" spans="14:38" x14ac:dyDescent="0.2">
      <c r="N2" s="29"/>
      <c r="O2" s="29"/>
      <c r="P2" s="29"/>
      <c r="Q2" s="29"/>
      <c r="R2" s="29"/>
      <c r="S2" s="29"/>
      <c r="T2" s="29"/>
      <c r="U2" s="29"/>
      <c r="V2" s="29"/>
      <c r="W2" s="29"/>
      <c r="X2" s="29"/>
      <c r="Y2" s="29"/>
      <c r="Z2" s="29"/>
      <c r="AA2" s="29"/>
      <c r="AB2" s="29"/>
      <c r="AC2" s="29"/>
      <c r="AD2" s="29"/>
      <c r="AE2" s="29"/>
      <c r="AF2" s="29"/>
      <c r="AG2" s="29"/>
      <c r="AH2" s="29"/>
      <c r="AI2" s="72"/>
      <c r="AJ2" s="72"/>
      <c r="AK2" s="72"/>
      <c r="AL2" s="72"/>
    </row>
    <row r="3" spans="14:38" x14ac:dyDescent="0.2">
      <c r="N3" s="29"/>
      <c r="O3" s="29"/>
      <c r="P3" s="29"/>
      <c r="Q3" s="29"/>
      <c r="R3" s="29"/>
      <c r="S3" s="29"/>
      <c r="T3" s="29"/>
      <c r="U3" s="29"/>
      <c r="V3" s="29"/>
      <c r="W3" s="29" t="s">
        <v>214</v>
      </c>
      <c r="X3" s="29"/>
      <c r="Y3" s="29"/>
      <c r="Z3" s="29"/>
      <c r="AA3" s="29"/>
      <c r="AB3" s="29"/>
      <c r="AC3" s="29"/>
      <c r="AD3" s="29"/>
      <c r="AE3" s="29"/>
      <c r="AF3" s="29"/>
      <c r="AG3" s="29"/>
      <c r="AH3" s="29"/>
      <c r="AI3" s="52"/>
      <c r="AJ3" s="29"/>
      <c r="AK3" s="72"/>
      <c r="AL3" s="72"/>
    </row>
    <row r="4" spans="14:38" x14ac:dyDescent="0.2">
      <c r="N4" s="29"/>
      <c r="O4" s="29"/>
      <c r="P4" s="29"/>
      <c r="Q4" s="29"/>
      <c r="R4" s="29"/>
      <c r="S4" s="29"/>
      <c r="T4" s="29"/>
      <c r="U4" s="29"/>
      <c r="V4" s="29"/>
      <c r="W4" s="29" t="s">
        <v>260</v>
      </c>
      <c r="X4" s="29" t="s">
        <v>261</v>
      </c>
      <c r="Y4" s="29" t="s">
        <v>262</v>
      </c>
      <c r="Z4" s="29" t="s">
        <v>263</v>
      </c>
      <c r="AA4" s="29" t="s">
        <v>264</v>
      </c>
      <c r="AB4" s="29" t="s">
        <v>265</v>
      </c>
      <c r="AC4" s="29" t="s">
        <v>266</v>
      </c>
      <c r="AD4" s="29" t="s">
        <v>267</v>
      </c>
      <c r="AE4" s="29" t="s">
        <v>268</v>
      </c>
      <c r="AF4" s="29" t="s">
        <v>269</v>
      </c>
      <c r="AG4" s="29" t="s">
        <v>270</v>
      </c>
      <c r="AH4" s="29" t="s">
        <v>271</v>
      </c>
      <c r="AI4" s="52"/>
      <c r="AJ4" s="29"/>
      <c r="AK4" s="72"/>
      <c r="AL4" s="72"/>
    </row>
    <row r="5" spans="14:38" x14ac:dyDescent="0.2">
      <c r="N5" s="29"/>
      <c r="O5" s="29"/>
      <c r="P5" s="29"/>
      <c r="Q5" s="29"/>
      <c r="R5" s="29"/>
      <c r="S5" s="29"/>
      <c r="T5" s="29"/>
      <c r="U5" s="29" t="s">
        <v>156</v>
      </c>
      <c r="V5" s="29">
        <v>2015</v>
      </c>
      <c r="W5" s="327">
        <v>399.97153850000001</v>
      </c>
      <c r="X5" s="411">
        <v>158.72399999999999</v>
      </c>
      <c r="Y5" s="411">
        <v>177.08</v>
      </c>
      <c r="Z5" s="411">
        <v>225.6105</v>
      </c>
      <c r="AA5" s="411">
        <v>252.8595</v>
      </c>
      <c r="AB5" s="411">
        <v>224.88931260000001</v>
      </c>
      <c r="AC5" s="411">
        <v>558.77591419999999</v>
      </c>
      <c r="AD5" s="411">
        <v>474.75</v>
      </c>
      <c r="AE5" s="411">
        <v>483.84270000000004</v>
      </c>
      <c r="AF5" s="411">
        <v>650.58937500000002</v>
      </c>
      <c r="AG5" s="411">
        <v>426.94850000000002</v>
      </c>
      <c r="AH5" s="411">
        <v>313.56799999999998</v>
      </c>
      <c r="AI5" s="52"/>
      <c r="AJ5" s="29"/>
      <c r="AK5" s="72"/>
      <c r="AL5" s="72"/>
    </row>
    <row r="6" spans="14:38" x14ac:dyDescent="0.2">
      <c r="N6" s="29"/>
      <c r="O6" s="29"/>
      <c r="P6" s="29"/>
      <c r="Q6" s="29"/>
      <c r="R6" s="29"/>
      <c r="S6" s="29"/>
      <c r="T6" s="29"/>
      <c r="U6" s="29" t="s">
        <v>156</v>
      </c>
      <c r="V6" s="29">
        <v>2016</v>
      </c>
      <c r="W6" s="411">
        <v>385.96100000000001</v>
      </c>
      <c r="X6" s="411">
        <v>202.4015</v>
      </c>
      <c r="Y6" s="411">
        <v>197.05549999999999</v>
      </c>
      <c r="Z6" s="411">
        <v>418.07625000000002</v>
      </c>
      <c r="AA6" s="411">
        <v>167.35499999999999</v>
      </c>
      <c r="AB6" s="411">
        <v>352.71222590000002</v>
      </c>
      <c r="AC6" s="411">
        <v>380.96550000000002</v>
      </c>
      <c r="AD6" s="411">
        <v>644.22450000000003</v>
      </c>
      <c r="AE6" s="411">
        <v>622.77449999999999</v>
      </c>
      <c r="AF6" s="411">
        <v>754.06500000000005</v>
      </c>
      <c r="AG6" s="411">
        <v>688.6395</v>
      </c>
      <c r="AH6" s="411">
        <v>282.93852000000004</v>
      </c>
      <c r="AI6" s="52"/>
      <c r="AJ6" s="29"/>
      <c r="AK6" s="72"/>
      <c r="AL6" s="72"/>
    </row>
    <row r="7" spans="14:38" x14ac:dyDescent="0.2">
      <c r="N7" s="29"/>
      <c r="O7" s="29"/>
      <c r="P7" s="29"/>
      <c r="Q7" s="29"/>
      <c r="R7" s="29"/>
      <c r="S7" s="29"/>
      <c r="T7" s="29"/>
      <c r="U7" s="29" t="s">
        <v>156</v>
      </c>
      <c r="V7" s="29">
        <v>2017</v>
      </c>
      <c r="W7" s="411">
        <v>516.37330999999995</v>
      </c>
      <c r="X7" s="411">
        <v>268.77411999999998</v>
      </c>
      <c r="Y7" s="411">
        <v>258.07456999999999</v>
      </c>
      <c r="Z7" s="411">
        <v>457.72978999999998</v>
      </c>
      <c r="AA7" s="411">
        <v>277.4549202</v>
      </c>
      <c r="AB7" s="411">
        <v>289.51887140000002</v>
      </c>
      <c r="AC7" s="411">
        <v>363.32655999999997</v>
      </c>
      <c r="AD7" s="411">
        <v>352.10149000000001</v>
      </c>
      <c r="AE7" s="411">
        <v>473.32110999999998</v>
      </c>
      <c r="AF7" s="411">
        <v>707.4393255</v>
      </c>
      <c r="AG7" s="411">
        <v>1027.8620631000001</v>
      </c>
      <c r="AH7" s="411">
        <v>452.19900999999999</v>
      </c>
      <c r="AI7" s="51"/>
      <c r="AJ7" s="24"/>
      <c r="AK7" s="24"/>
      <c r="AL7" s="24"/>
    </row>
    <row r="8" spans="14:38" x14ac:dyDescent="0.2">
      <c r="N8" s="29"/>
      <c r="O8" s="29"/>
      <c r="P8" s="29"/>
      <c r="Q8" s="29"/>
      <c r="R8" s="29"/>
      <c r="S8" s="29"/>
      <c r="T8" s="29"/>
      <c r="U8" s="29" t="s">
        <v>156</v>
      </c>
      <c r="V8" s="29">
        <v>2018</v>
      </c>
      <c r="W8" s="411">
        <v>365.89858000000004</v>
      </c>
      <c r="X8" s="411">
        <v>137.78725</v>
      </c>
      <c r="Y8" s="411">
        <v>292.50461999999999</v>
      </c>
      <c r="Z8" s="411">
        <v>300.41128000000003</v>
      </c>
      <c r="AA8" s="411">
        <v>227.95296999999999</v>
      </c>
      <c r="AB8" s="411">
        <v>287.10892000000001</v>
      </c>
      <c r="AC8" s="411">
        <v>332.14456999999999</v>
      </c>
      <c r="AD8" s="411">
        <v>522.00900000000001</v>
      </c>
      <c r="AE8" s="411">
        <v>445.041</v>
      </c>
      <c r="AF8" s="411">
        <v>795.90150000000006</v>
      </c>
      <c r="AG8" s="411">
        <v>490.54899999999998</v>
      </c>
      <c r="AH8" s="411">
        <v>415.13290000000001</v>
      </c>
      <c r="AI8" s="51"/>
      <c r="AJ8" s="24"/>
      <c r="AK8" s="24"/>
      <c r="AL8" s="24"/>
    </row>
    <row r="9" spans="14:38" s="72" customFormat="1" x14ac:dyDescent="0.2">
      <c r="N9" s="29"/>
      <c r="O9" s="29"/>
      <c r="P9" s="29"/>
      <c r="Q9" s="29"/>
      <c r="R9" s="29"/>
      <c r="S9" s="29"/>
      <c r="T9" s="29"/>
      <c r="U9" s="29" t="s">
        <v>156</v>
      </c>
      <c r="V9" s="29">
        <v>2019</v>
      </c>
      <c r="W9" s="411">
        <v>333.0675</v>
      </c>
      <c r="X9" s="411">
        <v>136.8135</v>
      </c>
      <c r="Y9" s="411">
        <v>252.87300299999998</v>
      </c>
      <c r="Z9" s="411">
        <v>336.79349999999999</v>
      </c>
      <c r="AA9" s="411">
        <v>349.95150000000001</v>
      </c>
      <c r="AB9" s="411">
        <v>355.51350000000002</v>
      </c>
      <c r="AC9" s="411">
        <v>310.3</v>
      </c>
      <c r="AD9" s="411">
        <v>769.3</v>
      </c>
      <c r="AE9" s="411">
        <v>517.5</v>
      </c>
      <c r="AF9" s="411">
        <v>587.9</v>
      </c>
      <c r="AG9" s="411"/>
      <c r="AH9" s="411"/>
      <c r="AI9" s="51"/>
      <c r="AJ9" s="24"/>
      <c r="AK9" s="24"/>
      <c r="AL9" s="24"/>
    </row>
    <row r="10" spans="14:38" x14ac:dyDescent="0.2">
      <c r="N10" s="29"/>
      <c r="O10" s="29"/>
      <c r="P10" s="29"/>
      <c r="Q10" s="29"/>
      <c r="R10" s="29"/>
      <c r="S10" s="29"/>
      <c r="T10" s="29"/>
      <c r="U10" s="29" t="s">
        <v>157</v>
      </c>
      <c r="V10" s="29">
        <v>2015</v>
      </c>
      <c r="W10" s="327">
        <v>1648.04304</v>
      </c>
      <c r="X10" s="411">
        <v>678.70713999999998</v>
      </c>
      <c r="Y10" s="411">
        <v>754.57382999999993</v>
      </c>
      <c r="Z10" s="411">
        <v>984.09825999999998</v>
      </c>
      <c r="AA10" s="411">
        <v>1075.9333999999999</v>
      </c>
      <c r="AB10" s="411">
        <v>928.05155000000002</v>
      </c>
      <c r="AC10" s="411">
        <v>2183.0439700000002</v>
      </c>
      <c r="AD10" s="411">
        <v>1840.7483300000001</v>
      </c>
      <c r="AE10" s="411">
        <v>1857.6918799999999</v>
      </c>
      <c r="AF10" s="411">
        <v>2683.4602200000004</v>
      </c>
      <c r="AG10" s="411">
        <v>1858.6077700000001</v>
      </c>
      <c r="AH10" s="411">
        <v>1269.5903999999998</v>
      </c>
      <c r="AI10" s="52"/>
      <c r="AJ10" s="1"/>
      <c r="AK10" s="1"/>
      <c r="AL10" s="1"/>
    </row>
    <row r="11" spans="14:38" x14ac:dyDescent="0.2">
      <c r="N11" s="29"/>
      <c r="O11" s="29"/>
      <c r="P11" s="29"/>
      <c r="Q11" s="29"/>
      <c r="R11" s="29"/>
      <c r="S11" s="29"/>
      <c r="T11" s="29"/>
      <c r="U11" s="29" t="s">
        <v>157</v>
      </c>
      <c r="V11" s="29">
        <v>2016</v>
      </c>
      <c r="W11" s="411">
        <v>1561.9673799999998</v>
      </c>
      <c r="X11" s="411">
        <v>807.92711999999995</v>
      </c>
      <c r="Y11" s="411">
        <v>812.62441000000001</v>
      </c>
      <c r="Z11" s="411">
        <v>1828.61482</v>
      </c>
      <c r="AA11" s="411">
        <v>673.38708999999994</v>
      </c>
      <c r="AB11" s="411">
        <v>1411.32998</v>
      </c>
      <c r="AC11" s="411">
        <v>1342.27772</v>
      </c>
      <c r="AD11" s="411">
        <v>2518.9597200000003</v>
      </c>
      <c r="AE11" s="411">
        <v>2454.1771800000001</v>
      </c>
      <c r="AF11" s="411">
        <v>2851.4252000000001</v>
      </c>
      <c r="AG11" s="411">
        <v>3069.1559200000002</v>
      </c>
      <c r="AH11" s="411">
        <v>1141.8811000000001</v>
      </c>
      <c r="AI11" s="52"/>
      <c r="AJ11" s="73"/>
      <c r="AK11" s="73"/>
      <c r="AL11" s="73"/>
    </row>
    <row r="12" spans="14:38" x14ac:dyDescent="0.2">
      <c r="N12" s="29"/>
      <c r="O12" s="29"/>
      <c r="P12" s="29"/>
      <c r="Q12" s="29"/>
      <c r="R12" s="29"/>
      <c r="S12" s="29"/>
      <c r="T12" s="29"/>
      <c r="U12" s="29" t="s">
        <v>157</v>
      </c>
      <c r="V12" s="29">
        <v>2017</v>
      </c>
      <c r="W12" s="411">
        <v>1999.64895</v>
      </c>
      <c r="X12" s="411">
        <v>1171.82827</v>
      </c>
      <c r="Y12" s="411">
        <v>1051.1554699999999</v>
      </c>
      <c r="Z12" s="411">
        <v>1830.7113999999999</v>
      </c>
      <c r="AA12" s="411">
        <v>1252.3791000000001</v>
      </c>
      <c r="AB12" s="411">
        <v>1153.9421599999998</v>
      </c>
      <c r="AC12" s="411">
        <v>1506.2209399999999</v>
      </c>
      <c r="AD12" s="411">
        <v>1560.3233500000001</v>
      </c>
      <c r="AE12" s="411">
        <v>1952.3849299999999</v>
      </c>
      <c r="AF12" s="411">
        <v>2842.8311899999999</v>
      </c>
      <c r="AG12" s="411">
        <v>3612.8101099999999</v>
      </c>
      <c r="AH12" s="411">
        <v>1975.6716699999999</v>
      </c>
      <c r="AI12" s="51"/>
      <c r="AJ12" s="29"/>
      <c r="AK12" s="24"/>
      <c r="AL12" s="72"/>
    </row>
    <row r="13" spans="14:38" x14ac:dyDescent="0.2">
      <c r="N13" s="29"/>
      <c r="O13" s="29"/>
      <c r="P13" s="29"/>
      <c r="Q13" s="29"/>
      <c r="R13" s="29"/>
      <c r="S13" s="29"/>
      <c r="T13" s="29"/>
      <c r="U13" s="29" t="s">
        <v>157</v>
      </c>
      <c r="V13" s="29">
        <v>2018</v>
      </c>
      <c r="W13" s="411">
        <v>1648.7111</v>
      </c>
      <c r="X13" s="411">
        <v>631.02158999999995</v>
      </c>
      <c r="Y13" s="411">
        <v>1242.11949</v>
      </c>
      <c r="Z13" s="411">
        <v>1344.39372</v>
      </c>
      <c r="AA13" s="411">
        <v>1110.0585700000001</v>
      </c>
      <c r="AB13" s="411">
        <v>1138.68722</v>
      </c>
      <c r="AC13" s="411">
        <v>1415.0776599999999</v>
      </c>
      <c r="AD13" s="411">
        <v>2130.4803700000002</v>
      </c>
      <c r="AE13" s="411">
        <v>1674.7162900000001</v>
      </c>
      <c r="AF13" s="411">
        <v>3268.22946</v>
      </c>
      <c r="AG13" s="411">
        <v>1964.8206100000002</v>
      </c>
      <c r="AH13" s="411">
        <v>1613.9065399999999</v>
      </c>
      <c r="AI13" s="51"/>
      <c r="AJ13" s="29"/>
      <c r="AK13" s="1"/>
      <c r="AL13" s="72"/>
    </row>
    <row r="14" spans="14:38" x14ac:dyDescent="0.2">
      <c r="N14" s="29"/>
      <c r="O14" s="29"/>
      <c r="P14" s="29"/>
      <c r="Q14" s="29"/>
      <c r="R14" s="29"/>
      <c r="S14" s="29"/>
      <c r="T14" s="29"/>
      <c r="U14" s="29" t="s">
        <v>157</v>
      </c>
      <c r="V14" s="29">
        <v>2019</v>
      </c>
      <c r="W14" s="327">
        <v>1337.5923999999998</v>
      </c>
      <c r="X14" s="327">
        <v>536.63702999999998</v>
      </c>
      <c r="Y14" s="327">
        <v>1041.7046300000002</v>
      </c>
      <c r="Z14" s="327">
        <v>1332.3517400000001</v>
      </c>
      <c r="AA14" s="327">
        <v>1429.31951</v>
      </c>
      <c r="AB14" s="327">
        <v>1396.4903100000001</v>
      </c>
      <c r="AC14" s="29">
        <v>1317.1</v>
      </c>
      <c r="AD14" s="29">
        <v>3060.8</v>
      </c>
      <c r="AE14" s="29">
        <v>2063.1999999999998</v>
      </c>
      <c r="AF14" s="29">
        <v>2335.1999999999998</v>
      </c>
      <c r="AG14" s="29"/>
      <c r="AH14" s="29"/>
      <c r="AI14" s="52"/>
      <c r="AJ14" s="29"/>
      <c r="AK14" s="73"/>
      <c r="AL14" s="72"/>
    </row>
    <row r="15" spans="14:38" x14ac:dyDescent="0.2">
      <c r="N15" s="29"/>
      <c r="O15" s="29"/>
      <c r="P15" s="29"/>
      <c r="Q15" s="29"/>
      <c r="R15" s="29"/>
      <c r="S15" s="29"/>
      <c r="T15" s="29"/>
      <c r="U15" s="29"/>
      <c r="V15" s="29"/>
      <c r="W15" s="29" t="s">
        <v>273</v>
      </c>
      <c r="X15" s="29"/>
      <c r="Y15" s="29"/>
      <c r="Z15" s="29"/>
      <c r="AA15" s="30"/>
      <c r="AB15" s="29"/>
      <c r="AC15" s="29"/>
      <c r="AD15" s="29"/>
      <c r="AE15" s="29"/>
      <c r="AF15" s="29"/>
      <c r="AG15" s="29"/>
      <c r="AH15" s="29"/>
      <c r="AI15" s="52"/>
      <c r="AJ15" s="29"/>
      <c r="AK15" s="72"/>
      <c r="AL15" s="72"/>
    </row>
    <row r="16" spans="14:38" x14ac:dyDescent="0.2">
      <c r="N16" s="29"/>
      <c r="O16" s="29"/>
      <c r="P16" s="29"/>
      <c r="Q16" s="29"/>
      <c r="R16" s="29"/>
      <c r="S16" s="24"/>
      <c r="T16" s="24"/>
      <c r="U16" s="30"/>
      <c r="V16" s="29"/>
      <c r="W16" s="29" t="s">
        <v>214</v>
      </c>
      <c r="X16" s="29"/>
      <c r="Y16" s="29"/>
      <c r="Z16" s="29"/>
      <c r="AA16" s="29"/>
      <c r="AB16" s="29"/>
      <c r="AC16" s="29"/>
      <c r="AD16" s="29"/>
      <c r="AE16" s="29"/>
      <c r="AF16" s="29"/>
      <c r="AG16" s="29"/>
      <c r="AH16" s="29"/>
      <c r="AI16" s="52"/>
      <c r="AJ16" s="29"/>
      <c r="AK16" s="72"/>
      <c r="AL16" s="72"/>
    </row>
    <row r="17" spans="11:36" x14ac:dyDescent="0.2">
      <c r="N17" s="29"/>
      <c r="O17" s="29"/>
      <c r="P17" s="29"/>
      <c r="Q17" s="29"/>
      <c r="R17" s="29"/>
      <c r="S17" s="24"/>
      <c r="T17" s="24"/>
      <c r="U17" s="30"/>
      <c r="V17" s="29"/>
      <c r="W17" s="29" t="s">
        <v>260</v>
      </c>
      <c r="X17" s="29" t="s">
        <v>261</v>
      </c>
      <c r="Y17" s="29" t="s">
        <v>262</v>
      </c>
      <c r="Z17" s="29" t="s">
        <v>263</v>
      </c>
      <c r="AA17" s="29" t="s">
        <v>264</v>
      </c>
      <c r="AB17" s="29" t="s">
        <v>265</v>
      </c>
      <c r="AC17" s="29" t="s">
        <v>266</v>
      </c>
      <c r="AD17" s="29" t="s">
        <v>267</v>
      </c>
      <c r="AE17" s="29" t="s">
        <v>268</v>
      </c>
      <c r="AF17" s="29" t="s">
        <v>269</v>
      </c>
      <c r="AG17" s="29" t="s">
        <v>270</v>
      </c>
      <c r="AH17" s="29" t="s">
        <v>271</v>
      </c>
      <c r="AI17" s="52"/>
      <c r="AJ17" s="29"/>
    </row>
    <row r="18" spans="11:36" s="21" customFormat="1" x14ac:dyDescent="0.2">
      <c r="K18" s="72"/>
      <c r="L18" s="72"/>
      <c r="M18" s="72"/>
      <c r="N18" s="29"/>
      <c r="O18" s="29"/>
      <c r="P18" s="29"/>
      <c r="Q18" s="29"/>
      <c r="R18" s="29"/>
      <c r="S18" s="1"/>
      <c r="T18" s="1"/>
      <c r="U18" s="31"/>
      <c r="V18" s="29">
        <v>2015</v>
      </c>
      <c r="W18" s="31">
        <v>4.12040078196714</v>
      </c>
      <c r="X18" s="1">
        <v>4.2760208916105951</v>
      </c>
      <c r="Y18" s="1">
        <v>4.2612030155861751</v>
      </c>
      <c r="Z18" s="1">
        <v>4.3619346617289532</v>
      </c>
      <c r="AA18" s="1">
        <v>4.2550641759554217</v>
      </c>
      <c r="AB18" s="1">
        <v>4.1267036626621802</v>
      </c>
      <c r="AC18" s="1">
        <v>3.9068326220278595</v>
      </c>
      <c r="AD18" s="1">
        <v>3.8773003264876253</v>
      </c>
      <c r="AE18" s="1">
        <v>3.8394541862468934</v>
      </c>
      <c r="AF18" s="1">
        <v>4.1246603819805703</v>
      </c>
      <c r="AG18" s="1">
        <v>4.3532364442081422</v>
      </c>
      <c r="AH18" s="1">
        <v>4.0488519236656799</v>
      </c>
      <c r="AI18" s="52"/>
      <c r="AJ18" s="30"/>
    </row>
    <row r="19" spans="11:36" x14ac:dyDescent="0.2">
      <c r="N19" s="29"/>
      <c r="O19" s="29"/>
      <c r="P19" s="29"/>
      <c r="Q19" s="29"/>
      <c r="R19" s="29"/>
      <c r="S19" s="73"/>
      <c r="T19" s="73"/>
      <c r="U19" s="32"/>
      <c r="V19" s="29">
        <v>2016</v>
      </c>
      <c r="W19" s="1">
        <v>4.0469565059682191</v>
      </c>
      <c r="X19" s="1">
        <v>3.9917051998132425</v>
      </c>
      <c r="Y19" s="1">
        <v>4.1238352139371903</v>
      </c>
      <c r="Z19" s="1">
        <v>4.3738787362353158</v>
      </c>
      <c r="AA19" s="1">
        <v>4.0237046398374714</v>
      </c>
      <c r="AB19" s="1">
        <v>4.0013639345751972</v>
      </c>
      <c r="AC19" s="1">
        <v>3.5233576793699166</v>
      </c>
      <c r="AD19" s="1">
        <v>3.9100650782452391</v>
      </c>
      <c r="AE19" s="1">
        <v>3.9407155880659857</v>
      </c>
      <c r="AF19" s="1">
        <v>3.7814050512886821</v>
      </c>
      <c r="AG19" s="1">
        <v>4.456839783369964</v>
      </c>
      <c r="AH19" s="1">
        <v>4.0357922986237433</v>
      </c>
      <c r="AI19" s="52"/>
      <c r="AJ19" s="29"/>
    </row>
    <row r="20" spans="11:36" x14ac:dyDescent="0.2">
      <c r="N20" s="29"/>
      <c r="O20" s="29"/>
      <c r="P20" s="29"/>
      <c r="Q20" s="29"/>
      <c r="R20" s="29"/>
      <c r="S20" s="29"/>
      <c r="T20" s="31"/>
      <c r="U20" s="32"/>
      <c r="V20" s="29">
        <v>2017</v>
      </c>
      <c r="W20" s="1">
        <v>3.8724870384954642</v>
      </c>
      <c r="X20" s="1">
        <v>4.3598999412592256</v>
      </c>
      <c r="Y20" s="1">
        <v>4.0730687645822679</v>
      </c>
      <c r="Z20" s="1">
        <v>3.9995461077593397</v>
      </c>
      <c r="AA20" s="1">
        <v>4.5138111052319339</v>
      </c>
      <c r="AB20" s="1">
        <v>3.9857234674202302</v>
      </c>
      <c r="AC20" s="1">
        <v>4.1456395040318554</v>
      </c>
      <c r="AD20" s="1">
        <v>4.4314590943650938</v>
      </c>
      <c r="AE20" s="1">
        <v>4.1248634146066294</v>
      </c>
      <c r="AF20" s="1">
        <v>4.0184805785157049</v>
      </c>
      <c r="AG20" s="1">
        <v>3.5148783476878958</v>
      </c>
      <c r="AH20" s="1">
        <v>4.3690313917317072</v>
      </c>
      <c r="AI20" s="53"/>
      <c r="AJ20" s="29"/>
    </row>
    <row r="21" spans="11:36" x14ac:dyDescent="0.2">
      <c r="N21" s="29"/>
      <c r="O21" s="29"/>
      <c r="P21" s="29"/>
      <c r="Q21" s="29"/>
      <c r="R21" s="29"/>
      <c r="S21" s="29"/>
      <c r="T21" s="32"/>
      <c r="U21" s="29"/>
      <c r="V21" s="29">
        <v>2018</v>
      </c>
      <c r="W21" s="1">
        <v>4.5059237453176229</v>
      </c>
      <c r="X21" s="1">
        <v>4.5796805582519422</v>
      </c>
      <c r="Y21" s="1">
        <v>4.2464952861257377</v>
      </c>
      <c r="Z21" s="1">
        <v>4.4751772303623216</v>
      </c>
      <c r="AA21" s="1">
        <v>4.8696824173863593</v>
      </c>
      <c r="AB21" s="1">
        <v>3.9660461263272486</v>
      </c>
      <c r="AC21" s="1">
        <v>4.2604268978415032</v>
      </c>
      <c r="AD21" s="1">
        <v>4.0813096517492999</v>
      </c>
      <c r="AE21" s="1">
        <v>3.7630606842965033</v>
      </c>
      <c r="AF21" s="1">
        <v>4.1063240363286155</v>
      </c>
      <c r="AG21" s="1">
        <v>4.0053503523603151</v>
      </c>
      <c r="AH21" s="1">
        <v>3.8876864252387606</v>
      </c>
      <c r="AI21" s="53"/>
      <c r="AJ21" s="72"/>
    </row>
    <row r="22" spans="11:36" x14ac:dyDescent="0.2">
      <c r="N22" s="29"/>
      <c r="O22" s="29"/>
      <c r="P22" s="29"/>
      <c r="Q22" s="29"/>
      <c r="R22" s="29"/>
      <c r="S22" s="29"/>
      <c r="T22" s="29"/>
      <c r="U22" s="29"/>
      <c r="V22" s="29">
        <v>2019</v>
      </c>
      <c r="W22" s="31">
        <v>4.0159799440053439</v>
      </c>
      <c r="X22" s="31">
        <v>3.9223982282450196</v>
      </c>
      <c r="Y22" s="31">
        <v>4.1194774358732165</v>
      </c>
      <c r="Z22" s="31">
        <v>3.9559900651289293</v>
      </c>
      <c r="AA22" s="31">
        <v>4.0843360008458314</v>
      </c>
      <c r="AB22" s="31">
        <v>3.9280936166981002</v>
      </c>
      <c r="AC22" s="31">
        <v>4.24</v>
      </c>
      <c r="AD22" s="31">
        <v>3.98</v>
      </c>
      <c r="AE22" s="31">
        <v>3.99</v>
      </c>
      <c r="AF22" s="31">
        <v>3.97</v>
      </c>
      <c r="AG22" s="31"/>
      <c r="AH22" s="31"/>
      <c r="AI22" s="52"/>
      <c r="AJ22" s="72"/>
    </row>
    <row r="23" spans="11:36" x14ac:dyDescent="0.2">
      <c r="N23" s="29"/>
      <c r="O23" s="29"/>
      <c r="P23" s="29"/>
      <c r="Q23" s="29"/>
      <c r="R23" s="29"/>
      <c r="S23" s="29"/>
      <c r="T23" s="29"/>
      <c r="U23" s="29"/>
      <c r="V23" s="29"/>
      <c r="W23" s="29" t="s">
        <v>274</v>
      </c>
      <c r="X23" s="31"/>
      <c r="Y23" s="31"/>
      <c r="Z23" s="31"/>
      <c r="AA23" s="31"/>
      <c r="AB23" s="31"/>
      <c r="AC23" s="31"/>
      <c r="AD23" s="31"/>
      <c r="AE23" s="31"/>
      <c r="AF23" s="31"/>
      <c r="AG23" s="31"/>
      <c r="AH23" s="31"/>
      <c r="AI23" s="52"/>
      <c r="AJ23" s="72"/>
    </row>
    <row r="24" spans="11:36" x14ac:dyDescent="0.2">
      <c r="N24" s="29"/>
      <c r="O24" s="29"/>
      <c r="P24" s="29"/>
      <c r="Q24" s="29"/>
      <c r="R24" s="29"/>
      <c r="S24" s="29"/>
      <c r="T24" s="29"/>
      <c r="U24" s="29"/>
      <c r="V24" s="29"/>
      <c r="W24" s="29" t="s">
        <v>214</v>
      </c>
      <c r="X24" s="29"/>
      <c r="Y24" s="29"/>
      <c r="Z24" s="29"/>
      <c r="AA24" s="29"/>
      <c r="AB24" s="29"/>
      <c r="AC24" s="29"/>
      <c r="AD24" s="29"/>
      <c r="AE24" s="29"/>
      <c r="AF24" s="29"/>
      <c r="AG24" s="29"/>
      <c r="AH24" s="29"/>
      <c r="AI24" s="52"/>
      <c r="AJ24" s="72"/>
    </row>
    <row r="25" spans="11:36" x14ac:dyDescent="0.2">
      <c r="N25" s="29"/>
      <c r="O25" s="29"/>
      <c r="P25" s="29"/>
      <c r="Q25" s="29"/>
      <c r="R25" s="29"/>
      <c r="S25" s="29"/>
      <c r="T25" s="29"/>
      <c r="U25" s="29"/>
      <c r="V25" s="29"/>
      <c r="W25" s="29" t="s">
        <v>260</v>
      </c>
      <c r="X25" s="29" t="s">
        <v>261</v>
      </c>
      <c r="Y25" s="29" t="s">
        <v>262</v>
      </c>
      <c r="Z25" s="29" t="s">
        <v>263</v>
      </c>
      <c r="AA25" s="29" t="s">
        <v>264</v>
      </c>
      <c r="AB25" s="29" t="s">
        <v>265</v>
      </c>
      <c r="AC25" s="29" t="s">
        <v>266</v>
      </c>
      <c r="AD25" s="29" t="s">
        <v>267</v>
      </c>
      <c r="AE25" s="29" t="s">
        <v>268</v>
      </c>
      <c r="AF25" s="29" t="s">
        <v>269</v>
      </c>
      <c r="AG25" s="29" t="s">
        <v>270</v>
      </c>
      <c r="AH25" s="29" t="s">
        <v>271</v>
      </c>
      <c r="AI25" s="52"/>
      <c r="AJ25" s="29"/>
    </row>
    <row r="26" spans="11:36" x14ac:dyDescent="0.2">
      <c r="N26" s="29"/>
      <c r="O26" s="29"/>
      <c r="P26" s="29"/>
      <c r="Q26" s="29"/>
      <c r="R26" s="29"/>
      <c r="S26" s="29"/>
      <c r="T26" s="29"/>
      <c r="U26" s="29"/>
      <c r="V26" s="29">
        <v>2015</v>
      </c>
      <c r="W26" s="32">
        <v>2558.3980495312167</v>
      </c>
      <c r="X26" s="73">
        <v>2666.6121484261994</v>
      </c>
      <c r="Y26" s="73">
        <v>2678.166095295911</v>
      </c>
      <c r="Z26" s="73">
        <v>2681.4120946046396</v>
      </c>
      <c r="AA26" s="73">
        <v>2585.3769933105145</v>
      </c>
      <c r="AB26" s="73">
        <v>2599.782040440547</v>
      </c>
      <c r="AC26" s="73">
        <v>2539.9881608851924</v>
      </c>
      <c r="AD26" s="73">
        <v>2668.0479006626647</v>
      </c>
      <c r="AE26" s="73">
        <v>2655.8656442525635</v>
      </c>
      <c r="AF26" s="73">
        <v>2826.6710063751043</v>
      </c>
      <c r="AG26" s="73">
        <v>3064.6784567225322</v>
      </c>
      <c r="AH26" s="73">
        <v>2851.3634787223186</v>
      </c>
      <c r="AI26" s="52"/>
      <c r="AJ26" s="29"/>
    </row>
    <row r="27" spans="11:36" x14ac:dyDescent="0.2">
      <c r="N27" s="29"/>
      <c r="O27" s="29"/>
      <c r="P27" s="29"/>
      <c r="Q27" s="29"/>
      <c r="R27" s="29"/>
      <c r="S27" s="29"/>
      <c r="T27" s="29"/>
      <c r="U27" s="29"/>
      <c r="V27" s="29">
        <v>2016</v>
      </c>
      <c r="W27" s="73">
        <v>2921.7002494837561</v>
      </c>
      <c r="X27" s="73">
        <v>2810.4797970845079</v>
      </c>
      <c r="Y27" s="73">
        <v>2812.7442843701397</v>
      </c>
      <c r="Z27" s="73">
        <v>2930.1925817661249</v>
      </c>
      <c r="AA27" s="73">
        <v>2743.6434827659768</v>
      </c>
      <c r="AB27" s="73">
        <v>2725.2089349211296</v>
      </c>
      <c r="AC27" s="73">
        <v>2316.8543092232762</v>
      </c>
      <c r="AD27" s="73">
        <v>2576.3027794050054</v>
      </c>
      <c r="AE27" s="73">
        <v>2634.8806636485601</v>
      </c>
      <c r="AF27" s="73">
        <v>2510.5504416515819</v>
      </c>
      <c r="AG27" s="73">
        <v>2968.7901164984005</v>
      </c>
      <c r="AH27" s="73">
        <v>2692.5595478728028</v>
      </c>
      <c r="AI27" s="52"/>
      <c r="AJ27" s="29"/>
    </row>
    <row r="28" spans="11:36" x14ac:dyDescent="0.2">
      <c r="N28" s="29"/>
      <c r="O28" s="29"/>
      <c r="P28" s="29"/>
      <c r="Q28" s="29"/>
      <c r="R28" s="29"/>
      <c r="S28" s="29"/>
      <c r="T28" s="29"/>
      <c r="U28" s="29"/>
      <c r="V28" s="29">
        <v>2017</v>
      </c>
      <c r="W28" s="73">
        <v>2560.449704982816</v>
      </c>
      <c r="X28" s="73">
        <v>2804.3312412173468</v>
      </c>
      <c r="Y28" s="73">
        <v>2693.1130671417959</v>
      </c>
      <c r="Z28" s="73">
        <v>2622.6623647021092</v>
      </c>
      <c r="AA28" s="73">
        <v>3031.0241571632437</v>
      </c>
      <c r="AB28" s="73">
        <v>2651.3032505279375</v>
      </c>
      <c r="AC28" s="73">
        <v>2728.5355523686462</v>
      </c>
      <c r="AD28" s="73">
        <v>2854.9232069537679</v>
      </c>
      <c r="AE28" s="73">
        <v>2580.2670603730307</v>
      </c>
      <c r="AF28" s="73">
        <v>2529.8344482045618</v>
      </c>
      <c r="AG28" s="73">
        <v>2227.6244504141578</v>
      </c>
      <c r="AH28" s="73">
        <v>2782.7234740217586</v>
      </c>
      <c r="AI28" s="52"/>
      <c r="AJ28" s="29"/>
    </row>
    <row r="29" spans="11:36" x14ac:dyDescent="0.2">
      <c r="N29" s="29"/>
      <c r="O29" s="29"/>
      <c r="P29" s="29"/>
      <c r="Q29" s="29"/>
      <c r="R29" s="29"/>
      <c r="S29" s="29"/>
      <c r="T29" s="29"/>
      <c r="U29" s="29"/>
      <c r="V29" s="29">
        <v>2018</v>
      </c>
      <c r="W29" s="73">
        <v>2728.4720055021799</v>
      </c>
      <c r="X29" s="73">
        <v>2733.3365443870894</v>
      </c>
      <c r="Y29" s="73">
        <v>2562.5475804125767</v>
      </c>
      <c r="Z29" s="73">
        <v>2687.5676856940922</v>
      </c>
      <c r="AA29" s="73">
        <v>3049.0055551739474</v>
      </c>
      <c r="AB29" s="73">
        <v>2523.000243263079</v>
      </c>
      <c r="AC29" s="73">
        <v>2779.5451124207748</v>
      </c>
      <c r="AD29" s="73">
        <v>2678.3594589604782</v>
      </c>
      <c r="AE29" s="73">
        <v>2562.3056505443319</v>
      </c>
      <c r="AF29" s="73">
        <v>2779.3243607486602</v>
      </c>
      <c r="AG29" s="73">
        <v>2714.0654522628734</v>
      </c>
      <c r="AH29" s="73">
        <v>2651.3632651485823</v>
      </c>
      <c r="AI29" s="52"/>
      <c r="AJ29" s="29"/>
    </row>
    <row r="30" spans="11:36" x14ac:dyDescent="0.2">
      <c r="N30" s="29"/>
      <c r="O30" s="29"/>
      <c r="P30" s="29"/>
      <c r="Q30" s="29"/>
      <c r="R30" s="29"/>
      <c r="S30" s="29"/>
      <c r="T30" s="29"/>
      <c r="U30" s="29"/>
      <c r="V30" s="29">
        <v>2019</v>
      </c>
      <c r="W30" s="327">
        <v>2719.0593808882577</v>
      </c>
      <c r="X30" s="327">
        <v>2575.6035725948095</v>
      </c>
      <c r="Y30" s="327">
        <v>2750.4926943838291</v>
      </c>
      <c r="Z30" s="327">
        <v>2640.2277694670474</v>
      </c>
      <c r="AA30" s="327">
        <v>2826.3605125853155</v>
      </c>
      <c r="AB30" s="327">
        <v>2719.8513011379314</v>
      </c>
      <c r="AC30" s="29">
        <v>2912</v>
      </c>
      <c r="AD30" s="29">
        <v>2839</v>
      </c>
      <c r="AE30" s="29">
        <v>2864</v>
      </c>
      <c r="AF30" s="29">
        <v>2864</v>
      </c>
      <c r="AG30" s="29"/>
      <c r="AH30" s="29"/>
      <c r="AI30" s="52"/>
      <c r="AJ30" s="29"/>
    </row>
    <row r="31" spans="11:36" x14ac:dyDescent="0.2">
      <c r="N31" s="29"/>
      <c r="O31" s="29"/>
      <c r="P31" s="29"/>
      <c r="Q31" s="29"/>
      <c r="R31" s="29"/>
      <c r="S31" s="29"/>
      <c r="T31" s="29"/>
      <c r="U31" s="29"/>
      <c r="V31" s="29"/>
      <c r="W31" s="29"/>
      <c r="X31" s="29"/>
      <c r="Y31" s="29"/>
      <c r="Z31" s="29"/>
      <c r="AA31" s="32"/>
      <c r="AB31" s="30"/>
      <c r="AC31" s="29"/>
      <c r="AD31" s="29"/>
      <c r="AE31" s="29"/>
      <c r="AF31" s="31"/>
      <c r="AG31" s="29"/>
      <c r="AH31" s="29"/>
      <c r="AI31" s="52"/>
      <c r="AJ31" s="29"/>
    </row>
    <row r="32" spans="11:36" x14ac:dyDescent="0.2">
      <c r="N32" s="29"/>
      <c r="O32" s="29"/>
      <c r="P32" s="29"/>
      <c r="Q32" s="29"/>
      <c r="R32" s="29"/>
      <c r="S32" s="29"/>
      <c r="T32" s="29"/>
      <c r="U32" s="29"/>
      <c r="V32" s="29"/>
      <c r="W32" s="29"/>
      <c r="X32" s="29"/>
      <c r="Y32" s="29"/>
      <c r="Z32" s="29"/>
      <c r="AA32" s="29"/>
      <c r="AB32" s="31"/>
      <c r="AC32" s="29"/>
      <c r="AD32" s="29"/>
      <c r="AE32" s="29"/>
      <c r="AF32" s="32"/>
      <c r="AG32" s="29"/>
      <c r="AH32" s="29"/>
      <c r="AI32" s="52"/>
      <c r="AJ32" s="29"/>
    </row>
    <row r="33" spans="11:36" x14ac:dyDescent="0.2">
      <c r="N33" s="29"/>
      <c r="O33" s="29"/>
      <c r="P33" s="29"/>
      <c r="Q33" s="29"/>
      <c r="R33" s="29"/>
      <c r="S33" s="29"/>
      <c r="T33" s="29"/>
      <c r="U33" s="29"/>
      <c r="V33" s="29"/>
      <c r="W33" s="29"/>
      <c r="X33" s="29"/>
      <c r="Y33" s="29"/>
      <c r="Z33" s="29"/>
      <c r="AA33" s="29"/>
      <c r="AB33" s="41"/>
      <c r="AC33" s="29"/>
      <c r="AD33" s="29"/>
      <c r="AE33" s="29"/>
      <c r="AF33" s="29"/>
      <c r="AG33" s="29"/>
      <c r="AH33" s="29"/>
      <c r="AI33" s="52"/>
      <c r="AJ33" s="72"/>
    </row>
    <row r="34" spans="11:36" x14ac:dyDescent="0.2">
      <c r="N34" s="29"/>
      <c r="O34" s="29"/>
      <c r="P34" s="29"/>
      <c r="Q34" s="29"/>
      <c r="R34" s="29"/>
      <c r="S34" s="29"/>
      <c r="T34" s="29"/>
      <c r="U34" s="29"/>
      <c r="V34" s="29"/>
      <c r="W34" s="29"/>
      <c r="X34" s="29"/>
      <c r="Y34" s="29"/>
      <c r="Z34" s="29"/>
      <c r="AA34" s="29"/>
      <c r="AB34" s="29"/>
      <c r="AC34" s="29"/>
      <c r="AD34" s="29"/>
      <c r="AE34" s="29"/>
      <c r="AF34" s="29"/>
      <c r="AG34" s="29"/>
      <c r="AH34" s="29"/>
      <c r="AI34" s="52"/>
      <c r="AJ34" s="72"/>
    </row>
    <row r="35" spans="11:36" s="21" customFormat="1" x14ac:dyDescent="0.2">
      <c r="K35" s="72"/>
      <c r="L35" s="72"/>
      <c r="M35" s="72"/>
      <c r="N35" s="29"/>
      <c r="O35" s="29"/>
      <c r="P35" s="29"/>
      <c r="Q35" s="29"/>
      <c r="R35" s="29"/>
      <c r="S35" s="29"/>
      <c r="T35" s="29"/>
      <c r="U35" s="29"/>
      <c r="V35" s="29"/>
      <c r="W35" s="31"/>
      <c r="X35" s="31"/>
      <c r="Y35" s="31"/>
      <c r="Z35" s="29"/>
      <c r="AA35" s="29"/>
      <c r="AB35" s="29"/>
      <c r="AC35" s="29"/>
      <c r="AD35" s="29"/>
      <c r="AE35" s="29"/>
      <c r="AF35" s="29"/>
      <c r="AG35" s="29"/>
      <c r="AH35" s="29"/>
      <c r="AI35" s="52"/>
      <c r="AJ35" s="24"/>
    </row>
    <row r="36" spans="11:36" x14ac:dyDescent="0.2">
      <c r="N36" s="29"/>
      <c r="O36" s="29"/>
      <c r="P36" s="29"/>
      <c r="Q36" s="29"/>
      <c r="R36" s="29"/>
      <c r="S36" s="29"/>
      <c r="T36" s="29"/>
      <c r="U36" s="29"/>
      <c r="V36" s="29"/>
      <c r="W36" s="29"/>
      <c r="X36" s="29"/>
      <c r="Y36" s="29"/>
      <c r="Z36" s="29"/>
      <c r="AA36" s="29"/>
      <c r="AB36" s="29"/>
      <c r="AC36" s="29"/>
      <c r="AD36" s="29"/>
      <c r="AE36" s="29"/>
      <c r="AF36" s="29"/>
      <c r="AG36" s="29"/>
      <c r="AH36" s="29"/>
      <c r="AI36" s="52"/>
      <c r="AJ36" s="72"/>
    </row>
    <row r="37" spans="11:36" x14ac:dyDescent="0.2">
      <c r="N37" s="29"/>
      <c r="O37" s="29"/>
      <c r="P37" s="29"/>
      <c r="Q37" s="29"/>
      <c r="R37" s="29"/>
      <c r="S37" s="29"/>
      <c r="T37" s="29"/>
      <c r="U37" s="29"/>
      <c r="V37" s="29"/>
      <c r="W37" s="40"/>
      <c r="X37" s="40"/>
      <c r="Y37" s="40"/>
      <c r="Z37" s="40"/>
      <c r="AA37" s="40"/>
      <c r="AB37" s="29"/>
      <c r="AC37" s="29"/>
      <c r="AD37" s="29"/>
      <c r="AE37" s="29"/>
      <c r="AF37" s="29"/>
      <c r="AG37" s="29"/>
      <c r="AH37" s="29"/>
      <c r="AI37" s="52"/>
      <c r="AJ37" s="72"/>
    </row>
    <row r="38" spans="11:36" x14ac:dyDescent="0.2">
      <c r="N38" s="29"/>
      <c r="O38" s="29"/>
      <c r="P38" s="29"/>
      <c r="Q38" s="29"/>
      <c r="R38" s="29"/>
      <c r="S38" s="29"/>
      <c r="T38" s="29"/>
      <c r="U38" s="29"/>
      <c r="V38" s="29"/>
      <c r="W38" s="40"/>
      <c r="X38" s="40"/>
      <c r="Y38" s="40"/>
      <c r="Z38" s="40"/>
      <c r="AA38" s="40"/>
      <c r="AB38" s="29"/>
      <c r="AC38" s="29"/>
      <c r="AD38" s="29"/>
      <c r="AE38" s="29"/>
      <c r="AF38" s="29"/>
      <c r="AG38" s="29"/>
      <c r="AH38" s="29"/>
      <c r="AI38" s="53"/>
      <c r="AJ38" s="72"/>
    </row>
    <row r="39" spans="11:36" x14ac:dyDescent="0.2">
      <c r="N39" s="29"/>
      <c r="O39" s="29"/>
      <c r="P39" s="29"/>
      <c r="Q39" s="29"/>
      <c r="R39" s="29"/>
      <c r="S39" s="29"/>
      <c r="T39" s="29"/>
      <c r="U39" s="29"/>
      <c r="V39" s="29"/>
      <c r="W39" s="40"/>
      <c r="X39" s="40"/>
      <c r="Y39" s="40"/>
      <c r="Z39" s="40"/>
      <c r="AA39" s="40"/>
      <c r="AB39" s="29"/>
      <c r="AC39" s="29"/>
      <c r="AD39" s="29"/>
      <c r="AE39" s="29"/>
      <c r="AF39" s="29"/>
      <c r="AG39" s="29"/>
      <c r="AH39" s="29"/>
      <c r="AI39" s="52"/>
      <c r="AJ39" s="72"/>
    </row>
    <row r="40" spans="11:36" ht="15" x14ac:dyDescent="0.2">
      <c r="N40" s="29"/>
      <c r="O40" s="29"/>
      <c r="P40" s="29"/>
      <c r="Q40" s="29"/>
      <c r="R40" s="29"/>
      <c r="S40" s="29"/>
      <c r="T40" s="29"/>
      <c r="U40" s="29"/>
      <c r="V40" s="29"/>
      <c r="W40" s="29"/>
      <c r="X40" s="58"/>
      <c r="Y40" s="58"/>
      <c r="Z40" s="58"/>
      <c r="AA40" s="58"/>
      <c r="AB40" s="58"/>
      <c r="AC40" s="29"/>
      <c r="AD40" s="29"/>
      <c r="AE40" s="29"/>
      <c r="AF40" s="29"/>
      <c r="AG40" s="29"/>
      <c r="AH40" s="29"/>
      <c r="AI40" s="52"/>
      <c r="AJ40" s="72"/>
    </row>
    <row r="41" spans="11:36" x14ac:dyDescent="0.2">
      <c r="N41" s="29"/>
      <c r="O41" s="29"/>
      <c r="P41" s="29"/>
      <c r="Q41" s="29"/>
      <c r="R41" s="29"/>
      <c r="S41" s="29"/>
      <c r="T41" s="29"/>
      <c r="U41" s="29"/>
      <c r="V41" s="29"/>
      <c r="W41" s="29"/>
      <c r="X41" s="29"/>
      <c r="Y41" s="29"/>
      <c r="Z41" s="29"/>
      <c r="AA41" s="29"/>
      <c r="AB41" s="29"/>
      <c r="AC41" s="29"/>
      <c r="AD41" s="29"/>
      <c r="AE41" s="29"/>
      <c r="AF41" s="29"/>
      <c r="AG41" s="29"/>
      <c r="AH41" s="29"/>
      <c r="AI41" s="52"/>
      <c r="AJ41" s="72"/>
    </row>
    <row r="42" spans="11:36" x14ac:dyDescent="0.2">
      <c r="N42" s="29"/>
      <c r="O42" s="29"/>
      <c r="P42" s="29"/>
      <c r="Q42" s="29"/>
      <c r="R42" s="29"/>
      <c r="S42" s="29"/>
      <c r="T42" s="29"/>
      <c r="U42" s="29"/>
      <c r="V42" s="29"/>
      <c r="W42" s="29"/>
      <c r="X42" s="29"/>
      <c r="Y42" s="29"/>
      <c r="Z42" s="29"/>
      <c r="AA42" s="29"/>
      <c r="AB42" s="29"/>
      <c r="AC42" s="29"/>
      <c r="AD42" s="29"/>
      <c r="AE42" s="29"/>
      <c r="AF42" s="29"/>
      <c r="AG42" s="29"/>
      <c r="AH42" s="29"/>
      <c r="AI42" s="72"/>
      <c r="AJ42" s="72"/>
    </row>
    <row r="43" spans="11:36" x14ac:dyDescent="0.2">
      <c r="N43" s="29"/>
      <c r="O43" s="29"/>
      <c r="P43" s="29"/>
      <c r="Q43" s="29"/>
      <c r="R43" s="29"/>
      <c r="S43" s="29"/>
      <c r="T43" s="29"/>
      <c r="U43" s="29"/>
      <c r="V43" s="29"/>
      <c r="W43" s="29"/>
      <c r="X43" s="29"/>
      <c r="Y43" s="29"/>
      <c r="Z43" s="29"/>
      <c r="AA43" s="29"/>
      <c r="AB43" s="29"/>
      <c r="AC43" s="29"/>
      <c r="AD43" s="29"/>
      <c r="AE43" s="29"/>
      <c r="AF43" s="29"/>
      <c r="AG43" s="29"/>
      <c r="AH43" s="29"/>
      <c r="AI43" s="72"/>
      <c r="AJ43" s="72"/>
    </row>
    <row r="44" spans="11:36" x14ac:dyDescent="0.2">
      <c r="N44" s="29"/>
      <c r="O44" s="29"/>
      <c r="P44" s="29"/>
      <c r="Q44" s="29"/>
      <c r="R44" s="29"/>
      <c r="S44" s="29"/>
      <c r="T44" s="29"/>
      <c r="U44" s="29"/>
      <c r="V44" s="29"/>
      <c r="W44" s="32"/>
      <c r="X44" s="32"/>
      <c r="Y44" s="32"/>
      <c r="Z44" s="32"/>
      <c r="AA44" s="32"/>
      <c r="AB44" s="32"/>
      <c r="AC44" s="32"/>
      <c r="AD44" s="32"/>
      <c r="AE44" s="32"/>
      <c r="AF44" s="32"/>
      <c r="AG44" s="32"/>
      <c r="AH44" s="32"/>
      <c r="AI44" s="72"/>
      <c r="AJ44" s="72"/>
    </row>
    <row r="45" spans="11:36" x14ac:dyDescent="0.2">
      <c r="N45" s="29"/>
      <c r="O45" s="29"/>
      <c r="P45" s="29"/>
      <c r="Q45" s="29"/>
      <c r="R45" s="29"/>
      <c r="S45" s="29"/>
      <c r="T45" s="29"/>
      <c r="U45" s="29"/>
      <c r="V45" s="29"/>
      <c r="W45" s="32"/>
      <c r="X45" s="32"/>
      <c r="Y45" s="32"/>
      <c r="Z45" s="32"/>
      <c r="AA45" s="32"/>
      <c r="AB45" s="32"/>
      <c r="AC45" s="32"/>
      <c r="AD45" s="32"/>
      <c r="AE45" s="32"/>
      <c r="AF45" s="32"/>
      <c r="AG45" s="32"/>
      <c r="AH45" s="32"/>
      <c r="AI45" s="72"/>
      <c r="AJ45" s="72"/>
    </row>
    <row r="46" spans="11:36" x14ac:dyDescent="0.2">
      <c r="N46" s="29"/>
      <c r="O46" s="29"/>
      <c r="P46" s="29"/>
      <c r="Q46" s="29"/>
      <c r="R46" s="29"/>
      <c r="S46" s="29"/>
      <c r="T46" s="29"/>
      <c r="U46" s="29"/>
      <c r="V46" s="29"/>
      <c r="W46" s="32"/>
      <c r="X46" s="32"/>
      <c r="Y46" s="32"/>
      <c r="Z46" s="32"/>
      <c r="AA46" s="32"/>
      <c r="AB46" s="32"/>
      <c r="AC46" s="32"/>
      <c r="AD46" s="32"/>
      <c r="AE46" s="32"/>
      <c r="AF46" s="32"/>
      <c r="AG46" s="32"/>
      <c r="AH46" s="32"/>
      <c r="AI46" s="72"/>
      <c r="AJ46" s="72"/>
    </row>
    <row r="47" spans="11:36" x14ac:dyDescent="0.2">
      <c r="N47" s="29"/>
      <c r="O47" s="29"/>
      <c r="P47" s="29"/>
      <c r="Q47" s="29"/>
      <c r="R47" s="29"/>
      <c r="S47" s="29"/>
      <c r="T47" s="29"/>
      <c r="U47" s="29"/>
      <c r="V47" s="29"/>
      <c r="W47" s="41"/>
      <c r="X47" s="41"/>
      <c r="Y47" s="41"/>
      <c r="Z47" s="41"/>
      <c r="AA47" s="41"/>
      <c r="AB47" s="29"/>
      <c r="AC47" s="29"/>
      <c r="AD47" s="29"/>
      <c r="AE47" s="29"/>
      <c r="AF47" s="29"/>
      <c r="AG47" s="29"/>
      <c r="AH47" s="29"/>
      <c r="AI47" s="72"/>
      <c r="AJ47" s="72"/>
    </row>
    <row r="48" spans="11:36" x14ac:dyDescent="0.2">
      <c r="N48" s="29"/>
      <c r="O48" s="29"/>
      <c r="P48" s="29"/>
      <c r="Q48" s="29"/>
      <c r="R48" s="29"/>
      <c r="S48" s="29"/>
      <c r="T48" s="29"/>
      <c r="U48" s="29"/>
      <c r="V48" s="29"/>
      <c r="W48" s="29"/>
      <c r="X48" s="29"/>
      <c r="Y48" s="29"/>
      <c r="Z48" s="29"/>
      <c r="AA48" s="29"/>
      <c r="AB48" s="29"/>
      <c r="AC48" s="29"/>
      <c r="AD48" s="29"/>
      <c r="AE48" s="29"/>
      <c r="AF48" s="29"/>
      <c r="AG48" s="29"/>
      <c r="AH48" s="29"/>
      <c r="AI48" s="72"/>
      <c r="AJ48" s="72"/>
    </row>
    <row r="49" spans="11:36" x14ac:dyDescent="0.2">
      <c r="N49" s="29"/>
      <c r="O49" s="29"/>
      <c r="P49" s="29"/>
      <c r="Q49" s="29"/>
      <c r="R49" s="29"/>
      <c r="S49" s="29"/>
      <c r="T49" s="29"/>
      <c r="U49" s="29"/>
      <c r="V49" s="29"/>
      <c r="W49" s="29"/>
      <c r="X49" s="29"/>
      <c r="Y49" s="29"/>
      <c r="Z49" s="29"/>
      <c r="AA49" s="29"/>
      <c r="AB49" s="29"/>
      <c r="AC49" s="29"/>
      <c r="AD49" s="29"/>
      <c r="AE49" s="29"/>
      <c r="AF49" s="29"/>
      <c r="AG49" s="29"/>
      <c r="AH49" s="29"/>
      <c r="AI49" s="72"/>
      <c r="AJ49" s="72"/>
    </row>
    <row r="50" spans="11:36" x14ac:dyDescent="0.2">
      <c r="N50" s="29"/>
      <c r="O50" s="29"/>
      <c r="P50" s="29"/>
      <c r="Q50" s="29"/>
      <c r="R50" s="29"/>
      <c r="S50" s="29"/>
      <c r="T50" s="29"/>
      <c r="U50" s="29"/>
      <c r="V50" s="29"/>
      <c r="W50" s="32"/>
      <c r="X50" s="32"/>
      <c r="Y50" s="32"/>
      <c r="Z50" s="32"/>
      <c r="AA50" s="32"/>
      <c r="AB50" s="32"/>
      <c r="AC50" s="32"/>
      <c r="AD50" s="32"/>
      <c r="AE50" s="32"/>
      <c r="AF50" s="32"/>
      <c r="AG50" s="32"/>
      <c r="AH50" s="32"/>
      <c r="AI50" s="72"/>
      <c r="AJ50" s="72"/>
    </row>
    <row r="51" spans="11:36" x14ac:dyDescent="0.2">
      <c r="N51" s="29"/>
      <c r="O51" s="29"/>
      <c r="P51" s="29"/>
      <c r="Q51" s="29"/>
      <c r="R51" s="29"/>
      <c r="S51" s="29"/>
      <c r="T51" s="29"/>
      <c r="U51" s="29"/>
      <c r="V51" s="29"/>
      <c r="W51" s="32"/>
      <c r="X51" s="32"/>
      <c r="Y51" s="32"/>
      <c r="Z51" s="32"/>
      <c r="AA51" s="32"/>
      <c r="AB51" s="32"/>
      <c r="AC51" s="32"/>
      <c r="AD51" s="32"/>
      <c r="AE51" s="32"/>
      <c r="AF51" s="32"/>
      <c r="AG51" s="32"/>
      <c r="AH51" s="32"/>
      <c r="AI51" s="72"/>
      <c r="AJ51" s="72"/>
    </row>
    <row r="52" spans="11:36" s="21" customFormat="1" x14ac:dyDescent="0.2">
      <c r="K52" s="72"/>
      <c r="L52" s="72"/>
      <c r="M52" s="72"/>
      <c r="N52" s="29"/>
      <c r="O52" s="29"/>
      <c r="P52" s="29"/>
      <c r="Q52" s="29"/>
      <c r="R52" s="29"/>
      <c r="S52" s="29"/>
      <c r="T52" s="29"/>
      <c r="U52" s="29"/>
      <c r="V52" s="29"/>
      <c r="W52" s="32"/>
      <c r="X52" s="32"/>
      <c r="Y52" s="32"/>
      <c r="Z52" s="32"/>
      <c r="AA52" s="32"/>
      <c r="AB52" s="32"/>
      <c r="AC52" s="32"/>
      <c r="AD52" s="32"/>
      <c r="AE52" s="32"/>
      <c r="AF52" s="32"/>
      <c r="AG52" s="32"/>
      <c r="AH52" s="32"/>
      <c r="AI52" s="72"/>
      <c r="AJ52" s="24"/>
    </row>
    <row r="53" spans="11:36" x14ac:dyDescent="0.2">
      <c r="N53" s="29"/>
      <c r="O53" s="29"/>
      <c r="P53" s="29"/>
      <c r="Q53" s="29"/>
      <c r="R53" s="29"/>
      <c r="S53" s="29"/>
      <c r="T53" s="29"/>
      <c r="U53" s="29"/>
      <c r="V53" s="29"/>
      <c r="W53" s="29"/>
      <c r="X53" s="29"/>
      <c r="Y53" s="29"/>
      <c r="Z53" s="29"/>
      <c r="AA53" s="29"/>
      <c r="AB53" s="29"/>
      <c r="AC53" s="29"/>
      <c r="AD53" s="29"/>
      <c r="AE53" s="29"/>
      <c r="AF53" s="29"/>
      <c r="AG53" s="29"/>
      <c r="AH53" s="29"/>
      <c r="AI53" s="72"/>
      <c r="AJ53" s="72"/>
    </row>
    <row r="54" spans="11:36" x14ac:dyDescent="0.2">
      <c r="N54" s="29"/>
      <c r="O54" s="29"/>
      <c r="P54" s="29"/>
      <c r="Q54" s="29"/>
      <c r="R54" s="29"/>
      <c r="S54" s="29"/>
      <c r="T54" s="29"/>
      <c r="U54" s="29"/>
      <c r="V54" s="29"/>
      <c r="W54" s="29"/>
      <c r="X54" s="29"/>
      <c r="Y54" s="29"/>
      <c r="Z54" s="29"/>
      <c r="AA54" s="29"/>
      <c r="AB54" s="29"/>
      <c r="AC54" s="29"/>
      <c r="AD54" s="29"/>
      <c r="AE54" s="29"/>
      <c r="AF54" s="29"/>
      <c r="AG54" s="29"/>
      <c r="AH54" s="29"/>
      <c r="AI54" s="72"/>
      <c r="AJ54" s="72"/>
    </row>
    <row r="55" spans="11:36" x14ac:dyDescent="0.2">
      <c r="N55" s="29"/>
      <c r="O55" s="29"/>
      <c r="P55" s="29"/>
      <c r="Q55" s="29"/>
      <c r="R55" s="29"/>
      <c r="S55" s="29"/>
      <c r="T55" s="29"/>
      <c r="U55" s="29"/>
      <c r="V55" s="29"/>
      <c r="W55" s="29"/>
      <c r="X55" s="29"/>
      <c r="Y55" s="29"/>
      <c r="Z55" s="29"/>
      <c r="AA55" s="29"/>
      <c r="AB55" s="29"/>
      <c r="AC55" s="29"/>
      <c r="AD55" s="29"/>
      <c r="AE55" s="29"/>
      <c r="AF55" s="29"/>
      <c r="AG55" s="29"/>
      <c r="AH55" s="29"/>
      <c r="AI55" s="24"/>
      <c r="AJ55" s="72"/>
    </row>
    <row r="56" spans="11:36" x14ac:dyDescent="0.2">
      <c r="N56" s="29"/>
      <c r="O56" s="29"/>
      <c r="P56" s="29"/>
      <c r="Q56" s="29"/>
      <c r="R56" s="29"/>
      <c r="S56" s="29"/>
      <c r="T56" s="29"/>
      <c r="U56" s="29"/>
      <c r="V56" s="29"/>
      <c r="W56" s="29"/>
      <c r="X56" s="29"/>
      <c r="Y56" s="29"/>
      <c r="Z56" s="29"/>
      <c r="AA56" s="29"/>
      <c r="AB56" s="29"/>
      <c r="AC56" s="29"/>
      <c r="AD56" s="29"/>
      <c r="AE56" s="29"/>
      <c r="AF56" s="29"/>
      <c r="AG56" s="29"/>
      <c r="AH56" s="29"/>
      <c r="AI56" s="72"/>
      <c r="AJ56" s="72"/>
    </row>
    <row r="57" spans="11:36" x14ac:dyDescent="0.2">
      <c r="N57" s="29"/>
      <c r="O57" s="29"/>
      <c r="P57" s="29"/>
      <c r="Q57" s="29"/>
      <c r="R57" s="29"/>
      <c r="S57" s="29"/>
      <c r="T57" s="29"/>
      <c r="U57" s="29"/>
      <c r="V57" s="29"/>
      <c r="W57" s="29"/>
      <c r="X57" s="29"/>
      <c r="Y57" s="29"/>
      <c r="Z57" s="29"/>
      <c r="AA57" s="29"/>
      <c r="AB57" s="29"/>
      <c r="AC57" s="29"/>
      <c r="AD57" s="29"/>
      <c r="AE57" s="29"/>
      <c r="AF57" s="29"/>
      <c r="AG57" s="29"/>
      <c r="AH57" s="29"/>
      <c r="AI57" s="72"/>
      <c r="AJ57" s="72"/>
    </row>
    <row r="58" spans="11:36" x14ac:dyDescent="0.2">
      <c r="N58" s="29"/>
      <c r="O58" s="29"/>
      <c r="P58" s="29"/>
      <c r="Q58" s="29"/>
      <c r="R58" s="29"/>
      <c r="S58" s="29"/>
      <c r="T58" s="29"/>
      <c r="U58" s="29"/>
      <c r="V58" s="29"/>
      <c r="W58" s="29"/>
      <c r="X58" s="29"/>
      <c r="Y58" s="29"/>
      <c r="Z58" s="29"/>
      <c r="AA58" s="29"/>
      <c r="AB58" s="29"/>
      <c r="AC58" s="29"/>
      <c r="AD58" s="29"/>
      <c r="AE58" s="29"/>
      <c r="AF58" s="29"/>
      <c r="AG58" s="29"/>
      <c r="AH58" s="29"/>
      <c r="AI58" s="72"/>
      <c r="AJ58" s="72"/>
    </row>
    <row r="59" spans="11:36" x14ac:dyDescent="0.2">
      <c r="N59" s="29"/>
      <c r="O59" s="29"/>
      <c r="P59" s="29"/>
      <c r="Q59" s="29"/>
      <c r="R59" s="29"/>
      <c r="S59" s="29"/>
      <c r="T59" s="29"/>
      <c r="U59" s="29"/>
      <c r="V59" s="29"/>
      <c r="W59" s="29"/>
      <c r="X59" s="29"/>
      <c r="Y59" s="29"/>
      <c r="Z59" s="29"/>
      <c r="AA59" s="29"/>
      <c r="AB59" s="29"/>
      <c r="AC59" s="29"/>
      <c r="AD59" s="29"/>
      <c r="AE59" s="29"/>
      <c r="AF59" s="29"/>
      <c r="AG59" s="29"/>
      <c r="AH59" s="29"/>
      <c r="AI59" s="72"/>
      <c r="AJ59" s="72"/>
    </row>
    <row r="60" spans="11:36" x14ac:dyDescent="0.2">
      <c r="N60" s="29"/>
      <c r="O60" s="29"/>
      <c r="P60" s="29"/>
      <c r="Q60" s="29"/>
      <c r="R60" s="29"/>
      <c r="S60" s="29"/>
      <c r="T60" s="29"/>
      <c r="U60" s="29"/>
      <c r="V60" s="29"/>
      <c r="W60" s="29"/>
      <c r="X60" s="29"/>
      <c r="Y60" s="29"/>
      <c r="Z60" s="29"/>
      <c r="AA60" s="29"/>
      <c r="AB60" s="29"/>
      <c r="AC60" s="29"/>
      <c r="AD60" s="29"/>
      <c r="AE60" s="29"/>
      <c r="AF60" s="29"/>
      <c r="AG60" s="29"/>
      <c r="AH60" s="29"/>
      <c r="AI60" s="72"/>
      <c r="AJ60" s="72"/>
    </row>
    <row r="61" spans="11:36" x14ac:dyDescent="0.2">
      <c r="N61" s="29"/>
      <c r="O61" s="29"/>
      <c r="P61" s="29"/>
      <c r="Q61" s="29"/>
      <c r="R61" s="29"/>
      <c r="S61" s="29"/>
      <c r="T61" s="29"/>
      <c r="U61" s="29"/>
      <c r="V61" s="29"/>
      <c r="W61" s="29"/>
      <c r="X61" s="29"/>
      <c r="Y61" s="29"/>
      <c r="Z61" s="29"/>
      <c r="AA61" s="29"/>
      <c r="AB61" s="29"/>
      <c r="AC61" s="29"/>
      <c r="AD61" s="29"/>
      <c r="AE61" s="29"/>
      <c r="AF61" s="29"/>
      <c r="AG61" s="29"/>
      <c r="AH61" s="29"/>
      <c r="AI61" s="72"/>
      <c r="AJ61" s="72"/>
    </row>
    <row r="62" spans="11:36" x14ac:dyDescent="0.2">
      <c r="N62" s="29"/>
      <c r="O62" s="29"/>
      <c r="P62" s="29"/>
      <c r="Q62" s="29"/>
      <c r="R62" s="29"/>
      <c r="S62" s="29"/>
      <c r="T62" s="29"/>
      <c r="U62" s="29"/>
      <c r="V62" s="29"/>
      <c r="W62" s="29"/>
      <c r="X62" s="29"/>
      <c r="Y62" s="29"/>
      <c r="Z62" s="29"/>
      <c r="AA62" s="29"/>
      <c r="AB62" s="29"/>
      <c r="AC62" s="29"/>
      <c r="AD62" s="29"/>
      <c r="AE62" s="29"/>
      <c r="AF62" s="29"/>
      <c r="AG62" s="29"/>
      <c r="AH62" s="29"/>
      <c r="AI62" s="72"/>
      <c r="AJ62" s="72"/>
    </row>
    <row r="63" spans="11:36" x14ac:dyDescent="0.2">
      <c r="N63" s="29"/>
      <c r="O63" s="29"/>
      <c r="P63" s="29"/>
      <c r="Q63" s="29"/>
      <c r="R63" s="29"/>
      <c r="S63" s="29"/>
      <c r="T63" s="29"/>
      <c r="U63" s="29"/>
      <c r="V63" s="29"/>
      <c r="W63" s="29"/>
      <c r="X63" s="29"/>
      <c r="Y63" s="29"/>
      <c r="Z63" s="29"/>
      <c r="AA63" s="29"/>
      <c r="AB63" s="29"/>
      <c r="AC63" s="29"/>
      <c r="AD63" s="29"/>
      <c r="AE63" s="29"/>
      <c r="AF63" s="29"/>
      <c r="AG63" s="29"/>
      <c r="AH63" s="29"/>
      <c r="AI63" s="72"/>
      <c r="AJ63" s="72"/>
    </row>
    <row r="64" spans="11:36" x14ac:dyDescent="0.2">
      <c r="N64" s="29"/>
      <c r="O64" s="29"/>
      <c r="P64" s="29"/>
      <c r="Q64" s="29"/>
      <c r="R64" s="29"/>
      <c r="S64" s="29"/>
      <c r="T64" s="29"/>
      <c r="U64" s="29"/>
      <c r="V64" s="29"/>
      <c r="W64" s="29"/>
      <c r="X64" s="29"/>
      <c r="Y64" s="29"/>
      <c r="Z64" s="29"/>
      <c r="AA64" s="29"/>
      <c r="AB64" s="29"/>
      <c r="AC64" s="29"/>
      <c r="AD64" s="29"/>
      <c r="AE64" s="29"/>
      <c r="AF64" s="29"/>
      <c r="AG64" s="29"/>
      <c r="AH64" s="29"/>
      <c r="AI64" s="72"/>
      <c r="AJ64" s="72"/>
    </row>
    <row r="65" spans="14:34" x14ac:dyDescent="0.2">
      <c r="N65" s="29"/>
      <c r="O65" s="29"/>
      <c r="P65" s="29"/>
      <c r="Q65" s="29"/>
      <c r="R65" s="29"/>
      <c r="S65" s="29"/>
      <c r="T65" s="29"/>
      <c r="U65" s="29"/>
      <c r="V65" s="29"/>
      <c r="W65" s="29"/>
      <c r="X65" s="29"/>
      <c r="Y65" s="29"/>
      <c r="Z65" s="29"/>
      <c r="AA65" s="29"/>
      <c r="AB65" s="29"/>
      <c r="AC65" s="29"/>
      <c r="AD65" s="29"/>
      <c r="AE65" s="29"/>
      <c r="AF65" s="29"/>
      <c r="AG65" s="29"/>
      <c r="AH65" s="29"/>
    </row>
    <row r="66" spans="14:34" x14ac:dyDescent="0.2">
      <c r="N66" s="29"/>
      <c r="O66" s="29"/>
      <c r="P66" s="29"/>
      <c r="Q66" s="29"/>
      <c r="R66" s="29"/>
      <c r="S66" s="29"/>
      <c r="T66" s="29"/>
      <c r="U66" s="29"/>
      <c r="V66" s="29"/>
      <c r="W66" s="29"/>
      <c r="X66" s="29"/>
      <c r="Y66" s="29"/>
      <c r="Z66" s="29"/>
      <c r="AA66" s="29"/>
      <c r="AB66" s="29"/>
      <c r="AC66" s="29"/>
      <c r="AD66" s="29"/>
      <c r="AE66" s="29"/>
      <c r="AF66" s="29"/>
      <c r="AG66" s="29"/>
      <c r="AH66" s="29"/>
    </row>
    <row r="67" spans="14:34" x14ac:dyDescent="0.2">
      <c r="N67" s="29"/>
      <c r="O67" s="29"/>
      <c r="P67" s="29"/>
      <c r="Q67" s="29"/>
      <c r="R67" s="29"/>
      <c r="S67" s="29"/>
      <c r="T67" s="29"/>
      <c r="U67" s="29"/>
      <c r="V67" s="29"/>
      <c r="W67" s="29"/>
      <c r="X67" s="29"/>
      <c r="Y67" s="29"/>
      <c r="Z67" s="29"/>
      <c r="AA67" s="29"/>
      <c r="AB67" s="29"/>
      <c r="AC67" s="29"/>
      <c r="AD67" s="29"/>
      <c r="AE67" s="29"/>
      <c r="AF67" s="29"/>
      <c r="AG67" s="29"/>
      <c r="AH67" s="29"/>
    </row>
    <row r="68" spans="14:34" x14ac:dyDescent="0.2">
      <c r="N68" s="29"/>
      <c r="O68" s="29"/>
      <c r="P68" s="29"/>
      <c r="Q68" s="29"/>
      <c r="R68" s="29"/>
      <c r="S68" s="29"/>
      <c r="T68" s="29"/>
      <c r="U68" s="29"/>
      <c r="V68" s="29"/>
      <c r="W68" s="29"/>
      <c r="X68" s="29"/>
      <c r="Y68" s="29"/>
      <c r="Z68" s="29"/>
      <c r="AA68" s="29"/>
      <c r="AB68" s="29"/>
      <c r="AC68" s="29"/>
      <c r="AD68" s="29"/>
      <c r="AE68" s="29"/>
      <c r="AF68" s="29"/>
      <c r="AG68" s="29"/>
      <c r="AH68" s="29"/>
    </row>
    <row r="69" spans="14:34" x14ac:dyDescent="0.2">
      <c r="N69" s="29"/>
      <c r="O69" s="29"/>
      <c r="P69" s="29"/>
      <c r="Q69" s="29"/>
      <c r="R69" s="29"/>
      <c r="S69" s="29"/>
      <c r="T69" s="29"/>
      <c r="U69" s="29"/>
      <c r="V69" s="29"/>
      <c r="W69" s="29"/>
      <c r="X69" s="29"/>
      <c r="Y69" s="29"/>
      <c r="Z69" s="29"/>
      <c r="AA69" s="29"/>
      <c r="AB69" s="29"/>
      <c r="AC69" s="29"/>
      <c r="AD69" s="29"/>
      <c r="AE69" s="29"/>
      <c r="AF69" s="29"/>
      <c r="AG69" s="29"/>
      <c r="AH69" s="29"/>
    </row>
    <row r="70" spans="14:34" x14ac:dyDescent="0.2">
      <c r="N70" s="29"/>
      <c r="O70" s="29"/>
      <c r="P70" s="29"/>
      <c r="Q70" s="29"/>
      <c r="R70" s="29"/>
      <c r="S70" s="29"/>
      <c r="T70" s="29"/>
      <c r="U70" s="29"/>
      <c r="V70" s="29"/>
      <c r="W70" s="29"/>
      <c r="X70" s="29"/>
      <c r="Y70" s="29"/>
      <c r="Z70" s="29"/>
      <c r="AA70" s="29"/>
      <c r="AB70" s="29"/>
      <c r="AC70" s="29"/>
      <c r="AD70" s="29"/>
      <c r="AE70" s="29"/>
      <c r="AF70" s="29"/>
      <c r="AG70" s="29"/>
      <c r="AH70" s="29"/>
    </row>
    <row r="71" spans="14:34" x14ac:dyDescent="0.2">
      <c r="N71" s="29"/>
      <c r="O71" s="29"/>
      <c r="P71" s="29"/>
      <c r="Q71" s="29"/>
      <c r="R71" s="29"/>
      <c r="S71" s="29"/>
      <c r="T71" s="29"/>
      <c r="U71" s="29"/>
      <c r="V71" s="29"/>
      <c r="W71" s="29"/>
      <c r="X71" s="29"/>
      <c r="Y71" s="29"/>
      <c r="Z71" s="29"/>
      <c r="AA71" s="29"/>
      <c r="AB71" s="29"/>
      <c r="AC71" s="29"/>
      <c r="AD71" s="29"/>
      <c r="AE71" s="29"/>
      <c r="AF71" s="29"/>
      <c r="AG71" s="29"/>
      <c r="AH71" s="29"/>
    </row>
    <row r="72" spans="14:34" x14ac:dyDescent="0.2">
      <c r="N72" s="29"/>
      <c r="O72" s="29"/>
      <c r="P72" s="29"/>
      <c r="Q72" s="29"/>
      <c r="R72" s="29"/>
      <c r="S72" s="29"/>
      <c r="T72" s="29"/>
      <c r="U72" s="29"/>
      <c r="V72" s="29"/>
      <c r="W72" s="29"/>
      <c r="X72" s="29"/>
      <c r="Y72" s="29"/>
      <c r="Z72" s="29"/>
      <c r="AA72" s="29"/>
      <c r="AB72" s="29"/>
      <c r="AC72" s="29"/>
      <c r="AD72" s="29"/>
      <c r="AE72" s="29"/>
      <c r="AF72" s="29"/>
      <c r="AG72" s="29"/>
      <c r="AH72" s="29"/>
    </row>
    <row r="73" spans="14:34" x14ac:dyDescent="0.2">
      <c r="N73" s="29"/>
      <c r="O73" s="29"/>
      <c r="P73" s="29"/>
      <c r="Q73" s="29"/>
      <c r="R73" s="29"/>
      <c r="S73" s="29"/>
      <c r="T73" s="29"/>
      <c r="U73" s="29"/>
      <c r="V73" s="29"/>
      <c r="W73" s="29"/>
      <c r="X73" s="29"/>
      <c r="Y73" s="29"/>
      <c r="Z73" s="29"/>
      <c r="AA73" s="29"/>
      <c r="AB73" s="29"/>
      <c r="AC73" s="29"/>
      <c r="AD73" s="29"/>
      <c r="AE73" s="29"/>
      <c r="AF73" s="29"/>
      <c r="AG73" s="29"/>
      <c r="AH73" s="29"/>
    </row>
    <row r="74" spans="14:34" x14ac:dyDescent="0.2">
      <c r="N74" s="29"/>
      <c r="O74" s="29"/>
      <c r="P74" s="29"/>
      <c r="Q74" s="29"/>
      <c r="R74" s="29"/>
      <c r="S74" s="29"/>
      <c r="T74" s="29"/>
      <c r="U74" s="29"/>
      <c r="V74" s="29"/>
      <c r="W74" s="29"/>
      <c r="X74" s="29"/>
      <c r="Y74" s="29"/>
      <c r="Z74" s="29"/>
      <c r="AA74" s="29"/>
      <c r="AB74" s="29"/>
      <c r="AC74" s="29"/>
      <c r="AD74" s="29"/>
      <c r="AE74" s="29"/>
      <c r="AF74" s="29"/>
      <c r="AG74" s="29"/>
      <c r="AH74" s="29"/>
    </row>
    <row r="75" spans="14:34" x14ac:dyDescent="0.2">
      <c r="N75" s="29"/>
      <c r="O75" s="29"/>
      <c r="P75" s="29"/>
      <c r="Q75" s="29"/>
      <c r="R75" s="29"/>
      <c r="S75" s="29"/>
      <c r="T75" s="29"/>
      <c r="U75" s="29"/>
      <c r="V75" s="29"/>
      <c r="W75" s="29"/>
      <c r="X75" s="29"/>
      <c r="Y75" s="29"/>
      <c r="Z75" s="29"/>
      <c r="AA75" s="29"/>
      <c r="AB75" s="29"/>
      <c r="AC75" s="29"/>
      <c r="AD75" s="29"/>
      <c r="AE75" s="29"/>
      <c r="AF75" s="29"/>
      <c r="AG75" s="29"/>
      <c r="AH75" s="29"/>
    </row>
    <row r="76" spans="14:34" x14ac:dyDescent="0.2">
      <c r="N76" s="29"/>
      <c r="O76" s="29"/>
      <c r="P76" s="29"/>
      <c r="Q76" s="29"/>
      <c r="R76" s="29"/>
      <c r="S76" s="29"/>
      <c r="T76" s="29"/>
      <c r="U76" s="29"/>
      <c r="V76" s="29"/>
      <c r="W76" s="29"/>
      <c r="X76" s="29"/>
      <c r="Y76" s="29"/>
      <c r="Z76" s="29"/>
      <c r="AA76" s="29"/>
      <c r="AB76" s="29"/>
      <c r="AC76" s="29"/>
      <c r="AD76" s="29"/>
      <c r="AE76" s="29"/>
      <c r="AF76" s="29"/>
      <c r="AG76" s="29"/>
      <c r="AH76" s="29"/>
    </row>
    <row r="77" spans="14:34" x14ac:dyDescent="0.2">
      <c r="N77" s="29"/>
      <c r="O77" s="29"/>
      <c r="P77" s="29"/>
      <c r="Q77" s="29"/>
      <c r="R77" s="29"/>
      <c r="S77" s="29"/>
      <c r="T77" s="29"/>
      <c r="U77" s="29"/>
      <c r="V77" s="29"/>
      <c r="W77" s="29"/>
      <c r="X77" s="29"/>
      <c r="Y77" s="29"/>
      <c r="Z77" s="29"/>
      <c r="AA77" s="29"/>
      <c r="AB77" s="29"/>
      <c r="AC77" s="29"/>
      <c r="AD77" s="29"/>
      <c r="AE77" s="29"/>
      <c r="AF77" s="29"/>
      <c r="AG77" s="29"/>
      <c r="AH77" s="29"/>
    </row>
    <row r="78" spans="14:34" x14ac:dyDescent="0.2">
      <c r="N78" s="29"/>
      <c r="O78" s="29"/>
      <c r="P78" s="29"/>
      <c r="Q78" s="29"/>
      <c r="R78" s="29"/>
      <c r="S78" s="29"/>
      <c r="T78" s="29"/>
      <c r="U78" s="29"/>
      <c r="V78" s="29"/>
      <c r="W78" s="29"/>
      <c r="X78" s="29"/>
      <c r="Y78" s="29"/>
      <c r="Z78" s="29"/>
      <c r="AA78" s="29"/>
      <c r="AB78" s="29"/>
      <c r="AC78" s="29"/>
      <c r="AD78" s="29"/>
      <c r="AE78" s="29"/>
      <c r="AF78" s="29"/>
      <c r="AG78" s="29"/>
      <c r="AH78" s="29"/>
    </row>
    <row r="79" spans="14:34" x14ac:dyDescent="0.2">
      <c r="N79" s="29"/>
      <c r="O79" s="29"/>
      <c r="P79" s="29"/>
      <c r="Q79" s="29"/>
      <c r="R79" s="29"/>
      <c r="S79" s="29"/>
      <c r="T79" s="29"/>
      <c r="U79" s="29"/>
      <c r="V79" s="29"/>
      <c r="W79" s="29"/>
      <c r="X79" s="29"/>
      <c r="Y79" s="29"/>
      <c r="Z79" s="29"/>
      <c r="AA79" s="29"/>
      <c r="AB79" s="29"/>
      <c r="AC79" s="29"/>
      <c r="AD79" s="29"/>
      <c r="AE79" s="29"/>
      <c r="AF79" s="29"/>
      <c r="AG79" s="29"/>
      <c r="AH79" s="29"/>
    </row>
    <row r="80" spans="14:34" x14ac:dyDescent="0.2">
      <c r="N80" s="29"/>
      <c r="O80" s="29"/>
      <c r="P80" s="29"/>
      <c r="Q80" s="29"/>
      <c r="R80" s="29"/>
      <c r="S80" s="29"/>
      <c r="T80" s="29"/>
      <c r="U80" s="29"/>
      <c r="V80" s="29"/>
      <c r="W80" s="29"/>
      <c r="X80" s="29"/>
      <c r="Y80" s="29"/>
      <c r="Z80" s="29"/>
      <c r="AA80" s="29"/>
      <c r="AB80" s="29"/>
      <c r="AC80" s="29"/>
      <c r="AD80" s="29"/>
      <c r="AE80" s="29"/>
      <c r="AF80" s="29"/>
      <c r="AG80" s="29"/>
      <c r="AH80" s="29"/>
    </row>
    <row r="81" spans="14:34" x14ac:dyDescent="0.2">
      <c r="N81" s="29"/>
      <c r="O81" s="29"/>
      <c r="P81" s="29"/>
      <c r="Q81" s="29"/>
      <c r="R81" s="29"/>
      <c r="S81" s="29"/>
      <c r="T81" s="29"/>
      <c r="U81" s="29"/>
      <c r="V81" s="29"/>
      <c r="W81" s="29"/>
      <c r="X81" s="29"/>
      <c r="Y81" s="29"/>
      <c r="Z81" s="29"/>
      <c r="AA81" s="29"/>
      <c r="AB81" s="29"/>
      <c r="AC81" s="29"/>
      <c r="AD81" s="29"/>
      <c r="AE81" s="29"/>
      <c r="AF81" s="29"/>
      <c r="AG81" s="29"/>
      <c r="AH81" s="29"/>
    </row>
    <row r="82" spans="14:34" x14ac:dyDescent="0.2">
      <c r="N82" s="29"/>
      <c r="O82" s="29"/>
      <c r="P82" s="29"/>
      <c r="Q82" s="29"/>
      <c r="R82" s="29"/>
      <c r="S82" s="29"/>
      <c r="T82" s="29"/>
      <c r="U82" s="29"/>
      <c r="V82" s="29"/>
      <c r="W82" s="29"/>
      <c r="X82" s="29"/>
      <c r="Y82" s="29"/>
      <c r="Z82" s="29"/>
      <c r="AA82" s="29"/>
      <c r="AB82" s="29"/>
      <c r="AC82" s="29"/>
      <c r="AD82" s="29"/>
      <c r="AE82" s="29"/>
      <c r="AF82" s="29"/>
      <c r="AG82" s="29"/>
      <c r="AH82" s="29"/>
    </row>
    <row r="83" spans="14:34" x14ac:dyDescent="0.2">
      <c r="N83" s="29"/>
      <c r="O83" s="29"/>
      <c r="P83" s="29"/>
      <c r="Q83" s="29"/>
      <c r="R83" s="29"/>
      <c r="S83" s="29"/>
      <c r="T83" s="29"/>
      <c r="U83" s="29"/>
      <c r="V83" s="29"/>
      <c r="W83" s="29"/>
      <c r="X83" s="29"/>
      <c r="Y83" s="29"/>
      <c r="Z83" s="29"/>
      <c r="AA83" s="29"/>
      <c r="AB83" s="29"/>
      <c r="AC83" s="29"/>
      <c r="AD83" s="29"/>
      <c r="AE83" s="29"/>
      <c r="AF83" s="29"/>
      <c r="AG83" s="29"/>
      <c r="AH83" s="29"/>
    </row>
    <row r="84" spans="14:34" x14ac:dyDescent="0.2">
      <c r="N84" s="29"/>
      <c r="O84" s="29"/>
      <c r="P84" s="29"/>
      <c r="Q84" s="29"/>
      <c r="R84" s="29"/>
      <c r="S84" s="29"/>
      <c r="T84" s="29"/>
      <c r="U84" s="29"/>
      <c r="V84" s="29"/>
      <c r="W84" s="29"/>
      <c r="X84" s="29"/>
      <c r="Y84" s="29"/>
      <c r="Z84" s="29"/>
      <c r="AA84" s="29"/>
      <c r="AB84" s="29"/>
      <c r="AC84" s="29"/>
      <c r="AD84" s="29"/>
      <c r="AE84" s="29"/>
      <c r="AF84" s="29"/>
      <c r="AG84" s="29"/>
      <c r="AH84" s="29"/>
    </row>
    <row r="85" spans="14:34" x14ac:dyDescent="0.2">
      <c r="N85" s="29"/>
      <c r="O85" s="29"/>
      <c r="P85" s="29"/>
      <c r="Q85" s="29"/>
      <c r="R85" s="29"/>
      <c r="S85" s="29"/>
      <c r="T85" s="29"/>
      <c r="U85" s="29"/>
      <c r="V85" s="29"/>
      <c r="W85" s="29"/>
      <c r="X85" s="29"/>
      <c r="Y85" s="29"/>
      <c r="Z85" s="29"/>
      <c r="AA85" s="29"/>
      <c r="AB85" s="29"/>
      <c r="AC85" s="29"/>
      <c r="AD85" s="29"/>
      <c r="AE85" s="29"/>
      <c r="AF85" s="29"/>
      <c r="AG85" s="29"/>
      <c r="AH85" s="29"/>
    </row>
    <row r="86" spans="14:34" x14ac:dyDescent="0.2">
      <c r="N86" s="29"/>
      <c r="O86" s="29"/>
      <c r="P86" s="29"/>
      <c r="Q86" s="29"/>
      <c r="R86" s="29"/>
      <c r="S86" s="29"/>
      <c r="T86" s="29"/>
      <c r="U86" s="29"/>
      <c r="V86" s="29"/>
      <c r="W86" s="29"/>
      <c r="X86" s="29"/>
      <c r="Y86" s="29"/>
      <c r="Z86" s="29"/>
      <c r="AA86" s="29"/>
      <c r="AB86" s="29"/>
      <c r="AC86" s="29"/>
      <c r="AD86" s="29"/>
      <c r="AE86" s="29"/>
      <c r="AF86" s="29"/>
      <c r="AG86" s="29"/>
      <c r="AH86" s="29"/>
    </row>
    <row r="87" spans="14:34" x14ac:dyDescent="0.2">
      <c r="N87" s="29"/>
      <c r="O87" s="29"/>
      <c r="P87" s="29"/>
      <c r="Q87" s="29"/>
      <c r="R87" s="29"/>
      <c r="S87" s="29"/>
      <c r="T87" s="29"/>
      <c r="U87" s="29"/>
      <c r="V87" s="29"/>
      <c r="W87" s="29"/>
      <c r="X87" s="29"/>
      <c r="Y87" s="29"/>
      <c r="Z87" s="29"/>
      <c r="AA87" s="29"/>
      <c r="AB87" s="29"/>
      <c r="AC87" s="29"/>
      <c r="AD87" s="29"/>
      <c r="AE87" s="29"/>
      <c r="AF87" s="29"/>
      <c r="AG87" s="29"/>
      <c r="AH87" s="29"/>
    </row>
    <row r="88" spans="14:34" x14ac:dyDescent="0.2">
      <c r="N88" s="29"/>
      <c r="O88" s="29"/>
      <c r="P88" s="29"/>
      <c r="Q88" s="29"/>
      <c r="R88" s="29"/>
      <c r="S88" s="29"/>
      <c r="T88" s="29"/>
      <c r="U88" s="29"/>
      <c r="V88" s="29"/>
      <c r="W88" s="29"/>
      <c r="X88" s="29"/>
      <c r="Y88" s="29"/>
      <c r="Z88" s="29"/>
      <c r="AA88" s="29"/>
      <c r="AB88" s="29"/>
      <c r="AC88" s="29"/>
      <c r="AD88" s="29"/>
      <c r="AE88" s="29"/>
      <c r="AF88" s="29"/>
      <c r="AG88" s="29"/>
      <c r="AH88" s="29"/>
    </row>
    <row r="89" spans="14:34" x14ac:dyDescent="0.2">
      <c r="N89" s="29"/>
      <c r="O89" s="29"/>
      <c r="P89" s="29"/>
      <c r="Q89" s="29"/>
      <c r="R89" s="29"/>
      <c r="S89" s="29"/>
      <c r="T89" s="29"/>
      <c r="U89" s="29"/>
      <c r="V89" s="29"/>
      <c r="W89" s="29"/>
      <c r="X89" s="29"/>
      <c r="Y89" s="29"/>
      <c r="Z89" s="29"/>
      <c r="AA89" s="29"/>
      <c r="AB89" s="29"/>
      <c r="AC89" s="29"/>
      <c r="AD89" s="29"/>
      <c r="AE89" s="29"/>
      <c r="AF89" s="29"/>
      <c r="AG89" s="29"/>
      <c r="AH89" s="29"/>
    </row>
    <row r="90" spans="14:34" x14ac:dyDescent="0.2">
      <c r="N90" s="29"/>
      <c r="O90" s="29"/>
      <c r="P90" s="29"/>
      <c r="Q90" s="29"/>
      <c r="R90" s="29"/>
      <c r="S90" s="29"/>
      <c r="T90" s="29"/>
      <c r="U90" s="29"/>
      <c r="V90" s="29"/>
      <c r="W90" s="29"/>
      <c r="X90" s="29"/>
      <c r="Y90" s="29"/>
      <c r="Z90" s="29"/>
      <c r="AA90" s="29"/>
      <c r="AB90" s="29"/>
      <c r="AC90" s="29"/>
      <c r="AD90" s="29"/>
      <c r="AE90" s="29"/>
      <c r="AF90" s="29"/>
      <c r="AG90" s="29"/>
      <c r="AH90" s="29"/>
    </row>
    <row r="91" spans="14:34" x14ac:dyDescent="0.2">
      <c r="N91" s="29"/>
      <c r="O91" s="29"/>
      <c r="P91" s="29"/>
      <c r="Q91" s="29"/>
      <c r="R91" s="29"/>
      <c r="S91" s="29"/>
      <c r="T91" s="29"/>
      <c r="U91" s="29"/>
      <c r="V91" s="29"/>
      <c r="W91" s="29"/>
      <c r="X91" s="29"/>
      <c r="Y91" s="29"/>
      <c r="Z91" s="29"/>
      <c r="AA91" s="29"/>
      <c r="AB91" s="29"/>
      <c r="AC91" s="29"/>
      <c r="AD91" s="29"/>
      <c r="AE91" s="29"/>
      <c r="AF91" s="29"/>
      <c r="AG91" s="29"/>
      <c r="AH91" s="29"/>
    </row>
    <row r="92" spans="14:34" x14ac:dyDescent="0.2">
      <c r="N92" s="29"/>
      <c r="O92" s="29"/>
      <c r="P92" s="29"/>
      <c r="Q92" s="29"/>
      <c r="R92" s="29"/>
      <c r="S92" s="29"/>
      <c r="T92" s="29"/>
      <c r="U92" s="29"/>
      <c r="V92" s="29"/>
      <c r="W92" s="29"/>
      <c r="X92" s="29"/>
      <c r="Y92" s="29"/>
      <c r="Z92" s="29"/>
      <c r="AA92" s="29"/>
      <c r="AB92" s="29"/>
      <c r="AC92" s="29"/>
      <c r="AD92" s="29"/>
      <c r="AE92" s="29"/>
      <c r="AF92" s="29"/>
      <c r="AG92" s="29"/>
      <c r="AH92" s="29"/>
    </row>
    <row r="93" spans="14:34" x14ac:dyDescent="0.2">
      <c r="N93" s="29"/>
      <c r="O93" s="29"/>
      <c r="P93" s="29"/>
      <c r="Q93" s="29"/>
      <c r="R93" s="29"/>
      <c r="S93" s="29"/>
      <c r="T93" s="29"/>
      <c r="U93" s="29"/>
      <c r="V93" s="29"/>
      <c r="W93" s="29"/>
      <c r="X93" s="29"/>
      <c r="Y93" s="29"/>
      <c r="Z93" s="29"/>
      <c r="AA93" s="29"/>
      <c r="AB93" s="29"/>
      <c r="AC93" s="29"/>
      <c r="AD93" s="29"/>
      <c r="AE93" s="29"/>
      <c r="AF93" s="29"/>
      <c r="AG93" s="29"/>
      <c r="AH93" s="29"/>
    </row>
    <row r="94" spans="14:34" x14ac:dyDescent="0.2">
      <c r="N94" s="29"/>
      <c r="O94" s="29"/>
      <c r="P94" s="29"/>
      <c r="Q94" s="29"/>
      <c r="R94" s="29"/>
      <c r="S94" s="29"/>
      <c r="T94" s="29"/>
      <c r="U94" s="29"/>
      <c r="V94" s="29"/>
      <c r="W94" s="29"/>
      <c r="X94" s="29"/>
      <c r="Y94" s="29"/>
      <c r="Z94" s="29"/>
      <c r="AA94" s="29"/>
      <c r="AB94" s="29"/>
      <c r="AC94" s="29"/>
      <c r="AD94" s="29"/>
      <c r="AE94" s="29"/>
      <c r="AF94" s="29"/>
      <c r="AG94" s="29"/>
      <c r="AH94" s="29"/>
    </row>
    <row r="95" spans="14:34" x14ac:dyDescent="0.2">
      <c r="N95" s="29"/>
      <c r="O95" s="29"/>
      <c r="P95" s="29"/>
      <c r="Q95" s="29"/>
      <c r="R95" s="29"/>
      <c r="S95" s="29"/>
      <c r="T95" s="29"/>
      <c r="U95" s="29"/>
      <c r="V95" s="29"/>
      <c r="W95" s="29"/>
      <c r="X95" s="29"/>
      <c r="Y95" s="29"/>
      <c r="Z95" s="29"/>
      <c r="AA95" s="29"/>
      <c r="AB95" s="29"/>
      <c r="AC95" s="29"/>
      <c r="AD95" s="29"/>
      <c r="AE95" s="29"/>
      <c r="AF95" s="29"/>
      <c r="AG95" s="29"/>
      <c r="AH95" s="29"/>
    </row>
    <row r="96" spans="14:34" x14ac:dyDescent="0.2">
      <c r="N96" s="29"/>
      <c r="O96" s="29"/>
      <c r="P96" s="29"/>
      <c r="Q96" s="29"/>
      <c r="R96" s="29"/>
      <c r="S96" s="29"/>
      <c r="T96" s="29"/>
      <c r="U96" s="29"/>
      <c r="V96" s="29"/>
      <c r="W96" s="29"/>
      <c r="X96" s="29"/>
      <c r="Y96" s="29"/>
      <c r="Z96" s="29"/>
      <c r="AA96" s="29"/>
      <c r="AB96" s="29"/>
      <c r="AC96" s="29"/>
      <c r="AD96" s="29"/>
      <c r="AE96" s="29"/>
      <c r="AF96" s="29"/>
      <c r="AG96" s="29"/>
      <c r="AH96" s="29"/>
    </row>
    <row r="97" spans="14:34" x14ac:dyDescent="0.2">
      <c r="N97" s="29"/>
      <c r="O97" s="29"/>
      <c r="P97" s="29"/>
      <c r="Q97" s="29"/>
      <c r="R97" s="29"/>
      <c r="S97" s="29"/>
      <c r="T97" s="29"/>
      <c r="U97" s="29"/>
      <c r="V97" s="29"/>
      <c r="W97" s="29"/>
      <c r="X97" s="29"/>
      <c r="Y97" s="29"/>
      <c r="Z97" s="29"/>
      <c r="AA97" s="29"/>
      <c r="AB97" s="29"/>
      <c r="AC97" s="29"/>
      <c r="AD97" s="29"/>
      <c r="AE97" s="29"/>
      <c r="AF97" s="29"/>
      <c r="AG97" s="29"/>
      <c r="AH97" s="29"/>
    </row>
    <row r="98" spans="14:34" x14ac:dyDescent="0.2">
      <c r="N98" s="29"/>
      <c r="O98" s="29"/>
      <c r="P98" s="29"/>
      <c r="Q98" s="29"/>
      <c r="R98" s="29"/>
      <c r="S98" s="29"/>
      <c r="T98" s="29"/>
      <c r="U98" s="29"/>
      <c r="V98" s="29"/>
      <c r="W98" s="29"/>
      <c r="X98" s="29"/>
      <c r="Y98" s="29"/>
      <c r="Z98" s="29"/>
      <c r="AA98" s="29"/>
      <c r="AB98" s="29"/>
      <c r="AC98" s="29"/>
      <c r="AD98" s="29"/>
      <c r="AE98" s="29"/>
      <c r="AF98" s="29"/>
      <c r="AG98" s="29"/>
      <c r="AH98" s="29"/>
    </row>
    <row r="99" spans="14:34" x14ac:dyDescent="0.2">
      <c r="N99" s="29"/>
      <c r="O99" s="29"/>
      <c r="P99" s="29"/>
      <c r="Q99" s="29"/>
      <c r="R99" s="29"/>
      <c r="S99" s="29"/>
      <c r="T99" s="29"/>
      <c r="U99" s="29"/>
      <c r="V99" s="29"/>
      <c r="W99" s="29"/>
      <c r="X99" s="29"/>
      <c r="Y99" s="29"/>
      <c r="Z99" s="29"/>
      <c r="AA99" s="29"/>
      <c r="AB99" s="29"/>
      <c r="AC99" s="29"/>
      <c r="AD99" s="29"/>
      <c r="AE99" s="29"/>
      <c r="AF99" s="29"/>
      <c r="AG99" s="29"/>
      <c r="AH99" s="29"/>
    </row>
    <row r="100" spans="14:34" x14ac:dyDescent="0.2">
      <c r="N100" s="29"/>
      <c r="O100" s="29"/>
      <c r="P100" s="29"/>
      <c r="Q100" s="29"/>
      <c r="R100" s="29"/>
      <c r="S100" s="29"/>
      <c r="T100" s="29"/>
      <c r="U100" s="29"/>
      <c r="V100" s="29"/>
      <c r="W100" s="29"/>
      <c r="X100" s="29"/>
      <c r="Y100" s="29"/>
      <c r="Z100" s="29"/>
      <c r="AA100" s="29"/>
      <c r="AB100" s="29"/>
      <c r="AC100" s="29"/>
      <c r="AD100" s="29"/>
      <c r="AE100" s="29"/>
      <c r="AF100" s="29"/>
      <c r="AG100" s="29"/>
      <c r="AH100" s="29"/>
    </row>
    <row r="101" spans="14:34" x14ac:dyDescent="0.2">
      <c r="N101" s="29"/>
      <c r="O101" s="29"/>
      <c r="P101" s="29"/>
      <c r="Q101" s="29"/>
      <c r="R101" s="29"/>
      <c r="S101" s="29"/>
      <c r="T101" s="29"/>
      <c r="U101" s="29"/>
      <c r="V101" s="29"/>
      <c r="W101" s="29"/>
      <c r="X101" s="29"/>
      <c r="Y101" s="29"/>
      <c r="Z101" s="29"/>
      <c r="AA101" s="29"/>
      <c r="AB101" s="29"/>
      <c r="AC101" s="29"/>
      <c r="AD101" s="29"/>
      <c r="AE101" s="29"/>
      <c r="AF101" s="29"/>
      <c r="AG101" s="29"/>
      <c r="AH101" s="29"/>
    </row>
    <row r="102" spans="14:34" x14ac:dyDescent="0.2">
      <c r="N102" s="29"/>
      <c r="O102" s="29"/>
      <c r="P102" s="29"/>
      <c r="Q102" s="29"/>
      <c r="R102" s="29"/>
      <c r="S102" s="29"/>
      <c r="T102" s="29"/>
      <c r="U102" s="29"/>
      <c r="V102" s="29"/>
      <c r="W102" s="29"/>
      <c r="X102" s="29"/>
      <c r="Y102" s="29"/>
      <c r="Z102" s="29"/>
      <c r="AA102" s="29"/>
      <c r="AB102" s="29"/>
      <c r="AC102" s="29"/>
      <c r="AD102" s="29"/>
      <c r="AE102" s="29"/>
      <c r="AF102" s="29"/>
      <c r="AG102" s="29"/>
      <c r="AH102" s="29"/>
    </row>
    <row r="103" spans="14:34" x14ac:dyDescent="0.2">
      <c r="N103" s="29"/>
      <c r="O103" s="29"/>
      <c r="P103" s="29"/>
      <c r="Q103" s="29"/>
      <c r="R103" s="29"/>
      <c r="S103" s="29"/>
      <c r="T103" s="29"/>
      <c r="U103" s="29"/>
      <c r="V103" s="29"/>
      <c r="W103" s="29"/>
      <c r="X103" s="29"/>
      <c r="Y103" s="29"/>
      <c r="Z103" s="29"/>
      <c r="AA103" s="29"/>
      <c r="AB103" s="29"/>
      <c r="AC103" s="29"/>
      <c r="AD103" s="29"/>
      <c r="AE103" s="29"/>
      <c r="AF103" s="29"/>
      <c r="AG103" s="29"/>
      <c r="AH103" s="29"/>
    </row>
    <row r="104" spans="14:34" x14ac:dyDescent="0.2">
      <c r="N104" s="29"/>
      <c r="O104" s="29"/>
      <c r="P104" s="29"/>
      <c r="Q104" s="29"/>
      <c r="R104" s="29"/>
      <c r="S104" s="29"/>
      <c r="T104" s="29"/>
      <c r="U104" s="29"/>
      <c r="V104" s="29"/>
      <c r="W104" s="29"/>
      <c r="X104" s="29"/>
      <c r="Y104" s="29"/>
      <c r="Z104" s="29"/>
      <c r="AA104" s="29"/>
      <c r="AB104" s="29"/>
      <c r="AC104" s="29"/>
      <c r="AD104" s="29"/>
      <c r="AE104" s="29"/>
      <c r="AF104" s="29"/>
      <c r="AG104" s="29"/>
      <c r="AH104" s="29"/>
    </row>
    <row r="105" spans="14:34" x14ac:dyDescent="0.2">
      <c r="N105" s="29"/>
      <c r="O105" s="29"/>
      <c r="P105" s="29"/>
      <c r="Q105" s="29"/>
      <c r="R105" s="29"/>
      <c r="S105" s="29"/>
      <c r="T105" s="29"/>
      <c r="U105" s="29"/>
      <c r="V105" s="29"/>
      <c r="W105" s="29"/>
      <c r="X105" s="29"/>
      <c r="Y105" s="29"/>
      <c r="Z105" s="29"/>
      <c r="AA105" s="29"/>
      <c r="AB105" s="29"/>
      <c r="AC105" s="29"/>
      <c r="AD105" s="29"/>
      <c r="AE105" s="29"/>
      <c r="AF105" s="29"/>
      <c r="AG105" s="29"/>
      <c r="AH105" s="29"/>
    </row>
    <row r="106" spans="14:34" x14ac:dyDescent="0.2">
      <c r="N106" s="29"/>
      <c r="O106" s="29"/>
      <c r="P106" s="29"/>
      <c r="Q106" s="29"/>
      <c r="R106" s="29"/>
      <c r="S106" s="29"/>
      <c r="T106" s="29"/>
      <c r="U106" s="29"/>
      <c r="V106" s="29"/>
      <c r="W106" s="29"/>
      <c r="X106" s="29"/>
      <c r="Y106" s="29"/>
      <c r="Z106" s="29"/>
      <c r="AA106" s="29"/>
      <c r="AB106" s="29"/>
      <c r="AC106" s="29"/>
      <c r="AD106" s="29"/>
      <c r="AE106" s="29"/>
      <c r="AF106" s="29"/>
      <c r="AG106" s="29"/>
      <c r="AH106" s="29"/>
    </row>
    <row r="107" spans="14:34" x14ac:dyDescent="0.2">
      <c r="N107" s="29"/>
      <c r="O107" s="29"/>
      <c r="P107" s="29"/>
      <c r="Q107" s="29"/>
      <c r="R107" s="29"/>
      <c r="S107" s="29"/>
      <c r="T107" s="29"/>
      <c r="U107" s="29"/>
      <c r="V107" s="29"/>
      <c r="W107" s="29"/>
      <c r="X107" s="29"/>
      <c r="Y107" s="29"/>
      <c r="Z107" s="29"/>
      <c r="AA107" s="29"/>
      <c r="AB107" s="29"/>
      <c r="AC107" s="29"/>
      <c r="AD107" s="29"/>
      <c r="AE107" s="29"/>
      <c r="AF107" s="29"/>
      <c r="AG107" s="29"/>
      <c r="AH107" s="29"/>
    </row>
    <row r="108" spans="14:34" x14ac:dyDescent="0.2">
      <c r="N108" s="29"/>
      <c r="O108" s="29"/>
      <c r="P108" s="29"/>
      <c r="Q108" s="29"/>
      <c r="R108" s="29"/>
      <c r="S108" s="29"/>
      <c r="T108" s="29"/>
      <c r="U108" s="29"/>
      <c r="V108" s="29"/>
      <c r="W108" s="29"/>
      <c r="X108" s="29"/>
      <c r="Y108" s="29"/>
      <c r="Z108" s="29"/>
      <c r="AA108" s="29"/>
      <c r="AB108" s="29"/>
      <c r="AC108" s="29"/>
      <c r="AD108" s="29"/>
      <c r="AE108" s="29"/>
      <c r="AF108" s="29"/>
      <c r="AG108" s="29"/>
      <c r="AH108" s="29"/>
    </row>
    <row r="109" spans="14:34" x14ac:dyDescent="0.2">
      <c r="N109" s="29"/>
      <c r="O109" s="29"/>
      <c r="P109" s="29"/>
      <c r="Q109" s="29"/>
      <c r="R109" s="29"/>
      <c r="S109" s="29"/>
      <c r="T109" s="29"/>
      <c r="U109" s="29"/>
      <c r="V109" s="29"/>
      <c r="W109" s="29"/>
      <c r="X109" s="29"/>
      <c r="Y109" s="29"/>
      <c r="Z109" s="29"/>
      <c r="AA109" s="29"/>
      <c r="AB109" s="29"/>
      <c r="AC109" s="29"/>
      <c r="AD109" s="29"/>
      <c r="AE109" s="29"/>
      <c r="AF109" s="29"/>
      <c r="AG109" s="29"/>
      <c r="AH109" s="29"/>
    </row>
    <row r="110" spans="14:34" x14ac:dyDescent="0.2">
      <c r="N110" s="29"/>
      <c r="O110" s="29"/>
      <c r="P110" s="29"/>
      <c r="Q110" s="29"/>
      <c r="R110" s="29"/>
      <c r="S110" s="29"/>
      <c r="T110" s="29"/>
      <c r="U110" s="29"/>
      <c r="V110" s="29"/>
      <c r="W110" s="29"/>
      <c r="X110" s="29"/>
      <c r="Y110" s="29"/>
      <c r="Z110" s="29"/>
      <c r="AA110" s="29"/>
      <c r="AB110" s="29"/>
      <c r="AC110" s="29"/>
      <c r="AD110" s="29"/>
      <c r="AE110" s="29"/>
      <c r="AF110" s="29"/>
      <c r="AG110" s="29"/>
      <c r="AH110" s="29"/>
    </row>
    <row r="111" spans="14:34" x14ac:dyDescent="0.2">
      <c r="N111" s="29"/>
      <c r="O111" s="29"/>
      <c r="P111" s="29"/>
      <c r="Q111" s="29"/>
      <c r="R111" s="29"/>
      <c r="S111" s="29"/>
      <c r="T111" s="29"/>
      <c r="U111" s="29"/>
      <c r="V111" s="29"/>
      <c r="W111" s="29"/>
      <c r="X111" s="29"/>
      <c r="Y111" s="29"/>
      <c r="Z111" s="29"/>
      <c r="AA111" s="29"/>
      <c r="AB111" s="29"/>
      <c r="AC111" s="29"/>
      <c r="AD111" s="29"/>
      <c r="AE111" s="29"/>
      <c r="AF111" s="29"/>
      <c r="AG111" s="29"/>
      <c r="AH111" s="29"/>
    </row>
    <row r="112" spans="14:34" x14ac:dyDescent="0.2">
      <c r="N112" s="29"/>
      <c r="O112" s="29"/>
      <c r="P112" s="29"/>
      <c r="Q112" s="29"/>
      <c r="R112" s="29"/>
      <c r="S112" s="29"/>
      <c r="T112" s="29"/>
      <c r="U112" s="29"/>
      <c r="V112" s="29"/>
      <c r="W112" s="29"/>
      <c r="X112" s="29"/>
      <c r="Y112" s="29"/>
      <c r="Z112" s="29"/>
      <c r="AA112" s="29"/>
      <c r="AB112" s="29"/>
      <c r="AC112" s="29"/>
      <c r="AD112" s="29"/>
      <c r="AE112" s="29"/>
      <c r="AF112" s="29"/>
      <c r="AG112" s="29"/>
      <c r="AH112" s="29"/>
    </row>
    <row r="113" spans="14:34" x14ac:dyDescent="0.2">
      <c r="N113" s="29"/>
      <c r="O113" s="29"/>
      <c r="P113" s="29"/>
      <c r="Q113" s="29"/>
      <c r="R113" s="29"/>
      <c r="S113" s="29"/>
      <c r="T113" s="29"/>
      <c r="U113" s="29"/>
      <c r="V113" s="29"/>
      <c r="W113" s="29"/>
      <c r="X113" s="29"/>
      <c r="Y113" s="29"/>
      <c r="Z113" s="29"/>
      <c r="AA113" s="29"/>
      <c r="AB113" s="29"/>
      <c r="AC113" s="29"/>
      <c r="AD113" s="29"/>
      <c r="AE113" s="29"/>
      <c r="AF113" s="29"/>
      <c r="AG113" s="29"/>
      <c r="AH113" s="29"/>
    </row>
    <row r="114" spans="14:34" x14ac:dyDescent="0.2">
      <c r="N114" s="29"/>
      <c r="O114" s="29"/>
      <c r="P114" s="29"/>
      <c r="Q114" s="29"/>
      <c r="R114" s="29"/>
      <c r="S114" s="29"/>
      <c r="T114" s="29"/>
      <c r="U114" s="29"/>
      <c r="V114" s="29"/>
      <c r="W114" s="29"/>
      <c r="X114" s="29"/>
      <c r="Y114" s="29"/>
      <c r="Z114" s="29"/>
      <c r="AA114" s="29"/>
      <c r="AB114" s="29"/>
      <c r="AC114" s="29"/>
      <c r="AD114" s="29"/>
      <c r="AE114" s="29"/>
      <c r="AF114" s="29"/>
      <c r="AG114" s="29"/>
      <c r="AH114" s="29"/>
    </row>
    <row r="115" spans="14:34" x14ac:dyDescent="0.2">
      <c r="N115" s="29"/>
      <c r="O115" s="29"/>
      <c r="P115" s="29"/>
      <c r="Q115" s="29"/>
      <c r="R115" s="29"/>
      <c r="S115" s="29"/>
      <c r="T115" s="29"/>
      <c r="U115" s="29"/>
      <c r="V115" s="29"/>
      <c r="W115" s="29"/>
      <c r="X115" s="29"/>
      <c r="Y115" s="29"/>
      <c r="Z115" s="29"/>
      <c r="AA115" s="29"/>
      <c r="AB115" s="29"/>
      <c r="AC115" s="29"/>
      <c r="AD115" s="29"/>
      <c r="AE115" s="29"/>
      <c r="AF115" s="29"/>
      <c r="AG115" s="29"/>
      <c r="AH115" s="29"/>
    </row>
    <row r="116" spans="14:34" x14ac:dyDescent="0.2">
      <c r="N116" s="29"/>
      <c r="O116" s="29"/>
      <c r="P116" s="29"/>
      <c r="Q116" s="29"/>
      <c r="R116" s="29"/>
      <c r="S116" s="29"/>
      <c r="T116" s="29"/>
      <c r="U116" s="29"/>
      <c r="V116" s="29"/>
      <c r="W116" s="29"/>
      <c r="X116" s="29"/>
      <c r="Y116" s="29"/>
      <c r="Z116" s="29"/>
      <c r="AA116" s="29"/>
      <c r="AB116" s="29"/>
      <c r="AC116" s="29"/>
      <c r="AD116" s="29"/>
      <c r="AE116" s="29"/>
      <c r="AF116" s="29"/>
      <c r="AG116" s="29"/>
      <c r="AH116" s="29"/>
    </row>
    <row r="117" spans="14:34" x14ac:dyDescent="0.2">
      <c r="N117" s="29"/>
      <c r="O117" s="29"/>
      <c r="P117" s="29"/>
      <c r="Q117" s="29"/>
      <c r="R117" s="29"/>
      <c r="S117" s="29"/>
      <c r="T117" s="29"/>
      <c r="U117" s="29"/>
      <c r="V117" s="29"/>
      <c r="W117" s="29"/>
      <c r="X117" s="29"/>
      <c r="Y117" s="29"/>
      <c r="Z117" s="29"/>
      <c r="AA117" s="29"/>
      <c r="AB117" s="29"/>
      <c r="AC117" s="29"/>
      <c r="AD117" s="29"/>
      <c r="AE117" s="29"/>
      <c r="AF117" s="29"/>
      <c r="AG117" s="29"/>
      <c r="AH117" s="29"/>
    </row>
    <row r="118" spans="14:34" x14ac:dyDescent="0.2">
      <c r="N118" s="29"/>
      <c r="O118" s="29"/>
      <c r="P118" s="29"/>
      <c r="Q118" s="29"/>
      <c r="R118" s="29"/>
      <c r="S118" s="29"/>
      <c r="T118" s="29"/>
      <c r="U118" s="29"/>
      <c r="V118" s="29"/>
      <c r="W118" s="29"/>
      <c r="X118" s="29"/>
      <c r="Y118" s="29"/>
      <c r="Z118" s="29"/>
      <c r="AA118" s="29"/>
      <c r="AB118" s="29"/>
      <c r="AC118" s="29"/>
      <c r="AD118" s="29"/>
      <c r="AE118" s="29"/>
      <c r="AF118" s="29"/>
      <c r="AG118" s="29"/>
      <c r="AH118" s="29"/>
    </row>
    <row r="119" spans="14:34" x14ac:dyDescent="0.2">
      <c r="N119" s="29"/>
      <c r="O119" s="29"/>
      <c r="P119" s="29"/>
      <c r="Q119" s="29"/>
      <c r="R119" s="29"/>
      <c r="S119" s="29"/>
      <c r="T119" s="29"/>
      <c r="U119" s="29"/>
      <c r="V119" s="29"/>
      <c r="W119" s="29"/>
      <c r="X119" s="29"/>
      <c r="Y119" s="29"/>
      <c r="Z119" s="29"/>
      <c r="AA119" s="29"/>
      <c r="AB119" s="29"/>
      <c r="AC119" s="29"/>
      <c r="AD119" s="29"/>
      <c r="AE119" s="29"/>
      <c r="AF119" s="29"/>
      <c r="AG119" s="29"/>
      <c r="AH119" s="29"/>
    </row>
    <row r="120" spans="14:34" x14ac:dyDescent="0.2">
      <c r="N120" s="29"/>
      <c r="O120" s="29"/>
      <c r="P120" s="29"/>
      <c r="Q120" s="29"/>
      <c r="R120" s="29"/>
      <c r="S120" s="29"/>
      <c r="T120" s="29"/>
      <c r="U120" s="29"/>
      <c r="V120" s="29"/>
      <c r="W120" s="29"/>
      <c r="X120" s="29"/>
      <c r="Y120" s="29"/>
      <c r="Z120" s="29"/>
      <c r="AA120" s="29"/>
      <c r="AB120" s="29"/>
      <c r="AC120" s="29"/>
      <c r="AD120" s="29"/>
      <c r="AE120" s="29"/>
      <c r="AF120" s="29"/>
      <c r="AG120" s="29"/>
      <c r="AH120" s="29"/>
    </row>
    <row r="121" spans="14:34" x14ac:dyDescent="0.2">
      <c r="N121" s="29"/>
      <c r="O121" s="29"/>
      <c r="P121" s="29"/>
      <c r="Q121" s="29"/>
      <c r="R121" s="29"/>
      <c r="S121" s="29"/>
      <c r="T121" s="29"/>
      <c r="U121" s="29"/>
      <c r="V121" s="29"/>
      <c r="W121" s="29"/>
      <c r="X121" s="29"/>
      <c r="Y121" s="29"/>
      <c r="Z121" s="29"/>
      <c r="AA121" s="29"/>
      <c r="AB121" s="29"/>
      <c r="AC121" s="29"/>
      <c r="AD121" s="29"/>
      <c r="AE121" s="29"/>
      <c r="AF121" s="29"/>
      <c r="AG121" s="29"/>
      <c r="AH121" s="29"/>
    </row>
    <row r="122" spans="14:34" x14ac:dyDescent="0.2">
      <c r="N122" s="29"/>
      <c r="O122" s="29"/>
      <c r="P122" s="29"/>
      <c r="Q122" s="29"/>
      <c r="R122" s="29"/>
      <c r="S122" s="29"/>
      <c r="T122" s="29"/>
      <c r="U122" s="29"/>
      <c r="V122" s="29"/>
      <c r="W122" s="29"/>
      <c r="X122" s="29"/>
      <c r="Y122" s="29"/>
      <c r="Z122" s="29"/>
      <c r="AA122" s="29"/>
      <c r="AB122" s="29"/>
      <c r="AC122" s="29"/>
      <c r="AD122" s="29"/>
      <c r="AE122" s="29"/>
      <c r="AF122" s="29"/>
      <c r="AG122" s="29"/>
      <c r="AH122" s="29"/>
    </row>
    <row r="123" spans="14:34" x14ac:dyDescent="0.2">
      <c r="N123" s="29"/>
      <c r="O123" s="29"/>
      <c r="P123" s="29"/>
      <c r="Q123" s="29"/>
      <c r="R123" s="29"/>
      <c r="S123" s="29"/>
      <c r="T123" s="29"/>
      <c r="U123" s="29"/>
      <c r="V123" s="29"/>
      <c r="W123" s="29"/>
      <c r="X123" s="29"/>
      <c r="Y123" s="29"/>
      <c r="Z123" s="29"/>
      <c r="AA123" s="29"/>
      <c r="AB123" s="29"/>
      <c r="AC123" s="29"/>
      <c r="AD123" s="29"/>
      <c r="AE123" s="29"/>
      <c r="AF123" s="29"/>
      <c r="AG123" s="29"/>
      <c r="AH123" s="29"/>
    </row>
    <row r="124" spans="14:34" x14ac:dyDescent="0.2">
      <c r="N124" s="29"/>
      <c r="O124" s="29"/>
      <c r="P124" s="29"/>
      <c r="Q124" s="29"/>
      <c r="R124" s="29"/>
      <c r="S124" s="29"/>
      <c r="T124" s="29"/>
      <c r="U124" s="29"/>
      <c r="V124" s="29"/>
      <c r="W124" s="29"/>
      <c r="X124" s="29"/>
      <c r="Y124" s="29"/>
      <c r="Z124" s="29"/>
      <c r="AA124" s="29"/>
      <c r="AB124" s="29"/>
      <c r="AC124" s="29"/>
      <c r="AD124" s="29"/>
      <c r="AE124" s="29"/>
      <c r="AF124" s="29"/>
      <c r="AG124" s="29"/>
      <c r="AH124" s="29"/>
    </row>
    <row r="125" spans="14:34" x14ac:dyDescent="0.2">
      <c r="N125" s="29"/>
      <c r="O125" s="29"/>
      <c r="P125" s="29"/>
      <c r="Q125" s="29"/>
      <c r="R125" s="29"/>
      <c r="S125" s="29"/>
      <c r="T125" s="29"/>
      <c r="U125" s="29"/>
      <c r="V125" s="29"/>
      <c r="W125" s="29"/>
      <c r="X125" s="29"/>
      <c r="Y125" s="29"/>
      <c r="Z125" s="29"/>
      <c r="AA125" s="29"/>
      <c r="AB125" s="29"/>
      <c r="AC125" s="29"/>
      <c r="AD125" s="29"/>
      <c r="AE125" s="29"/>
      <c r="AF125" s="29"/>
      <c r="AG125" s="29"/>
      <c r="AH125" s="29"/>
    </row>
    <row r="126" spans="14:34" x14ac:dyDescent="0.2">
      <c r="N126" s="29"/>
      <c r="O126" s="29"/>
      <c r="P126" s="29"/>
      <c r="Q126" s="29"/>
      <c r="R126" s="29"/>
      <c r="S126" s="29"/>
      <c r="T126" s="29"/>
      <c r="U126" s="29"/>
      <c r="V126" s="29"/>
      <c r="W126" s="29"/>
      <c r="X126" s="29"/>
      <c r="Y126" s="29"/>
      <c r="Z126" s="29"/>
      <c r="AA126" s="29"/>
      <c r="AB126" s="29"/>
      <c r="AC126" s="29"/>
      <c r="AD126" s="29"/>
      <c r="AE126" s="29"/>
      <c r="AF126" s="29"/>
      <c r="AG126" s="29"/>
      <c r="AH126" s="29"/>
    </row>
    <row r="127" spans="14:34" x14ac:dyDescent="0.2">
      <c r="N127" s="29"/>
      <c r="O127" s="29"/>
      <c r="P127" s="29"/>
      <c r="Q127" s="29"/>
      <c r="R127" s="29"/>
      <c r="S127" s="29"/>
      <c r="T127" s="29"/>
      <c r="U127" s="29"/>
      <c r="V127" s="29"/>
      <c r="W127" s="29"/>
      <c r="X127" s="29"/>
      <c r="Y127" s="29"/>
      <c r="Z127" s="29"/>
      <c r="AA127" s="29"/>
      <c r="AB127" s="29"/>
      <c r="AC127" s="29"/>
      <c r="AD127" s="29"/>
      <c r="AE127" s="29"/>
      <c r="AF127" s="29"/>
      <c r="AG127" s="29"/>
      <c r="AH127" s="29"/>
    </row>
    <row r="128" spans="14:34" x14ac:dyDescent="0.2">
      <c r="N128" s="29"/>
      <c r="O128" s="29"/>
      <c r="P128" s="29"/>
      <c r="Q128" s="29"/>
      <c r="R128" s="29"/>
      <c r="S128" s="29"/>
      <c r="T128" s="29"/>
      <c r="U128" s="29"/>
      <c r="V128" s="29"/>
      <c r="W128" s="29"/>
      <c r="X128" s="29"/>
      <c r="Y128" s="29"/>
      <c r="Z128" s="29"/>
      <c r="AA128" s="29"/>
      <c r="AB128" s="29"/>
      <c r="AC128" s="29"/>
      <c r="AD128" s="29"/>
      <c r="AE128" s="29"/>
      <c r="AF128" s="29"/>
      <c r="AG128" s="29"/>
      <c r="AH128" s="29"/>
    </row>
    <row r="129" spans="14:34" x14ac:dyDescent="0.2">
      <c r="N129" s="29"/>
      <c r="O129" s="29"/>
      <c r="P129" s="29"/>
      <c r="Q129" s="29"/>
      <c r="R129" s="29"/>
      <c r="S129" s="29"/>
      <c r="T129" s="29"/>
      <c r="U129" s="29"/>
      <c r="V129" s="29"/>
      <c r="W129" s="29"/>
      <c r="X129" s="29"/>
      <c r="Y129" s="29"/>
      <c r="Z129" s="29"/>
      <c r="AA129" s="29"/>
      <c r="AB129" s="29"/>
      <c r="AC129" s="29"/>
      <c r="AD129" s="29"/>
      <c r="AE129" s="29"/>
      <c r="AF129" s="29"/>
      <c r="AG129" s="29"/>
      <c r="AH129" s="29"/>
    </row>
    <row r="130" spans="14:34" x14ac:dyDescent="0.2">
      <c r="N130" s="29"/>
      <c r="O130" s="29"/>
      <c r="P130" s="29"/>
      <c r="Q130" s="29"/>
      <c r="R130" s="29"/>
      <c r="S130" s="29"/>
      <c r="T130" s="29"/>
      <c r="U130" s="29"/>
      <c r="V130" s="29"/>
      <c r="W130" s="29"/>
      <c r="X130" s="29"/>
      <c r="Y130" s="29"/>
      <c r="Z130" s="29"/>
      <c r="AA130" s="29"/>
      <c r="AB130" s="29"/>
      <c r="AC130" s="29"/>
      <c r="AD130" s="29"/>
      <c r="AE130" s="29"/>
      <c r="AF130" s="29"/>
      <c r="AG130" s="29"/>
      <c r="AH130" s="29"/>
    </row>
    <row r="131" spans="14:34" x14ac:dyDescent="0.2">
      <c r="N131" s="29"/>
      <c r="O131" s="29"/>
      <c r="P131" s="29"/>
      <c r="Q131" s="29"/>
      <c r="R131" s="29"/>
      <c r="S131" s="29"/>
      <c r="T131" s="29"/>
      <c r="U131" s="29"/>
      <c r="V131" s="29"/>
      <c r="W131" s="29"/>
      <c r="X131" s="29"/>
      <c r="Y131" s="29"/>
      <c r="Z131" s="29"/>
      <c r="AA131" s="29"/>
      <c r="AB131" s="29"/>
      <c r="AC131" s="29"/>
      <c r="AD131" s="29"/>
      <c r="AE131" s="29"/>
      <c r="AF131" s="29"/>
      <c r="AG131" s="29"/>
      <c r="AH131" s="29"/>
    </row>
    <row r="132" spans="14:34" x14ac:dyDescent="0.2">
      <c r="N132" s="29"/>
      <c r="O132" s="29"/>
      <c r="P132" s="29"/>
      <c r="Q132" s="29"/>
      <c r="R132" s="29"/>
      <c r="S132" s="29"/>
      <c r="T132" s="29"/>
      <c r="U132" s="29"/>
      <c r="V132" s="29"/>
      <c r="W132" s="29"/>
      <c r="X132" s="29"/>
      <c r="Y132" s="29"/>
      <c r="Z132" s="29"/>
      <c r="AA132" s="29"/>
      <c r="AB132" s="29"/>
      <c r="AC132" s="29"/>
      <c r="AD132" s="29"/>
      <c r="AE132" s="29"/>
      <c r="AF132" s="29"/>
      <c r="AG132" s="29"/>
      <c r="AH132" s="29"/>
    </row>
    <row r="133" spans="14:34" x14ac:dyDescent="0.2">
      <c r="N133" s="29"/>
      <c r="O133" s="29"/>
      <c r="P133" s="29"/>
      <c r="Q133" s="29"/>
      <c r="R133" s="29"/>
      <c r="S133" s="29"/>
      <c r="T133" s="29"/>
      <c r="U133" s="29"/>
      <c r="V133" s="29"/>
      <c r="W133" s="29"/>
      <c r="X133" s="29"/>
      <c r="Y133" s="29"/>
      <c r="Z133" s="29"/>
      <c r="AA133" s="29"/>
      <c r="AB133" s="29"/>
      <c r="AC133" s="29"/>
      <c r="AD133" s="29"/>
      <c r="AE133" s="29"/>
      <c r="AF133" s="29"/>
      <c r="AG133" s="29"/>
      <c r="AH133" s="29"/>
    </row>
    <row r="134" spans="14:34" x14ac:dyDescent="0.2">
      <c r="N134" s="29"/>
      <c r="O134" s="29"/>
      <c r="P134" s="29"/>
      <c r="Q134" s="29"/>
      <c r="R134" s="29"/>
      <c r="S134" s="29"/>
      <c r="T134" s="29"/>
      <c r="U134" s="29"/>
      <c r="V134" s="29"/>
      <c r="W134" s="29"/>
      <c r="X134" s="29"/>
      <c r="Y134" s="29"/>
      <c r="Z134" s="29"/>
      <c r="AA134" s="29"/>
      <c r="AB134" s="29"/>
      <c r="AC134" s="29"/>
      <c r="AD134" s="29"/>
      <c r="AE134" s="29"/>
      <c r="AF134" s="29"/>
      <c r="AG134" s="29"/>
      <c r="AH134" s="29"/>
    </row>
    <row r="135" spans="14:34" x14ac:dyDescent="0.2">
      <c r="N135" s="29"/>
      <c r="O135" s="29"/>
      <c r="P135" s="29"/>
      <c r="Q135" s="29"/>
      <c r="R135" s="29"/>
      <c r="S135" s="29"/>
      <c r="T135" s="29"/>
      <c r="U135" s="29"/>
      <c r="V135" s="29"/>
      <c r="W135" s="29"/>
      <c r="X135" s="29"/>
      <c r="Y135" s="29"/>
      <c r="Z135" s="29"/>
      <c r="AA135" s="29"/>
      <c r="AB135" s="29"/>
      <c r="AC135" s="29"/>
      <c r="AD135" s="29"/>
      <c r="AE135" s="29"/>
      <c r="AF135" s="29"/>
      <c r="AG135" s="29"/>
      <c r="AH135" s="29"/>
    </row>
    <row r="136" spans="14:34" x14ac:dyDescent="0.2">
      <c r="N136" s="29"/>
      <c r="O136" s="29"/>
      <c r="P136" s="29"/>
      <c r="Q136" s="29"/>
      <c r="R136" s="29"/>
      <c r="S136" s="29"/>
      <c r="T136" s="29"/>
      <c r="U136" s="29"/>
      <c r="V136" s="29"/>
      <c r="W136" s="29"/>
      <c r="X136" s="29"/>
      <c r="Y136" s="29"/>
      <c r="Z136" s="29"/>
      <c r="AA136" s="29"/>
      <c r="AB136" s="29"/>
      <c r="AC136" s="29"/>
      <c r="AD136" s="29"/>
      <c r="AE136" s="29"/>
      <c r="AF136" s="29"/>
      <c r="AG136" s="29"/>
      <c r="AH136" s="29"/>
    </row>
    <row r="137" spans="14:34" x14ac:dyDescent="0.2">
      <c r="N137" s="29"/>
      <c r="O137" s="29"/>
      <c r="P137" s="29"/>
      <c r="Q137" s="29"/>
      <c r="R137" s="29"/>
      <c r="S137" s="29"/>
      <c r="T137" s="29"/>
      <c r="U137" s="29"/>
      <c r="V137" s="29"/>
      <c r="W137" s="29"/>
      <c r="X137" s="29"/>
      <c r="Y137" s="29"/>
      <c r="Z137" s="29"/>
      <c r="AA137" s="29"/>
      <c r="AB137" s="29"/>
      <c r="AC137" s="29"/>
      <c r="AD137" s="29"/>
      <c r="AE137" s="29"/>
      <c r="AF137" s="29"/>
      <c r="AG137" s="29"/>
      <c r="AH137" s="29"/>
    </row>
    <row r="138" spans="14:34" x14ac:dyDescent="0.2">
      <c r="N138" s="29"/>
      <c r="O138" s="29"/>
      <c r="P138" s="29"/>
      <c r="Q138" s="29"/>
      <c r="R138" s="29"/>
      <c r="S138" s="29"/>
      <c r="T138" s="29"/>
      <c r="U138" s="29"/>
      <c r="V138" s="29"/>
      <c r="W138" s="29"/>
      <c r="X138" s="29"/>
      <c r="Y138" s="29"/>
      <c r="Z138" s="29"/>
      <c r="AA138" s="29"/>
      <c r="AB138" s="29"/>
      <c r="AC138" s="29"/>
      <c r="AD138" s="29"/>
      <c r="AE138" s="29"/>
      <c r="AF138" s="29"/>
      <c r="AG138" s="29"/>
      <c r="AH138" s="29"/>
    </row>
    <row r="139" spans="14:34" x14ac:dyDescent="0.2">
      <c r="N139" s="29"/>
      <c r="O139" s="29"/>
      <c r="P139" s="29"/>
      <c r="Q139" s="29"/>
      <c r="R139" s="29"/>
      <c r="S139" s="29"/>
      <c r="T139" s="29"/>
      <c r="U139" s="29"/>
      <c r="V139" s="29"/>
      <c r="W139" s="29"/>
      <c r="X139" s="29"/>
      <c r="Y139" s="29"/>
      <c r="Z139" s="29"/>
      <c r="AA139" s="29"/>
      <c r="AB139" s="29"/>
      <c r="AC139" s="29"/>
      <c r="AD139" s="29"/>
      <c r="AE139" s="29"/>
      <c r="AF139" s="29"/>
      <c r="AG139" s="29"/>
      <c r="AH139" s="29"/>
    </row>
    <row r="140" spans="14:34" x14ac:dyDescent="0.2">
      <c r="N140" s="29"/>
      <c r="O140" s="29"/>
      <c r="P140" s="29"/>
      <c r="Q140" s="29"/>
      <c r="R140" s="29"/>
      <c r="S140" s="29"/>
      <c r="T140" s="29"/>
      <c r="U140" s="29"/>
      <c r="V140" s="29"/>
      <c r="W140" s="29"/>
      <c r="X140" s="29"/>
      <c r="Y140" s="29"/>
      <c r="Z140" s="29"/>
      <c r="AA140" s="29"/>
      <c r="AB140" s="29"/>
      <c r="AC140" s="29"/>
      <c r="AD140" s="29"/>
      <c r="AE140" s="29"/>
      <c r="AF140" s="29"/>
      <c r="AG140" s="29"/>
      <c r="AH140" s="29"/>
    </row>
    <row r="141" spans="14:34" x14ac:dyDescent="0.2">
      <c r="N141" s="29"/>
      <c r="O141" s="29"/>
      <c r="P141" s="29"/>
      <c r="Q141" s="29"/>
      <c r="R141" s="29"/>
      <c r="S141" s="29"/>
      <c r="T141" s="29"/>
      <c r="U141" s="29"/>
      <c r="V141" s="29"/>
      <c r="W141" s="29"/>
      <c r="X141" s="29"/>
      <c r="Y141" s="29"/>
      <c r="Z141" s="29"/>
      <c r="AA141" s="29"/>
      <c r="AB141" s="29"/>
      <c r="AC141" s="29"/>
      <c r="AD141" s="29"/>
      <c r="AE141" s="29"/>
      <c r="AF141" s="29"/>
      <c r="AG141" s="29"/>
      <c r="AH141" s="29"/>
    </row>
    <row r="142" spans="14:34" x14ac:dyDescent="0.2">
      <c r="N142" s="29"/>
      <c r="O142" s="29"/>
      <c r="P142" s="29"/>
      <c r="Q142" s="29"/>
      <c r="R142" s="29"/>
      <c r="S142" s="29"/>
      <c r="T142" s="29"/>
      <c r="U142" s="29"/>
      <c r="V142" s="29"/>
      <c r="W142" s="29"/>
      <c r="X142" s="29"/>
      <c r="Y142" s="29"/>
      <c r="Z142" s="29"/>
      <c r="AA142" s="29"/>
      <c r="AB142" s="29"/>
      <c r="AC142" s="29"/>
      <c r="AD142" s="29"/>
      <c r="AE142" s="29"/>
      <c r="AF142" s="29"/>
      <c r="AG142" s="29"/>
      <c r="AH142" s="29"/>
    </row>
    <row r="143" spans="14:34" x14ac:dyDescent="0.2">
      <c r="N143" s="29"/>
      <c r="O143" s="29"/>
      <c r="P143" s="29"/>
      <c r="Q143" s="29"/>
      <c r="R143" s="29"/>
      <c r="S143" s="29"/>
      <c r="T143" s="29"/>
      <c r="U143" s="29"/>
      <c r="V143" s="29"/>
      <c r="W143" s="29"/>
      <c r="X143" s="29"/>
      <c r="Y143" s="29"/>
      <c r="Z143" s="29"/>
      <c r="AA143" s="29"/>
      <c r="AB143" s="29"/>
      <c r="AC143" s="29"/>
      <c r="AD143" s="29"/>
      <c r="AE143" s="29"/>
      <c r="AF143" s="29"/>
      <c r="AG143" s="29"/>
      <c r="AH143" s="29"/>
    </row>
    <row r="144" spans="14:34" x14ac:dyDescent="0.2">
      <c r="N144" s="29"/>
      <c r="O144" s="29"/>
      <c r="P144" s="29"/>
      <c r="Q144" s="29"/>
      <c r="R144" s="29"/>
      <c r="S144" s="29"/>
      <c r="T144" s="29"/>
      <c r="U144" s="29"/>
      <c r="V144" s="29"/>
      <c r="W144" s="29"/>
      <c r="X144" s="29"/>
      <c r="Y144" s="29"/>
      <c r="Z144" s="29"/>
      <c r="AA144" s="29"/>
      <c r="AB144" s="29"/>
      <c r="AC144" s="29"/>
      <c r="AD144" s="29"/>
      <c r="AE144" s="29"/>
      <c r="AF144" s="29"/>
      <c r="AG144" s="29"/>
      <c r="AH144" s="29"/>
    </row>
    <row r="145" spans="14:34" x14ac:dyDescent="0.2">
      <c r="N145" s="29"/>
      <c r="O145" s="29"/>
      <c r="P145" s="29"/>
      <c r="Q145" s="29"/>
      <c r="R145" s="29"/>
      <c r="S145" s="29"/>
      <c r="T145" s="29"/>
      <c r="U145" s="29"/>
      <c r="V145" s="29"/>
      <c r="W145" s="29"/>
      <c r="X145" s="29"/>
      <c r="Y145" s="29"/>
      <c r="Z145" s="29"/>
      <c r="AA145" s="29"/>
      <c r="AB145" s="29"/>
      <c r="AC145" s="29"/>
      <c r="AD145" s="29"/>
      <c r="AE145" s="29"/>
      <c r="AF145" s="29"/>
      <c r="AG145" s="29"/>
      <c r="AH145" s="29"/>
    </row>
    <row r="146" spans="14:34" x14ac:dyDescent="0.2">
      <c r="N146" s="29"/>
      <c r="O146" s="29"/>
      <c r="P146" s="29"/>
      <c r="Q146" s="29"/>
      <c r="R146" s="29"/>
      <c r="S146" s="29"/>
      <c r="T146" s="29"/>
      <c r="U146" s="29"/>
      <c r="V146" s="29"/>
      <c r="W146" s="29"/>
      <c r="X146" s="29"/>
      <c r="Y146" s="29"/>
      <c r="Z146" s="29"/>
      <c r="AA146" s="29"/>
      <c r="AB146" s="29"/>
      <c r="AC146" s="29"/>
      <c r="AD146" s="29"/>
      <c r="AE146" s="29"/>
      <c r="AF146" s="29"/>
      <c r="AG146" s="29"/>
      <c r="AH146" s="29"/>
    </row>
    <row r="147" spans="14:34" x14ac:dyDescent="0.2">
      <c r="N147" s="29"/>
      <c r="O147" s="29"/>
      <c r="P147" s="29"/>
      <c r="Q147" s="29"/>
      <c r="R147" s="29"/>
      <c r="S147" s="29"/>
      <c r="T147" s="29"/>
      <c r="U147" s="29"/>
      <c r="V147" s="29"/>
      <c r="W147" s="29"/>
      <c r="X147" s="29"/>
      <c r="Y147" s="29"/>
      <c r="Z147" s="29"/>
      <c r="AA147" s="29"/>
      <c r="AB147" s="29"/>
      <c r="AC147" s="29"/>
      <c r="AD147" s="29"/>
      <c r="AE147" s="29"/>
      <c r="AF147" s="29"/>
      <c r="AG147" s="29"/>
      <c r="AH147" s="29"/>
    </row>
    <row r="148" spans="14:34" x14ac:dyDescent="0.2">
      <c r="N148" s="29"/>
      <c r="O148" s="29"/>
      <c r="P148" s="29"/>
      <c r="Q148" s="29"/>
      <c r="R148" s="29"/>
      <c r="S148" s="29"/>
      <c r="T148" s="29"/>
      <c r="U148" s="29"/>
      <c r="V148" s="29"/>
      <c r="W148" s="29"/>
      <c r="X148" s="29"/>
      <c r="Y148" s="29"/>
      <c r="Z148" s="29"/>
      <c r="AA148" s="29"/>
      <c r="AB148" s="29"/>
      <c r="AC148" s="29"/>
      <c r="AD148" s="29"/>
      <c r="AE148" s="29"/>
      <c r="AF148" s="29"/>
      <c r="AG148" s="29"/>
      <c r="AH148" s="29"/>
    </row>
    <row r="149" spans="14:34" x14ac:dyDescent="0.2">
      <c r="N149" s="29"/>
      <c r="O149" s="29"/>
      <c r="P149" s="29"/>
      <c r="Q149" s="29"/>
      <c r="R149" s="29"/>
      <c r="S149" s="29"/>
      <c r="T149" s="29"/>
      <c r="U149" s="29"/>
      <c r="V149" s="29"/>
      <c r="W149" s="29"/>
      <c r="X149" s="29"/>
      <c r="Y149" s="29"/>
      <c r="Z149" s="29"/>
      <c r="AA149" s="29"/>
      <c r="AB149" s="29"/>
      <c r="AC149" s="29"/>
      <c r="AD149" s="29"/>
      <c r="AE149" s="29"/>
      <c r="AF149" s="29"/>
      <c r="AG149" s="29"/>
      <c r="AH149" s="29"/>
    </row>
    <row r="150" spans="14:34" x14ac:dyDescent="0.2">
      <c r="N150" s="29"/>
      <c r="O150" s="29"/>
      <c r="P150" s="29"/>
      <c r="Q150" s="29"/>
      <c r="R150" s="29"/>
      <c r="S150" s="29"/>
      <c r="T150" s="29"/>
      <c r="U150" s="29"/>
      <c r="V150" s="29"/>
      <c r="W150" s="29"/>
      <c r="X150" s="29"/>
      <c r="Y150" s="29"/>
      <c r="Z150" s="29"/>
      <c r="AA150" s="29"/>
      <c r="AB150" s="29"/>
      <c r="AC150" s="29"/>
      <c r="AD150" s="29"/>
      <c r="AE150" s="29"/>
      <c r="AF150" s="29"/>
      <c r="AG150" s="29"/>
      <c r="AH150" s="29"/>
    </row>
    <row r="151" spans="14:34" x14ac:dyDescent="0.2">
      <c r="N151" s="29"/>
      <c r="O151" s="29"/>
      <c r="P151" s="29"/>
      <c r="Q151" s="29"/>
      <c r="R151" s="29"/>
      <c r="S151" s="29"/>
      <c r="T151" s="29"/>
      <c r="U151" s="29"/>
      <c r="V151" s="29"/>
      <c r="W151" s="29"/>
      <c r="X151" s="29"/>
      <c r="Y151" s="29"/>
      <c r="Z151" s="29"/>
      <c r="AA151" s="29"/>
      <c r="AB151" s="29"/>
      <c r="AC151" s="29"/>
      <c r="AD151" s="29"/>
      <c r="AE151" s="29"/>
      <c r="AF151" s="29"/>
      <c r="AG151" s="29"/>
      <c r="AH151" s="29"/>
    </row>
    <row r="152" spans="14:34" x14ac:dyDescent="0.2">
      <c r="N152" s="29"/>
      <c r="O152" s="29"/>
      <c r="P152" s="29"/>
      <c r="Q152" s="29"/>
      <c r="R152" s="29"/>
      <c r="S152" s="29"/>
      <c r="T152" s="29"/>
      <c r="U152" s="29"/>
      <c r="V152" s="29"/>
      <c r="W152" s="29"/>
      <c r="X152" s="29"/>
      <c r="Y152" s="29"/>
      <c r="Z152" s="29"/>
      <c r="AA152" s="29"/>
      <c r="AB152" s="29"/>
      <c r="AC152" s="29"/>
      <c r="AD152" s="29"/>
      <c r="AE152" s="29"/>
      <c r="AF152" s="29"/>
      <c r="AG152" s="29"/>
      <c r="AH152" s="29"/>
    </row>
    <row r="153" spans="14:34" x14ac:dyDescent="0.2">
      <c r="N153" s="29"/>
      <c r="O153" s="29"/>
      <c r="P153" s="29"/>
      <c r="Q153" s="29"/>
      <c r="R153" s="29"/>
      <c r="S153" s="29"/>
      <c r="T153" s="29"/>
      <c r="U153" s="29"/>
      <c r="V153" s="29"/>
      <c r="W153" s="29"/>
      <c r="X153" s="29"/>
      <c r="Y153" s="29"/>
      <c r="Z153" s="29"/>
      <c r="AA153" s="29"/>
      <c r="AB153" s="29"/>
      <c r="AC153" s="29"/>
      <c r="AD153" s="29"/>
      <c r="AE153" s="29"/>
      <c r="AF153" s="29"/>
      <c r="AG153" s="29"/>
      <c r="AH153" s="29"/>
    </row>
    <row r="154" spans="14:34" x14ac:dyDescent="0.2">
      <c r="N154" s="29"/>
      <c r="O154" s="29"/>
      <c r="P154" s="29"/>
      <c r="Q154" s="29"/>
      <c r="R154" s="29"/>
      <c r="S154" s="29"/>
      <c r="T154" s="29"/>
      <c r="U154" s="29"/>
      <c r="V154" s="29"/>
      <c r="W154" s="29"/>
      <c r="X154" s="29"/>
      <c r="Y154" s="29"/>
      <c r="Z154" s="29"/>
      <c r="AA154" s="29"/>
      <c r="AB154" s="29"/>
      <c r="AC154" s="29"/>
      <c r="AD154" s="29"/>
      <c r="AE154" s="29"/>
      <c r="AF154" s="29"/>
      <c r="AG154" s="29"/>
      <c r="AH154" s="29"/>
    </row>
    <row r="155" spans="14:34" x14ac:dyDescent="0.2">
      <c r="N155" s="29"/>
      <c r="O155" s="29"/>
      <c r="P155" s="29"/>
      <c r="Q155" s="29"/>
      <c r="R155" s="29"/>
      <c r="S155" s="29"/>
      <c r="T155" s="29"/>
      <c r="U155" s="29"/>
      <c r="V155" s="29"/>
      <c r="W155" s="29"/>
      <c r="X155" s="29"/>
      <c r="Y155" s="29"/>
      <c r="Z155" s="29"/>
      <c r="AA155" s="29"/>
      <c r="AB155" s="29"/>
      <c r="AC155" s="29"/>
      <c r="AD155" s="29"/>
      <c r="AE155" s="29"/>
      <c r="AF155" s="29"/>
      <c r="AG155" s="29"/>
      <c r="AH155" s="29"/>
    </row>
    <row r="156" spans="14:34" x14ac:dyDescent="0.2">
      <c r="N156" s="29"/>
      <c r="O156" s="29"/>
      <c r="P156" s="29"/>
      <c r="Q156" s="29"/>
      <c r="R156" s="29"/>
      <c r="S156" s="29"/>
      <c r="T156" s="29"/>
      <c r="U156" s="29"/>
      <c r="V156" s="29"/>
      <c r="W156" s="29"/>
      <c r="X156" s="29"/>
      <c r="Y156" s="29"/>
      <c r="Z156" s="29"/>
      <c r="AA156" s="29"/>
      <c r="AB156" s="29"/>
      <c r="AC156" s="29"/>
      <c r="AD156" s="29"/>
      <c r="AE156" s="29"/>
      <c r="AF156" s="29"/>
      <c r="AG156" s="29"/>
      <c r="AH156" s="29"/>
    </row>
    <row r="157" spans="14:34" x14ac:dyDescent="0.2">
      <c r="N157" s="29"/>
      <c r="O157" s="29"/>
      <c r="P157" s="29"/>
      <c r="Q157" s="29"/>
      <c r="R157" s="29"/>
      <c r="S157" s="29"/>
      <c r="T157" s="29"/>
      <c r="U157" s="29"/>
      <c r="V157" s="29"/>
      <c r="W157" s="29"/>
      <c r="X157" s="29"/>
      <c r="Y157" s="29"/>
      <c r="Z157" s="29"/>
      <c r="AA157" s="29"/>
      <c r="AB157" s="29"/>
      <c r="AC157" s="29"/>
      <c r="AD157" s="29"/>
      <c r="AE157" s="29"/>
      <c r="AF157" s="29"/>
      <c r="AG157" s="29"/>
      <c r="AH157" s="29"/>
    </row>
    <row r="158" spans="14:34" x14ac:dyDescent="0.2">
      <c r="N158" s="29"/>
      <c r="O158" s="29"/>
      <c r="P158" s="29"/>
      <c r="Q158" s="29"/>
      <c r="R158" s="29"/>
      <c r="S158" s="29"/>
      <c r="T158" s="29"/>
      <c r="U158" s="29"/>
      <c r="V158" s="29"/>
      <c r="W158" s="29"/>
      <c r="X158" s="29"/>
      <c r="Y158" s="29"/>
      <c r="Z158" s="29"/>
      <c r="AA158" s="29"/>
      <c r="AB158" s="29"/>
      <c r="AC158" s="29"/>
      <c r="AD158" s="29"/>
      <c r="AE158" s="29"/>
      <c r="AF158" s="29"/>
      <c r="AG158" s="29"/>
      <c r="AH158" s="29"/>
    </row>
    <row r="159" spans="14:34" x14ac:dyDescent="0.2">
      <c r="N159" s="29"/>
      <c r="O159" s="29"/>
      <c r="P159" s="29"/>
      <c r="Q159" s="29"/>
      <c r="R159" s="29"/>
      <c r="S159" s="29"/>
      <c r="T159" s="29"/>
      <c r="U159" s="29"/>
      <c r="V159" s="29"/>
      <c r="W159" s="29"/>
      <c r="X159" s="29"/>
      <c r="Y159" s="29"/>
      <c r="Z159" s="29"/>
      <c r="AA159" s="29"/>
      <c r="AB159" s="29"/>
      <c r="AC159" s="29"/>
      <c r="AD159" s="29"/>
      <c r="AE159" s="29"/>
      <c r="AF159" s="29"/>
      <c r="AG159" s="29"/>
      <c r="AH159" s="29"/>
    </row>
    <row r="160" spans="14:34" x14ac:dyDescent="0.2">
      <c r="N160" s="29"/>
      <c r="O160" s="29"/>
      <c r="P160" s="29"/>
      <c r="Q160" s="29"/>
      <c r="R160" s="29"/>
      <c r="S160" s="29"/>
      <c r="T160" s="29"/>
      <c r="U160" s="29"/>
      <c r="V160" s="29"/>
      <c r="W160" s="29"/>
      <c r="X160" s="29"/>
      <c r="Y160" s="29"/>
      <c r="Z160" s="29"/>
      <c r="AA160" s="29"/>
      <c r="AB160" s="29"/>
      <c r="AC160" s="29"/>
      <c r="AD160" s="29"/>
      <c r="AE160" s="29"/>
      <c r="AF160" s="29"/>
      <c r="AG160" s="29"/>
      <c r="AH160" s="29"/>
    </row>
    <row r="161" spans="14:34" x14ac:dyDescent="0.2">
      <c r="N161" s="29"/>
      <c r="O161" s="29"/>
      <c r="P161" s="29"/>
      <c r="Q161" s="29"/>
      <c r="R161" s="29"/>
      <c r="S161" s="29"/>
      <c r="T161" s="29"/>
      <c r="U161" s="29"/>
      <c r="V161" s="29"/>
      <c r="W161" s="29"/>
      <c r="X161" s="29"/>
      <c r="Y161" s="29"/>
      <c r="Z161" s="29"/>
      <c r="AA161" s="29"/>
      <c r="AB161" s="29"/>
      <c r="AC161" s="29"/>
      <c r="AD161" s="29"/>
      <c r="AE161" s="29"/>
      <c r="AF161" s="29"/>
      <c r="AG161" s="29"/>
      <c r="AH161" s="29"/>
    </row>
    <row r="162" spans="14:34" x14ac:dyDescent="0.2">
      <c r="N162" s="29"/>
      <c r="O162" s="29"/>
      <c r="P162" s="29"/>
      <c r="Q162" s="29"/>
      <c r="R162" s="29"/>
      <c r="S162" s="29"/>
      <c r="T162" s="29"/>
      <c r="U162" s="29"/>
      <c r="V162" s="29"/>
      <c r="W162" s="29"/>
      <c r="X162" s="29"/>
      <c r="Y162" s="29"/>
      <c r="Z162" s="29"/>
      <c r="AA162" s="29"/>
      <c r="AB162" s="29"/>
      <c r="AC162" s="29"/>
      <c r="AD162" s="29"/>
      <c r="AE162" s="29"/>
      <c r="AF162" s="29"/>
      <c r="AG162" s="29"/>
      <c r="AH162" s="29"/>
    </row>
    <row r="163" spans="14:34" x14ac:dyDescent="0.2">
      <c r="N163" s="29"/>
      <c r="O163" s="29"/>
      <c r="P163" s="29"/>
      <c r="Q163" s="29"/>
      <c r="R163" s="29"/>
      <c r="S163" s="29"/>
      <c r="T163" s="29"/>
      <c r="U163" s="29"/>
      <c r="V163" s="29"/>
      <c r="W163" s="29"/>
      <c r="X163" s="29"/>
      <c r="Y163" s="29"/>
      <c r="Z163" s="29"/>
      <c r="AA163" s="29"/>
      <c r="AB163" s="29"/>
      <c r="AC163" s="29"/>
      <c r="AD163" s="29"/>
      <c r="AE163" s="29"/>
      <c r="AF163" s="29"/>
      <c r="AG163" s="29"/>
      <c r="AH163" s="29"/>
    </row>
    <row r="164" spans="14:34" x14ac:dyDescent="0.2">
      <c r="N164" s="29"/>
      <c r="O164" s="29"/>
      <c r="P164" s="29"/>
      <c r="Q164" s="29"/>
      <c r="R164" s="29"/>
      <c r="S164" s="29"/>
      <c r="T164" s="29"/>
      <c r="U164" s="29"/>
      <c r="V164" s="29"/>
      <c r="W164" s="29"/>
      <c r="X164" s="29"/>
      <c r="Y164" s="29"/>
      <c r="Z164" s="29"/>
      <c r="AA164" s="29"/>
      <c r="AB164" s="29"/>
      <c r="AC164" s="29"/>
      <c r="AD164" s="29"/>
      <c r="AE164" s="29"/>
      <c r="AF164" s="29"/>
      <c r="AG164" s="29"/>
      <c r="AH164" s="29"/>
    </row>
    <row r="165" spans="14:34" x14ac:dyDescent="0.2">
      <c r="N165" s="29"/>
      <c r="O165" s="29"/>
      <c r="P165" s="29"/>
      <c r="Q165" s="29"/>
      <c r="R165" s="29"/>
      <c r="S165" s="29"/>
      <c r="T165" s="29"/>
      <c r="U165" s="29"/>
      <c r="V165" s="29"/>
      <c r="W165" s="29"/>
      <c r="X165" s="29"/>
      <c r="Y165" s="29"/>
      <c r="Z165" s="29"/>
      <c r="AA165" s="29"/>
      <c r="AB165" s="29"/>
      <c r="AC165" s="29"/>
      <c r="AD165" s="29"/>
      <c r="AE165" s="29"/>
      <c r="AF165" s="29"/>
      <c r="AG165" s="29"/>
      <c r="AH165" s="29"/>
    </row>
    <row r="166" spans="14:34" x14ac:dyDescent="0.2">
      <c r="N166" s="29"/>
      <c r="O166" s="29"/>
      <c r="P166" s="29"/>
      <c r="Q166" s="29"/>
      <c r="R166" s="29"/>
      <c r="S166" s="29"/>
      <c r="T166" s="29"/>
      <c r="U166" s="29"/>
      <c r="V166" s="29"/>
      <c r="W166" s="29"/>
      <c r="X166" s="29"/>
      <c r="Y166" s="29"/>
      <c r="Z166" s="29"/>
      <c r="AA166" s="29"/>
      <c r="AB166" s="29"/>
      <c r="AC166" s="29"/>
      <c r="AD166" s="29"/>
      <c r="AE166" s="29"/>
      <c r="AF166" s="29"/>
      <c r="AG166" s="29"/>
      <c r="AH166" s="29"/>
    </row>
    <row r="167" spans="14:34" x14ac:dyDescent="0.2">
      <c r="N167" s="29"/>
      <c r="O167" s="29"/>
      <c r="P167" s="29"/>
      <c r="Q167" s="29"/>
      <c r="R167" s="29"/>
      <c r="S167" s="29"/>
      <c r="T167" s="29"/>
      <c r="U167" s="29"/>
      <c r="V167" s="29"/>
      <c r="W167" s="29"/>
      <c r="X167" s="29"/>
      <c r="Y167" s="29"/>
      <c r="Z167" s="29"/>
      <c r="AA167" s="29"/>
      <c r="AB167" s="29"/>
      <c r="AC167" s="29"/>
      <c r="AD167" s="29"/>
      <c r="AE167" s="29"/>
      <c r="AF167" s="29"/>
      <c r="AG167" s="29"/>
      <c r="AH167" s="29"/>
    </row>
    <row r="168" spans="14:34" x14ac:dyDescent="0.2">
      <c r="N168" s="29"/>
      <c r="O168" s="29"/>
      <c r="P168" s="29"/>
      <c r="Q168" s="29"/>
      <c r="R168" s="29"/>
      <c r="S168" s="29"/>
      <c r="T168" s="29"/>
      <c r="U168" s="29"/>
      <c r="V168" s="29"/>
      <c r="W168" s="29"/>
      <c r="X168" s="29"/>
      <c r="Y168" s="29"/>
      <c r="Z168" s="29"/>
      <c r="AA168" s="29"/>
      <c r="AB168" s="29"/>
      <c r="AC168" s="29"/>
      <c r="AD168" s="29"/>
      <c r="AE168" s="29"/>
      <c r="AF168" s="29"/>
      <c r="AG168" s="29"/>
      <c r="AH168" s="29"/>
    </row>
    <row r="169" spans="14:34" x14ac:dyDescent="0.2">
      <c r="N169" s="29"/>
      <c r="O169" s="29"/>
      <c r="P169" s="29"/>
      <c r="Q169" s="29"/>
      <c r="R169" s="29"/>
      <c r="S169" s="29"/>
      <c r="T169" s="29"/>
      <c r="U169" s="29"/>
      <c r="V169" s="29"/>
      <c r="W169" s="29"/>
      <c r="X169" s="29"/>
      <c r="Y169" s="29"/>
      <c r="Z169" s="29"/>
      <c r="AA169" s="29"/>
      <c r="AB169" s="29"/>
      <c r="AC169" s="29"/>
      <c r="AD169" s="29"/>
      <c r="AE169" s="29"/>
      <c r="AF169" s="29"/>
      <c r="AG169" s="29"/>
      <c r="AH169" s="29"/>
    </row>
    <row r="170" spans="14:34" x14ac:dyDescent="0.2">
      <c r="N170" s="29"/>
      <c r="O170" s="29"/>
      <c r="P170" s="29"/>
      <c r="Q170" s="29"/>
      <c r="R170" s="29"/>
      <c r="S170" s="29"/>
      <c r="T170" s="29"/>
      <c r="U170" s="29"/>
      <c r="V170" s="29"/>
      <c r="W170" s="29"/>
      <c r="X170" s="29"/>
      <c r="Y170" s="29"/>
      <c r="Z170" s="29"/>
      <c r="AA170" s="29"/>
      <c r="AB170" s="29"/>
      <c r="AC170" s="29"/>
      <c r="AD170" s="29"/>
      <c r="AE170" s="29"/>
      <c r="AF170" s="29"/>
      <c r="AG170" s="29"/>
      <c r="AH170" s="29"/>
    </row>
    <row r="171" spans="14:34" x14ac:dyDescent="0.2">
      <c r="N171" s="29"/>
      <c r="O171" s="29"/>
      <c r="P171" s="29"/>
      <c r="Q171" s="29"/>
      <c r="R171" s="29"/>
      <c r="S171" s="29"/>
      <c r="T171" s="29"/>
      <c r="U171" s="29"/>
      <c r="V171" s="29"/>
      <c r="W171" s="29"/>
      <c r="X171" s="29"/>
      <c r="Y171" s="29"/>
      <c r="Z171" s="29"/>
      <c r="AA171" s="29"/>
      <c r="AB171" s="29"/>
      <c r="AC171" s="29"/>
      <c r="AD171" s="29"/>
      <c r="AE171" s="29"/>
      <c r="AF171" s="29"/>
      <c r="AG171" s="29"/>
      <c r="AH171" s="29"/>
    </row>
    <row r="172" spans="14:34" x14ac:dyDescent="0.2">
      <c r="N172" s="29"/>
      <c r="O172" s="29"/>
      <c r="P172" s="29"/>
      <c r="Q172" s="29"/>
      <c r="R172" s="29"/>
      <c r="S172" s="29"/>
      <c r="T172" s="29"/>
      <c r="U172" s="29"/>
      <c r="V172" s="29"/>
      <c r="W172" s="29"/>
      <c r="X172" s="29"/>
      <c r="Y172" s="29"/>
      <c r="Z172" s="29"/>
      <c r="AA172" s="29"/>
      <c r="AB172" s="29"/>
      <c r="AC172" s="29"/>
      <c r="AD172" s="29"/>
      <c r="AE172" s="29"/>
      <c r="AF172" s="29"/>
      <c r="AG172" s="29"/>
      <c r="AH172" s="29"/>
    </row>
    <row r="173" spans="14:34" x14ac:dyDescent="0.2">
      <c r="N173" s="29"/>
      <c r="O173" s="29"/>
      <c r="P173" s="29"/>
      <c r="Q173" s="29"/>
      <c r="R173" s="29"/>
      <c r="S173" s="29"/>
      <c r="T173" s="29"/>
      <c r="U173" s="29"/>
      <c r="V173" s="29"/>
      <c r="W173" s="29"/>
      <c r="X173" s="29"/>
      <c r="Y173" s="29"/>
      <c r="Z173" s="29"/>
      <c r="AA173" s="29"/>
      <c r="AB173" s="29"/>
      <c r="AC173" s="29"/>
      <c r="AD173" s="29"/>
      <c r="AE173" s="29"/>
      <c r="AF173" s="29"/>
      <c r="AG173" s="29"/>
      <c r="AH173" s="29"/>
    </row>
    <row r="174" spans="14:34" x14ac:dyDescent="0.2">
      <c r="N174" s="29"/>
      <c r="O174" s="29"/>
      <c r="P174" s="29"/>
      <c r="Q174" s="29"/>
      <c r="R174" s="29"/>
      <c r="S174" s="29"/>
      <c r="T174" s="29"/>
      <c r="U174" s="29"/>
      <c r="V174" s="29"/>
      <c r="W174" s="29"/>
      <c r="X174" s="29"/>
      <c r="Y174" s="29"/>
      <c r="Z174" s="29"/>
      <c r="AA174" s="29"/>
      <c r="AB174" s="29"/>
      <c r="AC174" s="29"/>
      <c r="AD174" s="29"/>
      <c r="AE174" s="29"/>
      <c r="AF174" s="29"/>
      <c r="AG174" s="29"/>
      <c r="AH174" s="29"/>
    </row>
    <row r="175" spans="14:34" x14ac:dyDescent="0.2">
      <c r="N175" s="29"/>
      <c r="O175" s="29"/>
      <c r="P175" s="29"/>
      <c r="Q175" s="29"/>
      <c r="R175" s="29"/>
      <c r="S175" s="29"/>
      <c r="T175" s="29"/>
      <c r="U175" s="29"/>
      <c r="V175" s="29"/>
      <c r="W175" s="29"/>
      <c r="X175" s="29"/>
      <c r="Y175" s="29"/>
      <c r="Z175" s="29"/>
      <c r="AA175" s="29"/>
      <c r="AB175" s="29"/>
      <c r="AC175" s="29"/>
      <c r="AD175" s="29"/>
      <c r="AE175" s="29"/>
      <c r="AF175" s="29"/>
      <c r="AG175" s="29"/>
      <c r="AH175" s="29"/>
    </row>
    <row r="176" spans="14:34" x14ac:dyDescent="0.2">
      <c r="N176" s="29"/>
      <c r="O176" s="29"/>
      <c r="P176" s="29"/>
      <c r="Q176" s="29"/>
      <c r="R176" s="29"/>
      <c r="S176" s="29"/>
      <c r="T176" s="29"/>
      <c r="U176" s="29"/>
      <c r="V176" s="29"/>
      <c r="W176" s="29"/>
      <c r="X176" s="29"/>
      <c r="Y176" s="29"/>
      <c r="Z176" s="29"/>
      <c r="AA176" s="29"/>
      <c r="AB176" s="29"/>
      <c r="AC176" s="29"/>
      <c r="AD176" s="29"/>
      <c r="AE176" s="29"/>
      <c r="AF176" s="29"/>
      <c r="AG176" s="29"/>
      <c r="AH176" s="29"/>
    </row>
    <row r="177" spans="14:34" x14ac:dyDescent="0.2">
      <c r="N177" s="29"/>
      <c r="O177" s="29"/>
      <c r="P177" s="29"/>
      <c r="Q177" s="29"/>
      <c r="R177" s="29"/>
      <c r="S177" s="29"/>
      <c r="T177" s="29"/>
      <c r="U177" s="29"/>
      <c r="V177" s="29"/>
      <c r="W177" s="29"/>
      <c r="X177" s="29"/>
      <c r="Y177" s="29"/>
      <c r="Z177" s="29"/>
      <c r="AA177" s="29"/>
      <c r="AB177" s="29"/>
      <c r="AC177" s="29"/>
      <c r="AD177" s="29"/>
      <c r="AE177" s="29"/>
      <c r="AF177" s="29"/>
      <c r="AG177" s="29"/>
      <c r="AH177" s="29"/>
    </row>
    <row r="178" spans="14:34" x14ac:dyDescent="0.2">
      <c r="N178" s="29"/>
      <c r="O178" s="29"/>
      <c r="P178" s="29"/>
      <c r="Q178" s="29"/>
      <c r="R178" s="29"/>
      <c r="S178" s="29"/>
      <c r="T178" s="29"/>
      <c r="U178" s="29"/>
      <c r="V178" s="29"/>
      <c r="W178" s="29"/>
      <c r="X178" s="29"/>
      <c r="Y178" s="29"/>
      <c r="Z178" s="29"/>
      <c r="AA178" s="29"/>
      <c r="AB178" s="29"/>
      <c r="AC178" s="29"/>
      <c r="AD178" s="29"/>
      <c r="AE178" s="29"/>
      <c r="AF178" s="29"/>
      <c r="AG178" s="29"/>
      <c r="AH178" s="29"/>
    </row>
    <row r="179" spans="14:34" x14ac:dyDescent="0.2">
      <c r="N179" s="29"/>
      <c r="O179" s="29"/>
      <c r="P179" s="29"/>
      <c r="Q179" s="29"/>
      <c r="R179" s="29"/>
      <c r="S179" s="29"/>
      <c r="T179" s="29"/>
      <c r="U179" s="29"/>
      <c r="V179" s="29"/>
      <c r="W179" s="29"/>
      <c r="X179" s="29"/>
      <c r="Y179" s="29"/>
      <c r="Z179" s="29"/>
      <c r="AA179" s="29"/>
      <c r="AB179" s="29"/>
      <c r="AC179" s="29"/>
      <c r="AD179" s="29"/>
      <c r="AE179" s="29"/>
      <c r="AF179" s="29"/>
      <c r="AG179" s="29"/>
      <c r="AH179" s="29"/>
    </row>
    <row r="180" spans="14:34" x14ac:dyDescent="0.2">
      <c r="N180" s="29"/>
      <c r="O180" s="29"/>
      <c r="P180" s="29"/>
      <c r="Q180" s="29"/>
      <c r="R180" s="29"/>
      <c r="S180" s="29"/>
      <c r="T180" s="29"/>
      <c r="U180" s="29"/>
      <c r="V180" s="29"/>
      <c r="W180" s="29"/>
      <c r="X180" s="29"/>
      <c r="Y180" s="29"/>
      <c r="Z180" s="29"/>
      <c r="AA180" s="29"/>
      <c r="AB180" s="29"/>
      <c r="AC180" s="29"/>
      <c r="AD180" s="29"/>
      <c r="AE180" s="29"/>
      <c r="AF180" s="29"/>
      <c r="AG180" s="29"/>
      <c r="AH180" s="29"/>
    </row>
    <row r="181" spans="14:34" x14ac:dyDescent="0.2">
      <c r="N181" s="29"/>
      <c r="O181" s="29"/>
      <c r="P181" s="29"/>
      <c r="Q181" s="29"/>
      <c r="R181" s="29"/>
      <c r="S181" s="29"/>
      <c r="T181" s="29"/>
      <c r="U181" s="29"/>
      <c r="V181" s="29"/>
      <c r="W181" s="29"/>
      <c r="X181" s="29"/>
      <c r="Y181" s="29"/>
      <c r="Z181" s="29"/>
      <c r="AA181" s="29"/>
      <c r="AB181" s="29"/>
      <c r="AC181" s="29"/>
      <c r="AD181" s="29"/>
      <c r="AE181" s="29"/>
      <c r="AF181" s="29"/>
      <c r="AG181" s="29"/>
      <c r="AH181" s="29"/>
    </row>
    <row r="182" spans="14:34" x14ac:dyDescent="0.2">
      <c r="N182" s="29"/>
      <c r="O182" s="29"/>
      <c r="P182" s="29"/>
      <c r="Q182" s="29"/>
      <c r="R182" s="29"/>
      <c r="S182" s="29"/>
      <c r="T182" s="29"/>
      <c r="U182" s="29"/>
      <c r="V182" s="29"/>
      <c r="W182" s="29"/>
      <c r="X182" s="29"/>
      <c r="Y182" s="29"/>
      <c r="Z182" s="29"/>
      <c r="AA182" s="29"/>
      <c r="AB182" s="29"/>
      <c r="AC182" s="29"/>
      <c r="AD182" s="29"/>
      <c r="AE182" s="29"/>
      <c r="AF182" s="29"/>
      <c r="AG182" s="29"/>
      <c r="AH182" s="29"/>
    </row>
    <row r="183" spans="14:34" x14ac:dyDescent="0.2">
      <c r="N183" s="29"/>
      <c r="O183" s="29"/>
      <c r="P183" s="29"/>
      <c r="Q183" s="29"/>
      <c r="R183" s="29"/>
      <c r="S183" s="29"/>
      <c r="T183" s="29"/>
      <c r="U183" s="29"/>
      <c r="V183" s="29"/>
      <c r="W183" s="29"/>
      <c r="X183" s="29"/>
      <c r="Y183" s="29"/>
      <c r="Z183" s="29"/>
      <c r="AA183" s="29"/>
      <c r="AB183" s="29"/>
      <c r="AC183" s="29"/>
      <c r="AD183" s="29"/>
      <c r="AE183" s="29"/>
      <c r="AF183" s="29"/>
      <c r="AG183" s="29"/>
      <c r="AH183" s="29"/>
    </row>
    <row r="184" spans="14:34" x14ac:dyDescent="0.2">
      <c r="N184" s="29"/>
      <c r="O184" s="29"/>
      <c r="P184" s="29"/>
      <c r="Q184" s="29"/>
      <c r="R184" s="29"/>
      <c r="S184" s="29"/>
      <c r="T184" s="29"/>
      <c r="U184" s="29"/>
      <c r="V184" s="29"/>
      <c r="W184" s="29"/>
      <c r="X184" s="29"/>
      <c r="Y184" s="29"/>
      <c r="Z184" s="29"/>
      <c r="AA184" s="29"/>
      <c r="AB184" s="29"/>
      <c r="AC184" s="29"/>
      <c r="AD184" s="29"/>
      <c r="AE184" s="29"/>
      <c r="AF184" s="29"/>
      <c r="AG184" s="29"/>
      <c r="AH184" s="29"/>
    </row>
    <row r="185" spans="14:34" x14ac:dyDescent="0.2">
      <c r="N185" s="29"/>
      <c r="O185" s="29"/>
      <c r="P185" s="29"/>
      <c r="Q185" s="29"/>
      <c r="R185" s="29"/>
      <c r="S185" s="29"/>
      <c r="T185" s="29"/>
      <c r="U185" s="29"/>
      <c r="V185" s="29"/>
      <c r="W185" s="29"/>
      <c r="X185" s="29"/>
      <c r="Y185" s="29"/>
      <c r="Z185" s="29"/>
      <c r="AA185" s="29"/>
      <c r="AB185" s="29"/>
      <c r="AC185" s="29"/>
      <c r="AD185" s="29"/>
      <c r="AE185" s="29"/>
      <c r="AF185" s="29"/>
      <c r="AG185" s="29"/>
      <c r="AH185" s="29"/>
    </row>
    <row r="186" spans="14:34" x14ac:dyDescent="0.2">
      <c r="N186" s="29"/>
      <c r="O186" s="29"/>
      <c r="P186" s="29"/>
      <c r="Q186" s="29"/>
      <c r="R186" s="29"/>
      <c r="S186" s="29"/>
      <c r="T186" s="29"/>
      <c r="U186" s="29"/>
      <c r="V186" s="29"/>
      <c r="W186" s="29"/>
      <c r="X186" s="29"/>
      <c r="Y186" s="29"/>
      <c r="Z186" s="29"/>
      <c r="AA186" s="29"/>
      <c r="AB186" s="29"/>
      <c r="AC186" s="29"/>
      <c r="AD186" s="29"/>
      <c r="AE186" s="29"/>
      <c r="AF186" s="29"/>
      <c r="AG186" s="29"/>
      <c r="AH186" s="29"/>
    </row>
    <row r="187" spans="14:34" x14ac:dyDescent="0.2">
      <c r="N187" s="29"/>
      <c r="O187" s="29"/>
      <c r="P187" s="29"/>
      <c r="Q187" s="29"/>
      <c r="R187" s="29"/>
      <c r="S187" s="29"/>
      <c r="T187" s="29"/>
      <c r="U187" s="29"/>
      <c r="V187" s="29"/>
      <c r="W187" s="29"/>
      <c r="X187" s="29"/>
      <c r="Y187" s="29"/>
      <c r="Z187" s="29"/>
      <c r="AA187" s="29"/>
      <c r="AB187" s="29"/>
      <c r="AC187" s="29"/>
      <c r="AD187" s="29"/>
      <c r="AE187" s="29"/>
      <c r="AF187" s="29"/>
      <c r="AG187" s="29"/>
      <c r="AH187" s="29"/>
    </row>
    <row r="188" spans="14:34" x14ac:dyDescent="0.2">
      <c r="N188" s="29"/>
      <c r="O188" s="29"/>
      <c r="P188" s="29"/>
      <c r="Q188" s="29"/>
      <c r="R188" s="29"/>
      <c r="S188" s="29"/>
      <c r="T188" s="29"/>
      <c r="U188" s="29"/>
      <c r="V188" s="29"/>
      <c r="W188" s="29"/>
      <c r="X188" s="29"/>
      <c r="Y188" s="29"/>
      <c r="Z188" s="29"/>
      <c r="AA188" s="29"/>
      <c r="AB188" s="29"/>
      <c r="AC188" s="29"/>
      <c r="AD188" s="29"/>
      <c r="AE188" s="29"/>
      <c r="AF188" s="29"/>
      <c r="AG188" s="29"/>
      <c r="AH188" s="29"/>
    </row>
    <row r="189" spans="14:34" x14ac:dyDescent="0.2">
      <c r="N189" s="29"/>
      <c r="O189" s="29"/>
      <c r="P189" s="29"/>
      <c r="Q189" s="29"/>
      <c r="R189" s="29"/>
      <c r="S189" s="29"/>
      <c r="T189" s="29"/>
      <c r="U189" s="29"/>
      <c r="V189" s="29"/>
      <c r="W189" s="29"/>
      <c r="X189" s="29"/>
      <c r="Y189" s="29"/>
      <c r="Z189" s="29"/>
      <c r="AA189" s="29"/>
      <c r="AB189" s="29"/>
      <c r="AC189" s="29"/>
      <c r="AD189" s="29"/>
      <c r="AE189" s="29"/>
      <c r="AF189" s="29"/>
      <c r="AG189" s="29"/>
      <c r="AH189" s="29"/>
    </row>
    <row r="190" spans="14:34" x14ac:dyDescent="0.2">
      <c r="N190" s="29"/>
      <c r="O190" s="29"/>
      <c r="P190" s="29"/>
      <c r="Q190" s="29"/>
      <c r="R190" s="29"/>
      <c r="S190" s="29"/>
      <c r="T190" s="29"/>
      <c r="U190" s="29"/>
      <c r="V190" s="29"/>
      <c r="W190" s="29"/>
      <c r="X190" s="29"/>
      <c r="Y190" s="29"/>
      <c r="Z190" s="29"/>
      <c r="AA190" s="29"/>
      <c r="AB190" s="29"/>
      <c r="AC190" s="29"/>
      <c r="AD190" s="29"/>
      <c r="AE190" s="29"/>
      <c r="AF190" s="29"/>
      <c r="AG190" s="29"/>
      <c r="AH190" s="29"/>
    </row>
    <row r="191" spans="14:34" x14ac:dyDescent="0.2">
      <c r="N191" s="29"/>
      <c r="O191" s="29"/>
      <c r="P191" s="29"/>
      <c r="Q191" s="29"/>
      <c r="R191" s="29"/>
      <c r="S191" s="29"/>
      <c r="T191" s="29"/>
      <c r="U191" s="29"/>
      <c r="V191" s="29"/>
      <c r="W191" s="29"/>
      <c r="X191" s="29"/>
      <c r="Y191" s="29"/>
      <c r="Z191" s="29"/>
      <c r="AA191" s="29"/>
      <c r="AB191" s="29"/>
      <c r="AC191" s="29"/>
      <c r="AD191" s="29"/>
      <c r="AE191" s="29"/>
      <c r="AF191" s="29"/>
      <c r="AG191" s="29"/>
      <c r="AH191" s="29"/>
    </row>
    <row r="192" spans="14:34" x14ac:dyDescent="0.2">
      <c r="N192" s="29"/>
      <c r="O192" s="29"/>
      <c r="P192" s="29"/>
      <c r="Q192" s="29"/>
      <c r="R192" s="29"/>
      <c r="S192" s="29"/>
      <c r="T192" s="29"/>
      <c r="U192" s="29"/>
      <c r="V192" s="29"/>
      <c r="W192" s="29"/>
      <c r="X192" s="29"/>
      <c r="Y192" s="29"/>
      <c r="Z192" s="29"/>
      <c r="AA192" s="29"/>
      <c r="AB192" s="29"/>
      <c r="AC192" s="29"/>
      <c r="AD192" s="29"/>
      <c r="AE192" s="29"/>
      <c r="AF192" s="29"/>
      <c r="AG192" s="29"/>
      <c r="AH192" s="29"/>
    </row>
    <row r="193" spans="14:34" x14ac:dyDescent="0.2">
      <c r="N193" s="29"/>
      <c r="O193" s="29"/>
      <c r="P193" s="29"/>
      <c r="Q193" s="29"/>
      <c r="R193" s="29"/>
      <c r="S193" s="29"/>
      <c r="T193" s="29"/>
      <c r="U193" s="29"/>
      <c r="V193" s="29"/>
      <c r="W193" s="29"/>
      <c r="X193" s="29"/>
      <c r="Y193" s="29"/>
      <c r="Z193" s="29"/>
      <c r="AA193" s="29"/>
      <c r="AB193" s="29"/>
      <c r="AC193" s="29"/>
      <c r="AD193" s="29"/>
      <c r="AE193" s="29"/>
      <c r="AF193" s="29"/>
      <c r="AG193" s="29"/>
      <c r="AH193" s="29"/>
    </row>
    <row r="194" spans="14:34" x14ac:dyDescent="0.2">
      <c r="N194" s="29"/>
      <c r="O194" s="29"/>
      <c r="P194" s="29"/>
      <c r="Q194" s="29"/>
      <c r="R194" s="29"/>
      <c r="S194" s="29"/>
      <c r="T194" s="29"/>
      <c r="U194" s="29"/>
      <c r="V194" s="29"/>
      <c r="W194" s="29"/>
      <c r="X194" s="29"/>
      <c r="Y194" s="29"/>
      <c r="Z194" s="29"/>
      <c r="AA194" s="29"/>
      <c r="AB194" s="29"/>
      <c r="AC194" s="29"/>
      <c r="AD194" s="29"/>
      <c r="AE194" s="29"/>
      <c r="AF194" s="29"/>
      <c r="AG194" s="29"/>
      <c r="AH194" s="29"/>
    </row>
    <row r="195" spans="14:34" x14ac:dyDescent="0.2">
      <c r="N195" s="29"/>
      <c r="O195" s="29"/>
      <c r="P195" s="29"/>
      <c r="Q195" s="29"/>
      <c r="R195" s="29"/>
      <c r="S195" s="29"/>
      <c r="T195" s="29"/>
      <c r="U195" s="29"/>
      <c r="V195" s="29"/>
      <c r="W195" s="29"/>
      <c r="X195" s="29"/>
      <c r="Y195" s="29"/>
      <c r="Z195" s="29"/>
      <c r="AA195" s="29"/>
      <c r="AB195" s="29"/>
      <c r="AC195" s="29"/>
      <c r="AD195" s="29"/>
      <c r="AE195" s="29"/>
      <c r="AF195" s="29"/>
      <c r="AG195" s="29"/>
      <c r="AH195" s="29"/>
    </row>
    <row r="196" spans="14:34" x14ac:dyDescent="0.2">
      <c r="N196" s="29"/>
      <c r="O196" s="29"/>
      <c r="P196" s="29"/>
      <c r="Q196" s="29"/>
      <c r="R196" s="29"/>
      <c r="S196" s="29"/>
      <c r="T196" s="29"/>
      <c r="U196" s="29"/>
      <c r="V196" s="29"/>
      <c r="W196" s="29"/>
      <c r="X196" s="29"/>
      <c r="Y196" s="29"/>
      <c r="Z196" s="29"/>
      <c r="AA196" s="29"/>
      <c r="AB196" s="29"/>
      <c r="AC196" s="29"/>
      <c r="AD196" s="29"/>
      <c r="AE196" s="29"/>
      <c r="AF196" s="29"/>
      <c r="AG196" s="29"/>
      <c r="AH196" s="29"/>
    </row>
    <row r="197" spans="14:34" x14ac:dyDescent="0.2">
      <c r="N197" s="29"/>
      <c r="O197" s="29"/>
      <c r="P197" s="29"/>
      <c r="Q197" s="29"/>
      <c r="R197" s="29"/>
      <c r="S197" s="29"/>
      <c r="T197" s="29"/>
      <c r="U197" s="29"/>
      <c r="V197" s="29"/>
      <c r="W197" s="29"/>
      <c r="X197" s="29"/>
      <c r="Y197" s="29"/>
      <c r="Z197" s="29"/>
      <c r="AA197" s="29"/>
      <c r="AB197" s="29"/>
      <c r="AC197" s="29"/>
      <c r="AD197" s="29"/>
      <c r="AE197" s="29"/>
      <c r="AF197" s="29"/>
      <c r="AG197" s="29"/>
      <c r="AH197" s="29"/>
    </row>
    <row r="198" spans="14:34" x14ac:dyDescent="0.2">
      <c r="N198" s="29"/>
      <c r="O198" s="29"/>
      <c r="P198" s="29"/>
      <c r="Q198" s="29"/>
      <c r="R198" s="29"/>
      <c r="S198" s="29"/>
      <c r="T198" s="29"/>
      <c r="U198" s="29"/>
      <c r="V198" s="29"/>
      <c r="W198" s="29"/>
      <c r="X198" s="29"/>
      <c r="Y198" s="29"/>
      <c r="Z198" s="29"/>
      <c r="AA198" s="29"/>
      <c r="AB198" s="29"/>
      <c r="AC198" s="29"/>
      <c r="AD198" s="29"/>
      <c r="AE198" s="29"/>
      <c r="AF198" s="29"/>
      <c r="AG198" s="29"/>
      <c r="AH198" s="29"/>
    </row>
    <row r="199" spans="14:34" x14ac:dyDescent="0.2">
      <c r="N199" s="29"/>
      <c r="O199" s="29"/>
      <c r="P199" s="29"/>
      <c r="Q199" s="29"/>
      <c r="R199" s="29"/>
      <c r="S199" s="29"/>
      <c r="T199" s="29"/>
      <c r="U199" s="29"/>
      <c r="V199" s="29"/>
      <c r="W199" s="29"/>
      <c r="X199" s="29"/>
      <c r="Y199" s="29"/>
      <c r="Z199" s="29"/>
      <c r="AA199" s="29"/>
      <c r="AB199" s="29"/>
      <c r="AC199" s="29"/>
      <c r="AD199" s="29"/>
      <c r="AE199" s="29"/>
      <c r="AF199" s="29"/>
      <c r="AG199" s="29"/>
      <c r="AH199" s="29"/>
    </row>
    <row r="200" spans="14:34" x14ac:dyDescent="0.2">
      <c r="N200" s="29"/>
      <c r="O200" s="29"/>
      <c r="P200" s="29"/>
      <c r="Q200" s="29"/>
      <c r="R200" s="29"/>
      <c r="S200" s="29"/>
      <c r="T200" s="29"/>
      <c r="U200" s="29"/>
      <c r="V200" s="29"/>
      <c r="W200" s="29"/>
      <c r="X200" s="29"/>
      <c r="Y200" s="29"/>
      <c r="Z200" s="29"/>
      <c r="AA200" s="29"/>
      <c r="AB200" s="29"/>
      <c r="AC200" s="29"/>
      <c r="AD200" s="29"/>
      <c r="AE200" s="29"/>
      <c r="AF200" s="29"/>
      <c r="AG200" s="29"/>
      <c r="AH200" s="29"/>
    </row>
    <row r="201" spans="14:34" x14ac:dyDescent="0.2">
      <c r="N201" s="29"/>
      <c r="O201" s="29"/>
      <c r="P201" s="29"/>
      <c r="Q201" s="29"/>
      <c r="R201" s="29"/>
      <c r="S201" s="29"/>
      <c r="T201" s="29"/>
      <c r="U201" s="29"/>
      <c r="V201" s="29"/>
      <c r="W201" s="29"/>
      <c r="X201" s="29"/>
      <c r="Y201" s="29"/>
      <c r="Z201" s="29"/>
      <c r="AA201" s="29"/>
      <c r="AB201" s="29"/>
      <c r="AC201" s="29"/>
      <c r="AD201" s="29"/>
      <c r="AE201" s="29"/>
      <c r="AF201" s="29"/>
      <c r="AG201" s="29"/>
      <c r="AH201" s="29"/>
    </row>
    <row r="202" spans="14:34" x14ac:dyDescent="0.2">
      <c r="N202" s="29"/>
      <c r="O202" s="29"/>
      <c r="P202" s="29"/>
      <c r="Q202" s="29"/>
      <c r="R202" s="29"/>
      <c r="S202" s="29"/>
      <c r="T202" s="29"/>
      <c r="U202" s="29"/>
      <c r="V202" s="29"/>
      <c r="W202" s="29"/>
      <c r="X202" s="29"/>
      <c r="Y202" s="29"/>
      <c r="Z202" s="29"/>
      <c r="AA202" s="29"/>
      <c r="AB202" s="29"/>
      <c r="AC202" s="29"/>
      <c r="AD202" s="29"/>
      <c r="AE202" s="29"/>
      <c r="AF202" s="29"/>
      <c r="AG202" s="29"/>
      <c r="AH202" s="29"/>
    </row>
    <row r="203" spans="14:34" x14ac:dyDescent="0.2">
      <c r="N203" s="29"/>
      <c r="O203" s="29"/>
      <c r="P203" s="29"/>
      <c r="Q203" s="29"/>
      <c r="R203" s="29"/>
      <c r="S203" s="29"/>
      <c r="T203" s="29"/>
      <c r="U203" s="29"/>
      <c r="V203" s="29"/>
      <c r="W203" s="29"/>
      <c r="X203" s="29"/>
      <c r="Y203" s="29"/>
      <c r="Z203" s="29"/>
      <c r="AA203" s="29"/>
      <c r="AB203" s="29"/>
      <c r="AC203" s="29"/>
      <c r="AD203" s="29"/>
      <c r="AE203" s="29"/>
      <c r="AF203" s="29"/>
      <c r="AG203" s="29"/>
      <c r="AH203" s="29"/>
    </row>
    <row r="204" spans="14:34" x14ac:dyDescent="0.2">
      <c r="N204" s="29"/>
      <c r="O204" s="29"/>
      <c r="P204" s="29"/>
      <c r="Q204" s="29"/>
      <c r="R204" s="29"/>
      <c r="S204" s="29"/>
      <c r="T204" s="29"/>
      <c r="U204" s="29"/>
      <c r="V204" s="29"/>
      <c r="W204" s="29"/>
      <c r="X204" s="29"/>
      <c r="Y204" s="29"/>
      <c r="Z204" s="29"/>
      <c r="AA204" s="29"/>
      <c r="AB204" s="29"/>
      <c r="AC204" s="29"/>
      <c r="AD204" s="29"/>
      <c r="AE204" s="29"/>
      <c r="AF204" s="29"/>
      <c r="AG204" s="29"/>
      <c r="AH204" s="29"/>
    </row>
    <row r="205" spans="14:34" x14ac:dyDescent="0.2">
      <c r="N205" s="29"/>
      <c r="O205" s="29"/>
      <c r="P205" s="29"/>
      <c r="Q205" s="29"/>
      <c r="R205" s="29"/>
      <c r="S205" s="29"/>
      <c r="T205" s="29"/>
      <c r="U205" s="29"/>
      <c r="V205" s="29"/>
      <c r="W205" s="29"/>
      <c r="X205" s="29"/>
      <c r="Y205" s="29"/>
      <c r="Z205" s="29"/>
      <c r="AA205" s="29"/>
      <c r="AB205" s="29"/>
      <c r="AC205" s="29"/>
      <c r="AD205" s="29"/>
      <c r="AE205" s="29"/>
      <c r="AF205" s="29"/>
      <c r="AG205" s="29"/>
      <c r="AH205" s="29"/>
    </row>
    <row r="206" spans="14:34" x14ac:dyDescent="0.2">
      <c r="N206" s="29"/>
      <c r="O206" s="29"/>
      <c r="P206" s="29"/>
      <c r="Q206" s="29"/>
      <c r="R206" s="29"/>
      <c r="S206" s="29"/>
      <c r="T206" s="29"/>
      <c r="U206" s="29"/>
      <c r="V206" s="29"/>
      <c r="W206" s="29"/>
      <c r="X206" s="29"/>
      <c r="Y206" s="29"/>
      <c r="Z206" s="29"/>
      <c r="AA206" s="29"/>
      <c r="AB206" s="29"/>
      <c r="AC206" s="29"/>
      <c r="AD206" s="29"/>
      <c r="AE206" s="29"/>
      <c r="AF206" s="29"/>
      <c r="AG206" s="29"/>
      <c r="AH206" s="29"/>
    </row>
    <row r="207" spans="14:34" x14ac:dyDescent="0.2">
      <c r="N207" s="29"/>
      <c r="O207" s="29"/>
      <c r="P207" s="29"/>
      <c r="Q207" s="29"/>
      <c r="R207" s="29"/>
      <c r="S207" s="29"/>
      <c r="T207" s="29"/>
      <c r="U207" s="29"/>
      <c r="V207" s="29"/>
      <c r="W207" s="29"/>
      <c r="X207" s="29"/>
      <c r="Y207" s="29"/>
      <c r="Z207" s="29"/>
      <c r="AA207" s="29"/>
      <c r="AB207" s="29"/>
      <c r="AC207" s="29"/>
      <c r="AD207" s="29"/>
      <c r="AE207" s="29"/>
      <c r="AF207" s="29"/>
      <c r="AG207" s="29"/>
      <c r="AH207" s="29"/>
    </row>
    <row r="208" spans="14:34" x14ac:dyDescent="0.2">
      <c r="N208" s="29"/>
      <c r="O208" s="29"/>
      <c r="P208" s="29"/>
      <c r="Q208" s="29"/>
      <c r="R208" s="29"/>
      <c r="S208" s="29"/>
      <c r="T208" s="29"/>
      <c r="U208" s="29"/>
      <c r="V208" s="29"/>
      <c r="W208" s="29"/>
      <c r="X208" s="29"/>
      <c r="Y208" s="29"/>
      <c r="Z208" s="29"/>
      <c r="AA208" s="29"/>
      <c r="AB208" s="29"/>
      <c r="AC208" s="29"/>
      <c r="AD208" s="29"/>
      <c r="AE208" s="29"/>
      <c r="AF208" s="29"/>
      <c r="AG208" s="29"/>
      <c r="AH208" s="29"/>
    </row>
    <row r="209" spans="14:34" x14ac:dyDescent="0.2">
      <c r="N209" s="29"/>
      <c r="O209" s="29"/>
      <c r="P209" s="29"/>
      <c r="Q209" s="29"/>
      <c r="R209" s="29"/>
      <c r="S209" s="29"/>
      <c r="T209" s="29"/>
      <c r="U209" s="29"/>
      <c r="V209" s="29"/>
      <c r="W209" s="29"/>
      <c r="X209" s="29"/>
      <c r="Y209" s="29"/>
      <c r="Z209" s="29"/>
      <c r="AA209" s="29"/>
      <c r="AB209" s="29"/>
      <c r="AC209" s="29"/>
      <c r="AD209" s="29"/>
      <c r="AE209" s="29"/>
      <c r="AF209" s="29"/>
      <c r="AG209" s="29"/>
      <c r="AH209" s="29"/>
    </row>
    <row r="210" spans="14:34" x14ac:dyDescent="0.2">
      <c r="N210" s="29"/>
      <c r="O210" s="29"/>
      <c r="P210" s="29"/>
      <c r="Q210" s="29"/>
      <c r="R210" s="29"/>
      <c r="S210" s="29"/>
      <c r="T210" s="29"/>
      <c r="U210" s="29"/>
      <c r="V210" s="29"/>
      <c r="W210" s="29"/>
      <c r="X210" s="29"/>
      <c r="Y210" s="29"/>
      <c r="Z210" s="29"/>
      <c r="AA210" s="29"/>
      <c r="AB210" s="29"/>
      <c r="AC210" s="29"/>
      <c r="AD210" s="29"/>
      <c r="AE210" s="29"/>
      <c r="AF210" s="29"/>
      <c r="AG210" s="29"/>
      <c r="AH210" s="29"/>
    </row>
    <row r="211" spans="14:34" x14ac:dyDescent="0.2">
      <c r="N211" s="29"/>
      <c r="O211" s="29"/>
      <c r="P211" s="29"/>
      <c r="Q211" s="29"/>
      <c r="R211" s="29"/>
      <c r="S211" s="29"/>
      <c r="T211" s="29"/>
      <c r="U211" s="29"/>
      <c r="V211" s="29"/>
      <c r="W211" s="29"/>
      <c r="X211" s="29"/>
      <c r="Y211" s="29"/>
      <c r="Z211" s="29"/>
      <c r="AA211" s="29"/>
      <c r="AB211" s="29"/>
      <c r="AC211" s="29"/>
      <c r="AD211" s="29"/>
      <c r="AE211" s="29"/>
      <c r="AF211" s="29"/>
      <c r="AG211" s="29"/>
      <c r="AH211" s="29"/>
    </row>
    <row r="212" spans="14:34" x14ac:dyDescent="0.2">
      <c r="N212" s="29"/>
      <c r="O212" s="29"/>
      <c r="P212" s="29"/>
      <c r="Q212" s="29"/>
      <c r="R212" s="29"/>
      <c r="S212" s="29"/>
      <c r="T212" s="29"/>
      <c r="U212" s="29"/>
      <c r="V212" s="29"/>
      <c r="W212" s="29"/>
      <c r="X212" s="29"/>
      <c r="Y212" s="29"/>
      <c r="Z212" s="29"/>
      <c r="AA212" s="29"/>
      <c r="AB212" s="29"/>
      <c r="AC212" s="29"/>
      <c r="AD212" s="29"/>
      <c r="AE212" s="29"/>
      <c r="AF212" s="29"/>
      <c r="AG212" s="29"/>
      <c r="AH212" s="29"/>
    </row>
    <row r="213" spans="14:34" x14ac:dyDescent="0.2">
      <c r="N213" s="29"/>
      <c r="O213" s="29"/>
      <c r="P213" s="29"/>
      <c r="Q213" s="29"/>
      <c r="R213" s="29"/>
      <c r="S213" s="29"/>
      <c r="T213" s="29"/>
      <c r="U213" s="29"/>
      <c r="V213" s="29"/>
      <c r="W213" s="29"/>
      <c r="X213" s="29"/>
      <c r="Y213" s="29"/>
      <c r="Z213" s="29"/>
      <c r="AA213" s="29"/>
      <c r="AB213" s="29"/>
      <c r="AC213" s="29"/>
      <c r="AD213" s="29"/>
      <c r="AE213" s="29"/>
      <c r="AF213" s="29"/>
      <c r="AG213" s="29"/>
      <c r="AH213" s="29"/>
    </row>
    <row r="214" spans="14:34" x14ac:dyDescent="0.2">
      <c r="N214" s="29"/>
      <c r="O214" s="29"/>
      <c r="P214" s="29"/>
      <c r="Q214" s="29"/>
      <c r="R214" s="29"/>
      <c r="S214" s="29"/>
      <c r="T214" s="29"/>
      <c r="U214" s="29"/>
      <c r="V214" s="29"/>
      <c r="W214" s="29"/>
      <c r="X214" s="29"/>
      <c r="Y214" s="29"/>
      <c r="Z214" s="29"/>
      <c r="AA214" s="29"/>
      <c r="AB214" s="29"/>
      <c r="AC214" s="29"/>
      <c r="AD214" s="29"/>
      <c r="AE214" s="29"/>
      <c r="AF214" s="29"/>
      <c r="AG214" s="29"/>
      <c r="AH214" s="29"/>
    </row>
    <row r="215" spans="14:34" x14ac:dyDescent="0.2">
      <c r="N215" s="29"/>
      <c r="O215" s="29"/>
      <c r="P215" s="29"/>
      <c r="Q215" s="29"/>
      <c r="R215" s="29"/>
      <c r="S215" s="29"/>
      <c r="T215" s="29"/>
      <c r="U215" s="29"/>
      <c r="V215" s="29"/>
      <c r="W215" s="29"/>
      <c r="X215" s="29"/>
      <c r="Y215" s="29"/>
      <c r="Z215" s="29"/>
      <c r="AA215" s="29"/>
      <c r="AB215" s="29"/>
      <c r="AC215" s="29"/>
      <c r="AD215" s="29"/>
      <c r="AE215" s="29"/>
      <c r="AF215" s="29"/>
      <c r="AG215" s="29"/>
      <c r="AH215" s="29"/>
    </row>
    <row r="216" spans="14:34" x14ac:dyDescent="0.2">
      <c r="N216" s="29"/>
      <c r="O216" s="29"/>
      <c r="P216" s="29"/>
      <c r="Q216" s="29"/>
      <c r="R216" s="29"/>
      <c r="S216" s="29"/>
      <c r="T216" s="29"/>
      <c r="U216" s="29"/>
      <c r="V216" s="29"/>
      <c r="W216" s="29"/>
      <c r="X216" s="29"/>
      <c r="Y216" s="29"/>
      <c r="Z216" s="29"/>
      <c r="AA216" s="29"/>
      <c r="AB216" s="29"/>
      <c r="AC216" s="29"/>
      <c r="AD216" s="29"/>
      <c r="AE216" s="29"/>
      <c r="AF216" s="29"/>
      <c r="AG216" s="29"/>
      <c r="AH216" s="29"/>
    </row>
    <row r="217" spans="14:34" x14ac:dyDescent="0.2">
      <c r="N217" s="29"/>
      <c r="O217" s="29"/>
      <c r="P217" s="29"/>
      <c r="Q217" s="29"/>
      <c r="R217" s="29"/>
      <c r="S217" s="29"/>
      <c r="T217" s="29"/>
      <c r="U217" s="29"/>
      <c r="V217" s="29"/>
      <c r="W217" s="29"/>
      <c r="X217" s="29"/>
      <c r="Y217" s="29"/>
      <c r="Z217" s="29"/>
      <c r="AA217" s="29"/>
      <c r="AB217" s="29"/>
      <c r="AC217" s="29"/>
      <c r="AD217" s="29"/>
      <c r="AE217" s="29"/>
      <c r="AF217" s="29"/>
      <c r="AG217" s="29"/>
      <c r="AH217" s="29"/>
    </row>
    <row r="218" spans="14:34" x14ac:dyDescent="0.2">
      <c r="N218" s="29"/>
      <c r="O218" s="29"/>
      <c r="P218" s="29"/>
      <c r="Q218" s="29"/>
      <c r="R218" s="29"/>
      <c r="S218" s="29"/>
      <c r="T218" s="29"/>
      <c r="U218" s="29"/>
      <c r="V218" s="29"/>
      <c r="W218" s="29"/>
      <c r="X218" s="29"/>
      <c r="Y218" s="29"/>
      <c r="Z218" s="29"/>
      <c r="AA218" s="29"/>
      <c r="AB218" s="29"/>
      <c r="AC218" s="29"/>
      <c r="AD218" s="29"/>
      <c r="AE218" s="29"/>
      <c r="AF218" s="29"/>
      <c r="AG218" s="29"/>
      <c r="AH218" s="29"/>
    </row>
    <row r="219" spans="14:34" x14ac:dyDescent="0.2">
      <c r="N219" s="29"/>
      <c r="O219" s="29"/>
      <c r="P219" s="29"/>
      <c r="Q219" s="29"/>
      <c r="R219" s="29"/>
      <c r="S219" s="29"/>
      <c r="T219" s="29"/>
      <c r="U219" s="29"/>
      <c r="V219" s="29"/>
      <c r="W219" s="29"/>
      <c r="X219" s="29"/>
      <c r="Y219" s="29"/>
      <c r="Z219" s="29"/>
      <c r="AA219" s="29"/>
      <c r="AB219" s="29"/>
      <c r="AC219" s="29"/>
      <c r="AD219" s="29"/>
      <c r="AE219" s="29"/>
      <c r="AF219" s="29"/>
      <c r="AG219" s="29"/>
      <c r="AH219" s="29"/>
    </row>
    <row r="220" spans="14:34" x14ac:dyDescent="0.2">
      <c r="N220" s="29"/>
      <c r="O220" s="29"/>
      <c r="P220" s="29"/>
      <c r="Q220" s="29"/>
      <c r="R220" s="29"/>
      <c r="S220" s="29"/>
      <c r="T220" s="29"/>
      <c r="U220" s="29"/>
      <c r="V220" s="29"/>
      <c r="W220" s="29"/>
      <c r="X220" s="29"/>
      <c r="Y220" s="29"/>
      <c r="Z220" s="29"/>
      <c r="AA220" s="29"/>
      <c r="AB220" s="29"/>
      <c r="AC220" s="29"/>
      <c r="AD220" s="29"/>
      <c r="AE220" s="29"/>
      <c r="AF220" s="29"/>
      <c r="AG220" s="29"/>
      <c r="AH220" s="29"/>
    </row>
    <row r="221" spans="14:34" x14ac:dyDescent="0.2">
      <c r="N221" s="29"/>
      <c r="O221" s="29"/>
      <c r="P221" s="29"/>
      <c r="Q221" s="29"/>
      <c r="R221" s="29"/>
      <c r="S221" s="29"/>
      <c r="T221" s="29"/>
      <c r="U221" s="29"/>
      <c r="V221" s="29"/>
      <c r="W221" s="29"/>
      <c r="X221" s="29"/>
      <c r="Y221" s="29"/>
      <c r="Z221" s="29"/>
      <c r="AA221" s="29"/>
      <c r="AB221" s="29"/>
      <c r="AC221" s="29"/>
      <c r="AD221" s="29"/>
      <c r="AE221" s="29"/>
      <c r="AF221" s="29"/>
      <c r="AG221" s="29"/>
      <c r="AH221" s="29"/>
    </row>
    <row r="222" spans="14:34" x14ac:dyDescent="0.2">
      <c r="N222" s="29"/>
      <c r="O222" s="29"/>
      <c r="P222" s="29"/>
      <c r="Q222" s="29"/>
      <c r="R222" s="29"/>
      <c r="S222" s="29"/>
      <c r="T222" s="29"/>
      <c r="U222" s="29"/>
      <c r="V222" s="29"/>
      <c r="W222" s="29"/>
      <c r="X222" s="29"/>
      <c r="Y222" s="29"/>
      <c r="Z222" s="29"/>
      <c r="AA222" s="29"/>
      <c r="AB222" s="29"/>
      <c r="AC222" s="29"/>
      <c r="AD222" s="29"/>
      <c r="AE222" s="29"/>
      <c r="AF222" s="29"/>
      <c r="AG222" s="29"/>
      <c r="AH222" s="29"/>
    </row>
    <row r="223" spans="14:34" x14ac:dyDescent="0.2">
      <c r="N223" s="29"/>
      <c r="O223" s="29"/>
      <c r="P223" s="29"/>
      <c r="Q223" s="29"/>
      <c r="R223" s="29"/>
      <c r="S223" s="29"/>
      <c r="T223" s="29"/>
      <c r="U223" s="29"/>
      <c r="V223" s="29"/>
      <c r="W223" s="29"/>
      <c r="X223" s="29"/>
      <c r="Y223" s="29"/>
      <c r="Z223" s="29"/>
      <c r="AA223" s="29"/>
      <c r="AB223" s="29"/>
      <c r="AC223" s="29"/>
      <c r="AD223" s="29"/>
      <c r="AE223" s="29"/>
      <c r="AF223" s="29"/>
      <c r="AG223" s="29"/>
      <c r="AH223" s="29"/>
    </row>
    <row r="224" spans="14:34" x14ac:dyDescent="0.2">
      <c r="N224" s="29"/>
      <c r="O224" s="29"/>
      <c r="P224" s="29"/>
      <c r="Q224" s="29"/>
      <c r="R224" s="29"/>
      <c r="S224" s="29"/>
      <c r="T224" s="29"/>
      <c r="U224" s="29"/>
      <c r="V224" s="29"/>
      <c r="W224" s="29"/>
      <c r="X224" s="29"/>
      <c r="Y224" s="29"/>
      <c r="Z224" s="29"/>
      <c r="AA224" s="29"/>
      <c r="AB224" s="29"/>
      <c r="AC224" s="29"/>
      <c r="AD224" s="29"/>
      <c r="AE224" s="29"/>
      <c r="AF224" s="29"/>
      <c r="AG224" s="29"/>
      <c r="AH224" s="29"/>
    </row>
    <row r="225" spans="14:34" x14ac:dyDescent="0.2">
      <c r="N225" s="29"/>
      <c r="O225" s="29"/>
      <c r="P225" s="29"/>
      <c r="Q225" s="29"/>
      <c r="R225" s="29"/>
      <c r="S225" s="29"/>
      <c r="T225" s="29"/>
      <c r="U225" s="29"/>
      <c r="V225" s="29"/>
      <c r="W225" s="29"/>
      <c r="X225" s="29"/>
      <c r="Y225" s="29"/>
      <c r="Z225" s="29"/>
      <c r="AA225" s="29"/>
      <c r="AB225" s="29"/>
      <c r="AC225" s="29"/>
      <c r="AD225" s="29"/>
      <c r="AE225" s="29"/>
      <c r="AF225" s="29"/>
      <c r="AG225" s="29"/>
      <c r="AH225" s="29"/>
    </row>
    <row r="226" spans="14:34" x14ac:dyDescent="0.2">
      <c r="N226" s="29"/>
      <c r="O226" s="29"/>
      <c r="P226" s="29"/>
      <c r="Q226" s="29"/>
      <c r="R226" s="29"/>
      <c r="S226" s="29"/>
      <c r="T226" s="29"/>
      <c r="U226" s="29"/>
      <c r="V226" s="29"/>
      <c r="W226" s="29"/>
      <c r="X226" s="29"/>
      <c r="Y226" s="29"/>
      <c r="Z226" s="29"/>
      <c r="AA226" s="29"/>
      <c r="AB226" s="29"/>
      <c r="AC226" s="29"/>
      <c r="AD226" s="29"/>
      <c r="AE226" s="29"/>
      <c r="AF226" s="29"/>
      <c r="AG226" s="29"/>
      <c r="AH226" s="29"/>
    </row>
    <row r="227" spans="14:34" x14ac:dyDescent="0.2">
      <c r="N227" s="29"/>
      <c r="O227" s="29"/>
      <c r="P227" s="29"/>
      <c r="Q227" s="29"/>
      <c r="R227" s="29"/>
      <c r="S227" s="29"/>
      <c r="T227" s="29"/>
      <c r="U227" s="29"/>
      <c r="V227" s="29"/>
      <c r="W227" s="29"/>
      <c r="X227" s="29"/>
      <c r="Y227" s="29"/>
      <c r="Z227" s="29"/>
      <c r="AA227" s="29"/>
      <c r="AB227" s="29"/>
      <c r="AC227" s="29"/>
      <c r="AD227" s="29"/>
      <c r="AE227" s="29"/>
      <c r="AF227" s="29"/>
      <c r="AG227" s="29"/>
      <c r="AH227" s="29"/>
    </row>
    <row r="228" spans="14:34" x14ac:dyDescent="0.2">
      <c r="N228" s="29"/>
      <c r="O228" s="29"/>
      <c r="P228" s="29"/>
      <c r="Q228" s="29"/>
      <c r="R228" s="29"/>
      <c r="S228" s="29"/>
      <c r="T228" s="29"/>
      <c r="U228" s="29"/>
      <c r="V228" s="29"/>
      <c r="W228" s="29"/>
      <c r="X228" s="29"/>
      <c r="Y228" s="29"/>
      <c r="Z228" s="29"/>
      <c r="AA228" s="29"/>
      <c r="AB228" s="29"/>
      <c r="AC228" s="29"/>
      <c r="AD228" s="29"/>
      <c r="AE228" s="29"/>
      <c r="AF228" s="29"/>
      <c r="AG228" s="29"/>
      <c r="AH228" s="29"/>
    </row>
    <row r="229" spans="14:34" x14ac:dyDescent="0.2">
      <c r="N229" s="29"/>
      <c r="O229" s="29"/>
      <c r="P229" s="29"/>
      <c r="Q229" s="29"/>
      <c r="R229" s="29"/>
      <c r="S229" s="29"/>
      <c r="T229" s="29"/>
      <c r="U229" s="29"/>
      <c r="V229" s="29"/>
      <c r="W229" s="29"/>
      <c r="X229" s="29"/>
      <c r="Y229" s="29"/>
      <c r="Z229" s="29"/>
      <c r="AA229" s="29"/>
      <c r="AB229" s="29"/>
      <c r="AC229" s="29"/>
      <c r="AD229" s="29"/>
      <c r="AE229" s="29"/>
      <c r="AF229" s="29"/>
      <c r="AG229" s="29"/>
      <c r="AH229" s="29"/>
    </row>
    <row r="230" spans="14:34" x14ac:dyDescent="0.2">
      <c r="N230" s="29"/>
      <c r="O230" s="29"/>
      <c r="P230" s="29"/>
      <c r="Q230" s="29"/>
      <c r="R230" s="29"/>
      <c r="S230" s="29"/>
      <c r="T230" s="29"/>
      <c r="U230" s="29"/>
      <c r="V230" s="29"/>
      <c r="W230" s="29"/>
      <c r="X230" s="29"/>
      <c r="Y230" s="29"/>
      <c r="Z230" s="29"/>
      <c r="AA230" s="29"/>
      <c r="AB230" s="29"/>
      <c r="AC230" s="29"/>
      <c r="AD230" s="29"/>
      <c r="AE230" s="29"/>
      <c r="AF230" s="29"/>
      <c r="AG230" s="29"/>
      <c r="AH230" s="29"/>
    </row>
    <row r="231" spans="14:34" x14ac:dyDescent="0.2">
      <c r="N231" s="29"/>
      <c r="O231" s="29"/>
      <c r="P231" s="29"/>
      <c r="Q231" s="29"/>
      <c r="R231" s="29"/>
      <c r="S231" s="29"/>
      <c r="T231" s="29"/>
      <c r="U231" s="29"/>
      <c r="V231" s="29"/>
      <c r="W231" s="29"/>
      <c r="X231" s="29"/>
      <c r="Y231" s="29"/>
      <c r="Z231" s="29"/>
      <c r="AA231" s="29"/>
      <c r="AB231" s="29"/>
      <c r="AC231" s="29"/>
      <c r="AD231" s="29"/>
      <c r="AE231" s="29"/>
      <c r="AF231" s="29"/>
      <c r="AG231" s="29"/>
      <c r="AH231" s="29"/>
    </row>
    <row r="232" spans="14:34" x14ac:dyDescent="0.2">
      <c r="N232" s="29"/>
      <c r="O232" s="29"/>
      <c r="P232" s="29"/>
      <c r="Q232" s="29"/>
      <c r="R232" s="29"/>
      <c r="S232" s="29"/>
      <c r="T232" s="29"/>
      <c r="U232" s="29"/>
      <c r="V232" s="29"/>
      <c r="W232" s="29"/>
      <c r="X232" s="29"/>
      <c r="Y232" s="29"/>
      <c r="Z232" s="29"/>
      <c r="AA232" s="29"/>
      <c r="AB232" s="29"/>
      <c r="AC232" s="29"/>
      <c r="AD232" s="29"/>
      <c r="AE232" s="29"/>
      <c r="AF232" s="29"/>
      <c r="AG232" s="29"/>
      <c r="AH232" s="29"/>
    </row>
    <row r="233" spans="14:34" x14ac:dyDescent="0.2">
      <c r="N233" s="29"/>
      <c r="O233" s="29"/>
      <c r="P233" s="29"/>
      <c r="Q233" s="29"/>
      <c r="R233" s="29"/>
      <c r="S233" s="29"/>
      <c r="T233" s="29"/>
      <c r="U233" s="29"/>
      <c r="V233" s="29"/>
      <c r="W233" s="29"/>
      <c r="X233" s="29"/>
      <c r="Y233" s="29"/>
      <c r="Z233" s="29"/>
      <c r="AA233" s="29"/>
      <c r="AB233" s="29"/>
      <c r="AC233" s="29"/>
      <c r="AD233" s="29"/>
      <c r="AE233" s="29"/>
      <c r="AF233" s="29"/>
      <c r="AG233" s="29"/>
      <c r="AH233" s="29"/>
    </row>
    <row r="234" spans="14:34" x14ac:dyDescent="0.2">
      <c r="N234" s="29"/>
      <c r="O234" s="29"/>
      <c r="P234" s="29"/>
      <c r="Q234" s="29"/>
      <c r="R234" s="29"/>
      <c r="S234" s="29"/>
      <c r="T234" s="29"/>
      <c r="U234" s="29"/>
      <c r="V234" s="29"/>
      <c r="W234" s="29"/>
      <c r="X234" s="29"/>
      <c r="Y234" s="29"/>
      <c r="Z234" s="29"/>
      <c r="AA234" s="29"/>
      <c r="AB234" s="29"/>
      <c r="AC234" s="29"/>
      <c r="AD234" s="29"/>
      <c r="AE234" s="29"/>
      <c r="AF234" s="29"/>
      <c r="AG234" s="29"/>
      <c r="AH234" s="29"/>
    </row>
    <row r="235" spans="14:34" x14ac:dyDescent="0.2">
      <c r="N235" s="29"/>
      <c r="O235" s="29"/>
      <c r="P235" s="29"/>
      <c r="Q235" s="29"/>
      <c r="R235" s="29"/>
      <c r="S235" s="29"/>
      <c r="T235" s="29"/>
      <c r="U235" s="29"/>
      <c r="V235" s="29"/>
      <c r="W235" s="29"/>
      <c r="X235" s="29"/>
      <c r="Y235" s="29"/>
      <c r="Z235" s="29"/>
      <c r="AA235" s="29"/>
      <c r="AB235" s="29"/>
      <c r="AC235" s="29"/>
      <c r="AD235" s="29"/>
      <c r="AE235" s="29"/>
      <c r="AF235" s="29"/>
      <c r="AG235" s="29"/>
      <c r="AH235" s="29"/>
    </row>
    <row r="236" spans="14:34" x14ac:dyDescent="0.2">
      <c r="N236" s="29"/>
      <c r="O236" s="29"/>
      <c r="P236" s="29"/>
      <c r="Q236" s="29"/>
      <c r="R236" s="29"/>
      <c r="S236" s="29"/>
      <c r="T236" s="29"/>
      <c r="U236" s="29"/>
      <c r="V236" s="29"/>
      <c r="W236" s="29"/>
      <c r="X236" s="29"/>
      <c r="Y236" s="29"/>
      <c r="Z236" s="29"/>
      <c r="AA236" s="29"/>
      <c r="AB236" s="29"/>
      <c r="AC236" s="29"/>
      <c r="AD236" s="29"/>
      <c r="AE236" s="29"/>
      <c r="AF236" s="29"/>
      <c r="AG236" s="29"/>
      <c r="AH236" s="29"/>
    </row>
    <row r="237" spans="14:34" x14ac:dyDescent="0.2">
      <c r="N237" s="29"/>
      <c r="O237" s="29"/>
      <c r="P237" s="29"/>
      <c r="Q237" s="29"/>
      <c r="R237" s="29"/>
      <c r="S237" s="29"/>
      <c r="T237" s="29"/>
      <c r="U237" s="29"/>
      <c r="V237" s="29"/>
      <c r="W237" s="29"/>
      <c r="X237" s="29"/>
      <c r="Y237" s="29"/>
      <c r="Z237" s="29"/>
      <c r="AA237" s="29"/>
      <c r="AB237" s="29"/>
      <c r="AC237" s="29"/>
      <c r="AD237" s="29"/>
      <c r="AE237" s="29"/>
      <c r="AF237" s="29"/>
      <c r="AG237" s="29"/>
      <c r="AH237" s="29"/>
    </row>
    <row r="238" spans="14:34" x14ac:dyDescent="0.2">
      <c r="N238" s="29"/>
      <c r="O238" s="29"/>
      <c r="P238" s="29"/>
      <c r="Q238" s="29"/>
      <c r="R238" s="29"/>
      <c r="S238" s="29"/>
      <c r="T238" s="29"/>
      <c r="U238" s="29"/>
      <c r="V238" s="29"/>
      <c r="W238" s="29"/>
      <c r="X238" s="29"/>
      <c r="Y238" s="29"/>
      <c r="Z238" s="29"/>
      <c r="AA238" s="29"/>
      <c r="AB238" s="29"/>
      <c r="AC238" s="29"/>
      <c r="AD238" s="29"/>
      <c r="AE238" s="29"/>
      <c r="AF238" s="29"/>
      <c r="AG238" s="29"/>
      <c r="AH238" s="29"/>
    </row>
    <row r="239" spans="14:34" x14ac:dyDescent="0.2">
      <c r="N239" s="29"/>
      <c r="O239" s="29"/>
      <c r="P239" s="29"/>
      <c r="Q239" s="29"/>
      <c r="R239" s="29"/>
      <c r="S239" s="29"/>
      <c r="T239" s="29"/>
      <c r="U239" s="29"/>
      <c r="V239" s="29"/>
      <c r="W239" s="29"/>
      <c r="X239" s="29"/>
      <c r="Y239" s="29"/>
      <c r="Z239" s="29"/>
      <c r="AA239" s="29"/>
      <c r="AB239" s="29"/>
      <c r="AC239" s="29"/>
      <c r="AD239" s="29"/>
      <c r="AE239" s="29"/>
      <c r="AF239" s="29"/>
      <c r="AG239" s="29"/>
      <c r="AH239" s="29"/>
    </row>
    <row r="240" spans="14:34" x14ac:dyDescent="0.2">
      <c r="N240" s="29"/>
      <c r="O240" s="29"/>
      <c r="P240" s="29"/>
      <c r="Q240" s="29"/>
      <c r="R240" s="29"/>
      <c r="S240" s="29"/>
      <c r="T240" s="29"/>
      <c r="U240" s="29"/>
      <c r="V240" s="29"/>
      <c r="W240" s="29"/>
      <c r="X240" s="29"/>
      <c r="Y240" s="29"/>
      <c r="Z240" s="29"/>
      <c r="AA240" s="29"/>
      <c r="AB240" s="29"/>
      <c r="AC240" s="29"/>
      <c r="AD240" s="29"/>
      <c r="AE240" s="29"/>
      <c r="AF240" s="29"/>
      <c r="AG240" s="29"/>
      <c r="AH240" s="29"/>
    </row>
    <row r="241" spans="14:34" x14ac:dyDescent="0.2">
      <c r="N241" s="29"/>
      <c r="O241" s="29"/>
      <c r="P241" s="29"/>
      <c r="Q241" s="29"/>
      <c r="R241" s="29"/>
      <c r="S241" s="29"/>
      <c r="T241" s="29"/>
      <c r="U241" s="29"/>
      <c r="V241" s="29"/>
      <c r="W241" s="29"/>
      <c r="X241" s="29"/>
      <c r="Y241" s="29"/>
      <c r="Z241" s="29"/>
      <c r="AA241" s="29"/>
      <c r="AB241" s="29"/>
      <c r="AC241" s="29"/>
      <c r="AD241" s="29"/>
      <c r="AE241" s="29"/>
      <c r="AF241" s="29"/>
      <c r="AG241" s="29"/>
      <c r="AH241" s="29"/>
    </row>
    <row r="242" spans="14:34" x14ac:dyDescent="0.2">
      <c r="N242" s="29"/>
      <c r="O242" s="29"/>
      <c r="P242" s="29"/>
      <c r="Q242" s="29"/>
      <c r="R242" s="29"/>
      <c r="S242" s="29"/>
      <c r="T242" s="29"/>
      <c r="U242" s="29"/>
      <c r="V242" s="29"/>
      <c r="W242" s="29"/>
      <c r="X242" s="29"/>
      <c r="Y242" s="29"/>
      <c r="Z242" s="29"/>
      <c r="AA242" s="29"/>
      <c r="AB242" s="29"/>
      <c r="AC242" s="29"/>
      <c r="AD242" s="29"/>
      <c r="AE242" s="29"/>
      <c r="AF242" s="29"/>
      <c r="AG242" s="29"/>
      <c r="AH242" s="29"/>
    </row>
    <row r="243" spans="14:34" x14ac:dyDescent="0.2">
      <c r="N243" s="29"/>
      <c r="O243" s="29"/>
      <c r="P243" s="29"/>
      <c r="Q243" s="29"/>
      <c r="R243" s="29"/>
      <c r="S243" s="29"/>
      <c r="T243" s="29"/>
      <c r="U243" s="29"/>
      <c r="V243" s="29"/>
      <c r="W243" s="29"/>
      <c r="X243" s="29"/>
      <c r="Y243" s="29"/>
      <c r="Z243" s="29"/>
      <c r="AA243" s="29"/>
      <c r="AB243" s="29"/>
      <c r="AC243" s="29"/>
      <c r="AD243" s="29"/>
      <c r="AE243" s="29"/>
      <c r="AF243" s="29"/>
      <c r="AG243" s="29"/>
      <c r="AH243" s="29"/>
    </row>
    <row r="244" spans="14:34" x14ac:dyDescent="0.2">
      <c r="N244" s="29"/>
      <c r="O244" s="29"/>
      <c r="P244" s="29"/>
      <c r="Q244" s="29"/>
      <c r="R244" s="29"/>
      <c r="S244" s="29"/>
      <c r="T244" s="29"/>
      <c r="U244" s="29"/>
      <c r="V244" s="29"/>
      <c r="W244" s="29"/>
      <c r="X244" s="29"/>
      <c r="Y244" s="29"/>
      <c r="Z244" s="29"/>
      <c r="AA244" s="29"/>
      <c r="AB244" s="29"/>
      <c r="AC244" s="29"/>
      <c r="AD244" s="29"/>
      <c r="AE244" s="29"/>
      <c r="AF244" s="29"/>
      <c r="AG244" s="29"/>
      <c r="AH244" s="29"/>
    </row>
    <row r="245" spans="14:34" x14ac:dyDescent="0.2">
      <c r="N245" s="29"/>
      <c r="O245" s="29"/>
      <c r="P245" s="29"/>
      <c r="Q245" s="29"/>
      <c r="R245" s="29"/>
      <c r="S245" s="29"/>
      <c r="T245" s="29"/>
      <c r="U245" s="29"/>
      <c r="V245" s="29"/>
      <c r="W245" s="29"/>
      <c r="X245" s="29"/>
      <c r="Y245" s="29"/>
      <c r="Z245" s="29"/>
      <c r="AA245" s="29"/>
      <c r="AB245" s="29"/>
      <c r="AC245" s="29"/>
      <c r="AD245" s="29"/>
      <c r="AE245" s="29"/>
      <c r="AF245" s="29"/>
      <c r="AG245" s="29"/>
      <c r="AH245" s="29"/>
    </row>
    <row r="246" spans="14:34" x14ac:dyDescent="0.2">
      <c r="N246" s="29"/>
      <c r="O246" s="29"/>
      <c r="P246" s="29"/>
      <c r="Q246" s="29"/>
      <c r="R246" s="29"/>
      <c r="S246" s="29"/>
      <c r="T246" s="29"/>
      <c r="U246" s="29"/>
      <c r="V246" s="29"/>
      <c r="W246" s="29"/>
      <c r="X246" s="29"/>
      <c r="Y246" s="29"/>
      <c r="Z246" s="29"/>
      <c r="AA246" s="29"/>
      <c r="AB246" s="29"/>
      <c r="AC246" s="29"/>
      <c r="AD246" s="29"/>
      <c r="AE246" s="29"/>
      <c r="AF246" s="29"/>
      <c r="AG246" s="29"/>
      <c r="AH246" s="29"/>
    </row>
    <row r="247" spans="14:34" x14ac:dyDescent="0.2">
      <c r="N247" s="29"/>
      <c r="O247" s="29"/>
      <c r="P247" s="29"/>
      <c r="Q247" s="29"/>
      <c r="R247" s="29"/>
      <c r="S247" s="29"/>
      <c r="T247" s="29"/>
      <c r="U247" s="29"/>
      <c r="V247" s="29"/>
      <c r="W247" s="29"/>
      <c r="X247" s="29"/>
      <c r="Y247" s="29"/>
      <c r="Z247" s="29"/>
      <c r="AA247" s="29"/>
      <c r="AB247" s="29"/>
      <c r="AC247" s="29"/>
      <c r="AD247" s="29"/>
      <c r="AE247" s="29"/>
      <c r="AF247" s="29"/>
      <c r="AG247" s="29"/>
      <c r="AH247" s="29"/>
    </row>
    <row r="248" spans="14:34" x14ac:dyDescent="0.2">
      <c r="N248" s="29"/>
      <c r="O248" s="29"/>
      <c r="P248" s="29"/>
      <c r="Q248" s="29"/>
      <c r="R248" s="29"/>
      <c r="S248" s="29"/>
      <c r="T248" s="29"/>
      <c r="U248" s="29"/>
      <c r="V248" s="29"/>
      <c r="W248" s="29"/>
      <c r="X248" s="29"/>
      <c r="Y248" s="29"/>
      <c r="Z248" s="29"/>
      <c r="AA248" s="29"/>
      <c r="AB248" s="29"/>
      <c r="AC248" s="29"/>
      <c r="AD248" s="29"/>
      <c r="AE248" s="29"/>
      <c r="AF248" s="29"/>
      <c r="AG248" s="29"/>
      <c r="AH248" s="29"/>
    </row>
    <row r="249" spans="14:34" x14ac:dyDescent="0.2">
      <c r="N249" s="29"/>
      <c r="O249" s="29"/>
      <c r="P249" s="29"/>
      <c r="Q249" s="29"/>
      <c r="R249" s="29"/>
      <c r="S249" s="29"/>
      <c r="T249" s="29"/>
      <c r="U249" s="29"/>
      <c r="V249" s="29"/>
      <c r="W249" s="29"/>
      <c r="X249" s="29"/>
      <c r="Y249" s="29"/>
      <c r="Z249" s="29"/>
      <c r="AA249" s="29"/>
      <c r="AB249" s="29"/>
      <c r="AC249" s="29"/>
      <c r="AD249" s="29"/>
      <c r="AE249" s="29"/>
      <c r="AF249" s="29"/>
      <c r="AG249" s="29"/>
      <c r="AH249" s="29"/>
    </row>
    <row r="250" spans="14:34" x14ac:dyDescent="0.2">
      <c r="N250" s="29"/>
      <c r="O250" s="29"/>
      <c r="P250" s="29"/>
      <c r="Q250" s="29"/>
      <c r="R250" s="29"/>
      <c r="S250" s="29"/>
      <c r="T250" s="29"/>
      <c r="U250" s="29"/>
      <c r="V250" s="29"/>
      <c r="W250" s="29"/>
      <c r="X250" s="29"/>
      <c r="Y250" s="29"/>
      <c r="Z250" s="29"/>
      <c r="AA250" s="29"/>
      <c r="AB250" s="29"/>
      <c r="AC250" s="29"/>
      <c r="AD250" s="29"/>
      <c r="AE250" s="29"/>
      <c r="AF250" s="29"/>
      <c r="AG250" s="29"/>
      <c r="AH250" s="29"/>
    </row>
    <row r="251" spans="14:34" x14ac:dyDescent="0.2">
      <c r="N251" s="29"/>
      <c r="O251" s="29"/>
      <c r="P251" s="29"/>
      <c r="Q251" s="29"/>
      <c r="R251" s="29"/>
      <c r="S251" s="29"/>
      <c r="T251" s="29"/>
      <c r="U251" s="29"/>
      <c r="V251" s="29"/>
      <c r="W251" s="29"/>
      <c r="X251" s="29"/>
      <c r="Y251" s="29"/>
      <c r="Z251" s="29"/>
      <c r="AA251" s="29"/>
      <c r="AB251" s="29"/>
      <c r="AC251" s="29"/>
      <c r="AD251" s="29"/>
      <c r="AE251" s="29"/>
      <c r="AF251" s="29"/>
      <c r="AG251" s="29"/>
      <c r="AH251" s="29"/>
    </row>
    <row r="252" spans="14:34" x14ac:dyDescent="0.2">
      <c r="N252" s="29"/>
      <c r="O252" s="29"/>
      <c r="P252" s="29"/>
      <c r="Q252" s="29"/>
      <c r="R252" s="29"/>
      <c r="S252" s="29"/>
      <c r="T252" s="29"/>
      <c r="U252" s="29"/>
      <c r="V252" s="29"/>
      <c r="W252" s="29"/>
      <c r="X252" s="29"/>
      <c r="Y252" s="29"/>
      <c r="Z252" s="29"/>
      <c r="AA252" s="29"/>
      <c r="AB252" s="29"/>
      <c r="AC252" s="29"/>
      <c r="AD252" s="29"/>
      <c r="AE252" s="29"/>
      <c r="AF252" s="29"/>
      <c r="AG252" s="29"/>
      <c r="AH252" s="29"/>
    </row>
    <row r="253" spans="14:34" x14ac:dyDescent="0.2">
      <c r="N253" s="29"/>
      <c r="O253" s="29"/>
      <c r="P253" s="29"/>
      <c r="Q253" s="29"/>
      <c r="R253" s="29"/>
      <c r="S253" s="29"/>
      <c r="T253" s="29"/>
      <c r="U253" s="29"/>
      <c r="V253" s="29"/>
      <c r="W253" s="29"/>
      <c r="X253" s="29"/>
      <c r="Y253" s="29"/>
      <c r="Z253" s="29"/>
      <c r="AA253" s="29"/>
      <c r="AB253" s="29"/>
      <c r="AC253" s="29"/>
      <c r="AD253" s="29"/>
      <c r="AE253" s="29"/>
      <c r="AF253" s="29"/>
      <c r="AG253" s="29"/>
      <c r="AH253" s="29"/>
    </row>
    <row r="254" spans="14:34" x14ac:dyDescent="0.2">
      <c r="N254" s="29"/>
      <c r="O254" s="29"/>
      <c r="P254" s="29"/>
      <c r="Q254" s="29"/>
      <c r="R254" s="29"/>
      <c r="S254" s="29"/>
      <c r="T254" s="29"/>
      <c r="U254" s="29"/>
      <c r="V254" s="29"/>
      <c r="W254" s="29"/>
      <c r="X254" s="29"/>
      <c r="Y254" s="29"/>
      <c r="Z254" s="29"/>
      <c r="AA254" s="29"/>
      <c r="AB254" s="29"/>
      <c r="AC254" s="29"/>
      <c r="AD254" s="29"/>
      <c r="AE254" s="29"/>
      <c r="AF254" s="29"/>
      <c r="AG254" s="29"/>
      <c r="AH254" s="29"/>
    </row>
    <row r="255" spans="14:34" x14ac:dyDescent="0.2">
      <c r="N255" s="29"/>
      <c r="O255" s="29"/>
      <c r="P255" s="29"/>
      <c r="Q255" s="29"/>
      <c r="R255" s="29"/>
      <c r="S255" s="29"/>
      <c r="T255" s="29"/>
      <c r="U255" s="29"/>
      <c r="V255" s="29"/>
      <c r="W255" s="29"/>
      <c r="X255" s="29"/>
      <c r="Y255" s="29"/>
      <c r="Z255" s="29"/>
      <c r="AA255" s="29"/>
      <c r="AB255" s="29"/>
      <c r="AC255" s="29"/>
      <c r="AD255" s="29"/>
      <c r="AE255" s="29"/>
      <c r="AF255" s="29"/>
      <c r="AG255" s="29"/>
      <c r="AH255" s="29"/>
    </row>
    <row r="256" spans="14:34" x14ac:dyDescent="0.2">
      <c r="N256" s="29"/>
      <c r="O256" s="29"/>
      <c r="P256" s="29"/>
      <c r="Q256" s="29"/>
      <c r="R256" s="29"/>
      <c r="S256" s="29"/>
      <c r="T256" s="29"/>
      <c r="U256" s="29"/>
      <c r="V256" s="29"/>
      <c r="W256" s="29"/>
      <c r="X256" s="29"/>
      <c r="Y256" s="29"/>
      <c r="Z256" s="29"/>
      <c r="AA256" s="29"/>
      <c r="AB256" s="29"/>
      <c r="AC256" s="29"/>
      <c r="AD256" s="29"/>
      <c r="AE256" s="29"/>
      <c r="AF256" s="29"/>
      <c r="AG256" s="29"/>
      <c r="AH256" s="29"/>
    </row>
    <row r="257" spans="14:34" x14ac:dyDescent="0.2">
      <c r="N257" s="29"/>
      <c r="O257" s="29"/>
      <c r="P257" s="29"/>
      <c r="Q257" s="29"/>
      <c r="R257" s="29"/>
      <c r="S257" s="29"/>
      <c r="T257" s="29"/>
      <c r="U257" s="29"/>
      <c r="V257" s="29"/>
      <c r="W257" s="29"/>
      <c r="X257" s="29"/>
      <c r="Y257" s="29"/>
      <c r="Z257" s="29"/>
      <c r="AA257" s="29"/>
      <c r="AB257" s="29"/>
      <c r="AC257" s="29"/>
      <c r="AD257" s="29"/>
      <c r="AE257" s="29"/>
      <c r="AF257" s="29"/>
      <c r="AG257" s="29"/>
      <c r="AH257" s="29"/>
    </row>
    <row r="258" spans="14:34" x14ac:dyDescent="0.2">
      <c r="N258" s="29"/>
      <c r="O258" s="29"/>
      <c r="P258" s="29"/>
      <c r="Q258" s="29"/>
      <c r="R258" s="29"/>
      <c r="S258" s="29"/>
      <c r="T258" s="29"/>
      <c r="U258" s="29"/>
      <c r="V258" s="29"/>
      <c r="W258" s="29"/>
      <c r="X258" s="29"/>
      <c r="Y258" s="29"/>
      <c r="Z258" s="29"/>
      <c r="AA258" s="29"/>
      <c r="AB258" s="29"/>
      <c r="AC258" s="29"/>
      <c r="AD258" s="29"/>
      <c r="AE258" s="29"/>
      <c r="AF258" s="29"/>
      <c r="AG258" s="29"/>
      <c r="AH258" s="29"/>
    </row>
    <row r="259" spans="14:34" x14ac:dyDescent="0.2">
      <c r="N259" s="29"/>
      <c r="O259" s="29"/>
      <c r="P259" s="29"/>
      <c r="Q259" s="29"/>
      <c r="R259" s="29"/>
      <c r="S259" s="29"/>
      <c r="T259" s="29"/>
      <c r="U259" s="29"/>
      <c r="V259" s="29"/>
      <c r="W259" s="29"/>
      <c r="X259" s="29"/>
      <c r="Y259" s="29"/>
      <c r="Z259" s="29"/>
      <c r="AA259" s="29"/>
      <c r="AB259" s="29"/>
      <c r="AC259" s="29"/>
      <c r="AD259" s="29"/>
      <c r="AE259" s="29"/>
      <c r="AF259" s="29"/>
      <c r="AG259" s="29"/>
      <c r="AH259" s="29"/>
    </row>
    <row r="260" spans="14:34" x14ac:dyDescent="0.2">
      <c r="N260" s="29"/>
      <c r="O260" s="29"/>
      <c r="P260" s="29"/>
      <c r="Q260" s="29"/>
      <c r="R260" s="29"/>
      <c r="S260" s="29"/>
      <c r="T260" s="29"/>
      <c r="U260" s="29"/>
      <c r="V260" s="29"/>
      <c r="W260" s="29"/>
      <c r="X260" s="29"/>
      <c r="Y260" s="29"/>
      <c r="Z260" s="29"/>
      <c r="AA260" s="29"/>
      <c r="AB260" s="29"/>
      <c r="AC260" s="29"/>
      <c r="AD260" s="29"/>
      <c r="AE260" s="29"/>
      <c r="AF260" s="29"/>
      <c r="AG260" s="29"/>
      <c r="AH260" s="29"/>
    </row>
    <row r="261" spans="14:34" x14ac:dyDescent="0.2">
      <c r="N261" s="29"/>
      <c r="O261" s="29"/>
      <c r="P261" s="29"/>
      <c r="Q261" s="29"/>
      <c r="R261" s="29"/>
      <c r="S261" s="29"/>
      <c r="T261" s="29"/>
      <c r="U261" s="29"/>
      <c r="V261" s="29"/>
      <c r="W261" s="29"/>
      <c r="X261" s="29"/>
      <c r="Y261" s="29"/>
      <c r="Z261" s="29"/>
      <c r="AA261" s="29"/>
      <c r="AB261" s="29"/>
      <c r="AC261" s="29"/>
      <c r="AD261" s="29"/>
      <c r="AE261" s="29"/>
      <c r="AF261" s="29"/>
      <c r="AG261" s="29"/>
      <c r="AH261" s="29"/>
    </row>
    <row r="262" spans="14:34" x14ac:dyDescent="0.2">
      <c r="N262" s="29"/>
      <c r="O262" s="29"/>
      <c r="P262" s="29"/>
      <c r="Q262" s="29"/>
      <c r="R262" s="29"/>
      <c r="S262" s="29"/>
      <c r="T262" s="29"/>
      <c r="U262" s="29"/>
      <c r="V262" s="29"/>
      <c r="W262" s="29"/>
      <c r="X262" s="29"/>
      <c r="Y262" s="29"/>
      <c r="Z262" s="29"/>
      <c r="AA262" s="29"/>
      <c r="AB262" s="29"/>
      <c r="AC262" s="29"/>
      <c r="AD262" s="29"/>
      <c r="AE262" s="29"/>
      <c r="AF262" s="29"/>
      <c r="AG262" s="29"/>
      <c r="AH262" s="29"/>
    </row>
    <row r="263" spans="14:34" x14ac:dyDescent="0.2">
      <c r="N263" s="29"/>
      <c r="O263" s="29"/>
      <c r="P263" s="29"/>
      <c r="Q263" s="29"/>
      <c r="R263" s="29"/>
      <c r="S263" s="29"/>
      <c r="T263" s="29"/>
      <c r="U263" s="29"/>
      <c r="V263" s="29"/>
      <c r="W263" s="29"/>
      <c r="X263" s="29"/>
      <c r="Y263" s="29"/>
      <c r="Z263" s="29"/>
      <c r="AA263" s="29"/>
      <c r="AB263" s="29"/>
      <c r="AC263" s="29"/>
      <c r="AD263" s="29"/>
      <c r="AE263" s="29"/>
      <c r="AF263" s="29"/>
      <c r="AG263" s="29"/>
      <c r="AH263" s="29"/>
    </row>
    <row r="264" spans="14:34" x14ac:dyDescent="0.2">
      <c r="N264" s="29"/>
      <c r="O264" s="29"/>
      <c r="P264" s="29"/>
      <c r="Q264" s="29"/>
      <c r="R264" s="29"/>
      <c r="S264" s="29"/>
      <c r="T264" s="29"/>
      <c r="U264" s="29"/>
      <c r="V264" s="29"/>
      <c r="W264" s="29"/>
      <c r="X264" s="29"/>
      <c r="Y264" s="29"/>
      <c r="Z264" s="29"/>
      <c r="AA264" s="29"/>
      <c r="AB264" s="29"/>
      <c r="AC264" s="29"/>
      <c r="AD264" s="29"/>
      <c r="AE264" s="29"/>
      <c r="AF264" s="29"/>
      <c r="AG264" s="29"/>
      <c r="AH264" s="29"/>
    </row>
    <row r="265" spans="14:34" x14ac:dyDescent="0.2">
      <c r="N265" s="29"/>
      <c r="O265" s="29"/>
      <c r="P265" s="29"/>
      <c r="Q265" s="29"/>
      <c r="R265" s="29"/>
      <c r="S265" s="29"/>
      <c r="T265" s="29"/>
      <c r="U265" s="29"/>
      <c r="V265" s="29"/>
      <c r="W265" s="29"/>
      <c r="X265" s="29"/>
      <c r="Y265" s="29"/>
      <c r="Z265" s="29"/>
      <c r="AA265" s="29"/>
      <c r="AB265" s="29"/>
      <c r="AC265" s="29"/>
      <c r="AD265" s="29"/>
      <c r="AE265" s="29"/>
      <c r="AF265" s="29"/>
      <c r="AG265" s="29"/>
      <c r="AH265" s="29"/>
    </row>
    <row r="266" spans="14:34" x14ac:dyDescent="0.2">
      <c r="N266" s="29"/>
      <c r="O266" s="29"/>
      <c r="P266" s="29"/>
      <c r="Q266" s="29"/>
      <c r="R266" s="29"/>
      <c r="S266" s="29"/>
      <c r="T266" s="29"/>
      <c r="U266" s="29"/>
      <c r="V266" s="29"/>
      <c r="W266" s="29"/>
      <c r="X266" s="29"/>
      <c r="Y266" s="29"/>
      <c r="Z266" s="29"/>
      <c r="AA266" s="29"/>
      <c r="AB266" s="29"/>
      <c r="AC266" s="29"/>
      <c r="AD266" s="29"/>
      <c r="AE266" s="29"/>
      <c r="AF266" s="29"/>
      <c r="AG266" s="29"/>
      <c r="AH266" s="29"/>
    </row>
    <row r="267" spans="14:34" x14ac:dyDescent="0.2">
      <c r="N267" s="29"/>
      <c r="O267" s="29"/>
      <c r="P267" s="29"/>
      <c r="Q267" s="29"/>
      <c r="R267" s="29"/>
      <c r="S267" s="29"/>
      <c r="T267" s="29"/>
      <c r="U267" s="29"/>
      <c r="V267" s="29"/>
      <c r="W267" s="29"/>
      <c r="X267" s="29"/>
      <c r="Y267" s="29"/>
      <c r="Z267" s="29"/>
      <c r="AA267" s="29"/>
      <c r="AB267" s="29"/>
      <c r="AC267" s="29"/>
      <c r="AD267" s="29"/>
      <c r="AE267" s="29"/>
      <c r="AF267" s="29"/>
      <c r="AG267" s="29"/>
      <c r="AH267" s="29"/>
    </row>
    <row r="268" spans="14:34" x14ac:dyDescent="0.2">
      <c r="N268" s="29"/>
      <c r="O268" s="29"/>
      <c r="P268" s="29"/>
      <c r="Q268" s="29"/>
      <c r="R268" s="29"/>
      <c r="S268" s="29"/>
      <c r="T268" s="29"/>
      <c r="U268" s="29"/>
      <c r="V268" s="29"/>
      <c r="W268" s="29"/>
      <c r="X268" s="29"/>
      <c r="Y268" s="29"/>
      <c r="Z268" s="29"/>
      <c r="AA268" s="29"/>
      <c r="AB268" s="29"/>
      <c r="AC268" s="29"/>
      <c r="AD268" s="29"/>
      <c r="AE268" s="29"/>
      <c r="AF268" s="29"/>
      <c r="AG268" s="29"/>
      <c r="AH268" s="29"/>
    </row>
    <row r="269" spans="14:34" x14ac:dyDescent="0.2">
      <c r="N269" s="29"/>
      <c r="O269" s="29"/>
      <c r="P269" s="29"/>
      <c r="Q269" s="29"/>
      <c r="R269" s="29"/>
      <c r="S269" s="29"/>
      <c r="T269" s="29"/>
      <c r="U269" s="29"/>
      <c r="V269" s="29"/>
      <c r="W269" s="29"/>
      <c r="X269" s="29"/>
      <c r="Y269" s="29"/>
      <c r="Z269" s="29"/>
      <c r="AA269" s="29"/>
      <c r="AB269" s="29"/>
      <c r="AC269" s="29"/>
      <c r="AD269" s="29"/>
      <c r="AE269" s="29"/>
      <c r="AF269" s="29"/>
      <c r="AG269" s="29"/>
      <c r="AH269" s="29"/>
    </row>
    <row r="270" spans="14:34" x14ac:dyDescent="0.2">
      <c r="N270" s="29"/>
      <c r="O270" s="29"/>
      <c r="P270" s="29"/>
      <c r="Q270" s="29"/>
      <c r="R270" s="29"/>
      <c r="S270" s="29"/>
      <c r="T270" s="29"/>
      <c r="U270" s="29"/>
      <c r="V270" s="29"/>
      <c r="W270" s="29"/>
      <c r="X270" s="29"/>
      <c r="Y270" s="29"/>
      <c r="Z270" s="29"/>
      <c r="AA270" s="29"/>
      <c r="AB270" s="29"/>
      <c r="AC270" s="29"/>
      <c r="AD270" s="29"/>
      <c r="AE270" s="29"/>
      <c r="AF270" s="29"/>
      <c r="AG270" s="29"/>
      <c r="AH270" s="29"/>
    </row>
    <row r="271" spans="14:34" x14ac:dyDescent="0.2">
      <c r="N271" s="29"/>
      <c r="O271" s="29"/>
      <c r="P271" s="29"/>
      <c r="Q271" s="29"/>
      <c r="R271" s="29"/>
      <c r="S271" s="29"/>
      <c r="T271" s="29"/>
      <c r="U271" s="29"/>
      <c r="V271" s="29"/>
      <c r="W271" s="29"/>
      <c r="X271" s="29"/>
      <c r="Y271" s="29"/>
      <c r="Z271" s="29"/>
      <c r="AA271" s="29"/>
      <c r="AB271" s="29"/>
      <c r="AC271" s="29"/>
      <c r="AD271" s="29"/>
      <c r="AE271" s="29"/>
      <c r="AF271" s="29"/>
      <c r="AG271" s="29"/>
      <c r="AH271" s="29"/>
    </row>
    <row r="272" spans="14:34" x14ac:dyDescent="0.2">
      <c r="N272" s="29"/>
      <c r="O272" s="29"/>
      <c r="P272" s="29"/>
      <c r="Q272" s="29"/>
      <c r="R272" s="29"/>
      <c r="S272" s="29"/>
      <c r="T272" s="29"/>
      <c r="U272" s="29"/>
      <c r="V272" s="29"/>
      <c r="W272" s="29"/>
      <c r="X272" s="29"/>
      <c r="Y272" s="29"/>
      <c r="Z272" s="29"/>
      <c r="AA272" s="29"/>
      <c r="AB272" s="29"/>
      <c r="AC272" s="29"/>
      <c r="AD272" s="29"/>
      <c r="AE272" s="29"/>
      <c r="AF272" s="29"/>
      <c r="AG272" s="29"/>
      <c r="AH272" s="29"/>
    </row>
    <row r="273" spans="14:34" x14ac:dyDescent="0.2">
      <c r="N273" s="29"/>
      <c r="O273" s="29"/>
      <c r="P273" s="29"/>
      <c r="Q273" s="29"/>
      <c r="R273" s="29"/>
      <c r="S273" s="29"/>
      <c r="T273" s="29"/>
      <c r="U273" s="29"/>
      <c r="V273" s="29"/>
      <c r="W273" s="29"/>
      <c r="X273" s="29"/>
      <c r="Y273" s="29"/>
      <c r="Z273" s="29"/>
      <c r="AA273" s="29"/>
      <c r="AB273" s="29"/>
      <c r="AC273" s="29"/>
      <c r="AD273" s="29"/>
      <c r="AE273" s="29"/>
      <c r="AF273" s="29"/>
      <c r="AG273" s="29"/>
      <c r="AH273" s="29"/>
    </row>
    <row r="274" spans="14:34" x14ac:dyDescent="0.2">
      <c r="N274" s="29"/>
      <c r="O274" s="29"/>
      <c r="P274" s="29"/>
      <c r="Q274" s="29"/>
      <c r="R274" s="29"/>
      <c r="S274" s="29"/>
      <c r="T274" s="29"/>
      <c r="U274" s="29"/>
      <c r="V274" s="29"/>
      <c r="W274" s="29"/>
      <c r="X274" s="29"/>
      <c r="Y274" s="29"/>
      <c r="Z274" s="29"/>
      <c r="AA274" s="29"/>
      <c r="AB274" s="29"/>
      <c r="AC274" s="29"/>
      <c r="AD274" s="29"/>
      <c r="AE274" s="29"/>
      <c r="AF274" s="29"/>
      <c r="AG274" s="29"/>
      <c r="AH274" s="29"/>
    </row>
    <row r="275" spans="14:34" x14ac:dyDescent="0.2">
      <c r="N275" s="29"/>
      <c r="O275" s="29"/>
      <c r="P275" s="29"/>
      <c r="Q275" s="29"/>
      <c r="R275" s="29"/>
      <c r="S275" s="29"/>
      <c r="T275" s="29"/>
      <c r="U275" s="29"/>
      <c r="V275" s="29"/>
      <c r="W275" s="29"/>
      <c r="X275" s="29"/>
      <c r="Y275" s="29"/>
      <c r="Z275" s="29"/>
      <c r="AA275" s="29"/>
      <c r="AB275" s="29"/>
      <c r="AC275" s="29"/>
      <c r="AD275" s="29"/>
      <c r="AE275" s="29"/>
      <c r="AF275" s="29"/>
      <c r="AG275" s="29"/>
      <c r="AH275" s="29"/>
    </row>
    <row r="276" spans="14:34" x14ac:dyDescent="0.2">
      <c r="N276" s="29"/>
      <c r="O276" s="29"/>
      <c r="P276" s="29"/>
      <c r="Q276" s="29"/>
      <c r="R276" s="29"/>
      <c r="S276" s="29"/>
      <c r="T276" s="29"/>
      <c r="U276" s="29"/>
      <c r="V276" s="29"/>
      <c r="W276" s="29"/>
      <c r="X276" s="29"/>
      <c r="Y276" s="29"/>
      <c r="Z276" s="29"/>
      <c r="AA276" s="29"/>
      <c r="AB276" s="29"/>
      <c r="AC276" s="29"/>
      <c r="AD276" s="29"/>
      <c r="AE276" s="29"/>
      <c r="AF276" s="29"/>
      <c r="AG276" s="29"/>
      <c r="AH276" s="29"/>
    </row>
    <row r="277" spans="14:34" x14ac:dyDescent="0.2">
      <c r="N277" s="29"/>
      <c r="O277" s="29"/>
      <c r="P277" s="29"/>
      <c r="Q277" s="29"/>
      <c r="R277" s="29"/>
      <c r="S277" s="29"/>
      <c r="T277" s="29"/>
      <c r="U277" s="29"/>
      <c r="V277" s="29"/>
      <c r="W277" s="29"/>
      <c r="X277" s="29"/>
      <c r="Y277" s="29"/>
      <c r="Z277" s="29"/>
      <c r="AA277" s="29"/>
      <c r="AB277" s="29"/>
      <c r="AC277" s="29"/>
      <c r="AD277" s="29"/>
      <c r="AE277" s="29"/>
      <c r="AF277" s="29"/>
      <c r="AG277" s="29"/>
      <c r="AH277" s="29"/>
    </row>
    <row r="278" spans="14:34" x14ac:dyDescent="0.2">
      <c r="N278" s="29"/>
      <c r="O278" s="29"/>
      <c r="P278" s="29"/>
      <c r="Q278" s="29"/>
      <c r="R278" s="29"/>
      <c r="S278" s="29"/>
      <c r="T278" s="29"/>
      <c r="U278" s="29"/>
      <c r="V278" s="29"/>
      <c r="W278" s="29"/>
      <c r="X278" s="29"/>
      <c r="Y278" s="29"/>
      <c r="Z278" s="29"/>
      <c r="AA278" s="29"/>
      <c r="AB278" s="29"/>
      <c r="AC278" s="29"/>
      <c r="AD278" s="29"/>
      <c r="AE278" s="29"/>
      <c r="AF278" s="29"/>
      <c r="AG278" s="29"/>
      <c r="AH278" s="29"/>
    </row>
    <row r="279" spans="14:34" x14ac:dyDescent="0.2">
      <c r="N279" s="29"/>
      <c r="O279" s="29"/>
      <c r="P279" s="29"/>
      <c r="Q279" s="29"/>
      <c r="R279" s="29"/>
      <c r="S279" s="29"/>
      <c r="T279" s="29"/>
      <c r="U279" s="29"/>
      <c r="V279" s="29"/>
      <c r="W279" s="29"/>
      <c r="X279" s="29"/>
      <c r="Y279" s="29"/>
      <c r="Z279" s="29"/>
      <c r="AA279" s="29"/>
      <c r="AB279" s="29"/>
      <c r="AC279" s="29"/>
      <c r="AD279" s="29"/>
      <c r="AE279" s="29"/>
      <c r="AF279" s="29"/>
      <c r="AG279" s="29"/>
      <c r="AH279" s="29"/>
    </row>
    <row r="280" spans="14:34" x14ac:dyDescent="0.2">
      <c r="N280" s="29"/>
      <c r="O280" s="29"/>
      <c r="P280" s="29"/>
      <c r="Q280" s="29"/>
      <c r="R280" s="29"/>
      <c r="S280" s="29"/>
      <c r="T280" s="29"/>
      <c r="U280" s="29"/>
      <c r="V280" s="29"/>
      <c r="W280" s="29"/>
      <c r="X280" s="29"/>
      <c r="Y280" s="29"/>
      <c r="Z280" s="29"/>
      <c r="AA280" s="29"/>
      <c r="AB280" s="29"/>
      <c r="AC280" s="29"/>
      <c r="AD280" s="29"/>
      <c r="AE280" s="29"/>
      <c r="AF280" s="29"/>
      <c r="AG280" s="29"/>
      <c r="AH280" s="29"/>
    </row>
    <row r="281" spans="14:34" x14ac:dyDescent="0.2">
      <c r="N281" s="29"/>
      <c r="O281" s="29"/>
      <c r="P281" s="29"/>
      <c r="Q281" s="29"/>
      <c r="R281" s="29"/>
      <c r="S281" s="29"/>
      <c r="T281" s="29"/>
      <c r="U281" s="29"/>
      <c r="V281" s="29"/>
      <c r="W281" s="29"/>
      <c r="X281" s="29"/>
      <c r="Y281" s="29"/>
      <c r="Z281" s="29"/>
      <c r="AA281" s="29"/>
      <c r="AB281" s="29"/>
      <c r="AC281" s="29"/>
      <c r="AD281" s="29"/>
      <c r="AE281" s="29"/>
      <c r="AF281" s="29"/>
      <c r="AG281" s="29"/>
      <c r="AH281" s="29"/>
    </row>
    <row r="282" spans="14:34" x14ac:dyDescent="0.2">
      <c r="N282" s="29"/>
      <c r="O282" s="29"/>
      <c r="P282" s="29"/>
      <c r="Q282" s="29"/>
      <c r="R282" s="29"/>
      <c r="S282" s="29"/>
      <c r="T282" s="29"/>
      <c r="U282" s="29"/>
      <c r="V282" s="29"/>
      <c r="W282" s="29"/>
      <c r="X282" s="29"/>
      <c r="Y282" s="29"/>
      <c r="Z282" s="29"/>
      <c r="AA282" s="29"/>
      <c r="AB282" s="29"/>
      <c r="AC282" s="29"/>
      <c r="AD282" s="29"/>
      <c r="AE282" s="29"/>
      <c r="AF282" s="29"/>
      <c r="AG282" s="29"/>
      <c r="AH282" s="29"/>
    </row>
    <row r="283" spans="14:34" x14ac:dyDescent="0.2">
      <c r="N283" s="29"/>
      <c r="O283" s="29"/>
      <c r="P283" s="29"/>
      <c r="Q283" s="29"/>
      <c r="R283" s="29"/>
      <c r="S283" s="29"/>
      <c r="T283" s="29"/>
      <c r="U283" s="29"/>
      <c r="V283" s="29"/>
      <c r="W283" s="29"/>
      <c r="X283" s="29"/>
      <c r="Y283" s="29"/>
      <c r="Z283" s="29"/>
      <c r="AA283" s="29"/>
      <c r="AB283" s="29"/>
      <c r="AC283" s="29"/>
      <c r="AD283" s="29"/>
      <c r="AE283" s="29"/>
      <c r="AF283" s="29"/>
      <c r="AG283" s="29"/>
      <c r="AH283" s="29"/>
    </row>
    <row r="284" spans="14:34" x14ac:dyDescent="0.2">
      <c r="N284" s="29"/>
      <c r="O284" s="29"/>
      <c r="P284" s="29"/>
      <c r="Q284" s="29"/>
      <c r="R284" s="29"/>
      <c r="S284" s="29"/>
      <c r="T284" s="29"/>
      <c r="U284" s="29"/>
      <c r="V284" s="29"/>
      <c r="W284" s="29"/>
      <c r="X284" s="29"/>
      <c r="Y284" s="29"/>
      <c r="Z284" s="29"/>
      <c r="AA284" s="29"/>
      <c r="AB284" s="29"/>
      <c r="AC284" s="29"/>
      <c r="AD284" s="29"/>
      <c r="AE284" s="29"/>
      <c r="AF284" s="29"/>
      <c r="AG284" s="29"/>
      <c r="AH284" s="29"/>
    </row>
    <row r="285" spans="14:34" x14ac:dyDescent="0.2">
      <c r="N285" s="29"/>
      <c r="O285" s="29"/>
      <c r="P285" s="29"/>
      <c r="Q285" s="29"/>
      <c r="R285" s="29"/>
      <c r="S285" s="29"/>
      <c r="T285" s="29"/>
      <c r="U285" s="29"/>
      <c r="V285" s="29"/>
      <c r="W285" s="29"/>
      <c r="X285" s="29"/>
      <c r="Y285" s="29"/>
      <c r="Z285" s="29"/>
      <c r="AA285" s="29"/>
      <c r="AB285" s="29"/>
      <c r="AC285" s="29"/>
      <c r="AD285" s="29"/>
      <c r="AE285" s="29"/>
      <c r="AF285" s="29"/>
      <c r="AG285" s="29"/>
      <c r="AH285" s="29"/>
    </row>
    <row r="286" spans="14:34" x14ac:dyDescent="0.2">
      <c r="N286" s="29"/>
      <c r="O286" s="29"/>
      <c r="P286" s="29"/>
      <c r="Q286" s="29"/>
      <c r="R286" s="29"/>
      <c r="S286" s="29"/>
      <c r="T286" s="29"/>
      <c r="U286" s="29"/>
      <c r="V286" s="29"/>
      <c r="W286" s="29"/>
      <c r="X286" s="29"/>
      <c r="Y286" s="29"/>
      <c r="Z286" s="29"/>
      <c r="AA286" s="29"/>
      <c r="AB286" s="29"/>
      <c r="AC286" s="29"/>
      <c r="AD286" s="29"/>
      <c r="AE286" s="29"/>
      <c r="AF286" s="29"/>
      <c r="AG286" s="29"/>
      <c r="AH286" s="29"/>
    </row>
    <row r="287" spans="14:34" x14ac:dyDescent="0.2">
      <c r="N287" s="29"/>
      <c r="O287" s="29"/>
      <c r="P287" s="29"/>
      <c r="Q287" s="29"/>
      <c r="R287" s="29"/>
      <c r="S287" s="29"/>
      <c r="T287" s="29"/>
      <c r="U287" s="29"/>
      <c r="V287" s="29"/>
      <c r="W287" s="29"/>
      <c r="X287" s="29"/>
      <c r="Y287" s="29"/>
      <c r="Z287" s="29"/>
      <c r="AA287" s="29"/>
      <c r="AB287" s="29"/>
      <c r="AC287" s="29"/>
      <c r="AD287" s="29"/>
      <c r="AE287" s="29"/>
      <c r="AF287" s="29"/>
      <c r="AG287" s="29"/>
      <c r="AH287" s="29"/>
    </row>
    <row r="288" spans="14:34" x14ac:dyDescent="0.2">
      <c r="N288" s="29"/>
      <c r="O288" s="29"/>
      <c r="P288" s="29"/>
      <c r="Q288" s="29"/>
      <c r="R288" s="29"/>
      <c r="S288" s="29"/>
      <c r="T288" s="29"/>
      <c r="U288" s="29"/>
      <c r="V288" s="29"/>
      <c r="W288" s="29"/>
      <c r="X288" s="29"/>
      <c r="Y288" s="29"/>
      <c r="Z288" s="29"/>
      <c r="AA288" s="29"/>
      <c r="AB288" s="29"/>
      <c r="AC288" s="29"/>
      <c r="AD288" s="29"/>
      <c r="AE288" s="29"/>
      <c r="AF288" s="29"/>
      <c r="AG288" s="29"/>
      <c r="AH288" s="29"/>
    </row>
    <row r="289" spans="14:34" x14ac:dyDescent="0.2">
      <c r="N289" s="29"/>
      <c r="O289" s="29"/>
      <c r="P289" s="29"/>
      <c r="Q289" s="29"/>
      <c r="R289" s="29"/>
      <c r="S289" s="29"/>
      <c r="T289" s="29"/>
      <c r="U289" s="29"/>
      <c r="V289" s="29"/>
      <c r="W289" s="29"/>
      <c r="X289" s="29"/>
      <c r="Y289" s="29"/>
      <c r="Z289" s="29"/>
      <c r="AA289" s="29"/>
      <c r="AB289" s="29"/>
      <c r="AC289" s="29"/>
      <c r="AD289" s="29"/>
      <c r="AE289" s="29"/>
      <c r="AF289" s="29"/>
      <c r="AG289" s="29"/>
      <c r="AH289" s="29"/>
    </row>
    <row r="290" spans="14:34" x14ac:dyDescent="0.2">
      <c r="N290" s="29"/>
      <c r="O290" s="29"/>
      <c r="P290" s="29"/>
      <c r="Q290" s="29"/>
      <c r="R290" s="29"/>
      <c r="S290" s="29"/>
      <c r="T290" s="29"/>
      <c r="U290" s="29"/>
      <c r="V290" s="29"/>
      <c r="W290" s="29"/>
      <c r="X290" s="29"/>
      <c r="Y290" s="29"/>
      <c r="Z290" s="29"/>
      <c r="AA290" s="29"/>
      <c r="AB290" s="29"/>
      <c r="AC290" s="29"/>
      <c r="AD290" s="29"/>
      <c r="AE290" s="29"/>
      <c r="AF290" s="29"/>
      <c r="AG290" s="29"/>
      <c r="AH290" s="29"/>
    </row>
    <row r="291" spans="14:34" x14ac:dyDescent="0.2">
      <c r="N291" s="29"/>
      <c r="O291" s="29"/>
      <c r="P291" s="29"/>
      <c r="Q291" s="29"/>
      <c r="R291" s="29"/>
      <c r="S291" s="29"/>
      <c r="T291" s="29"/>
      <c r="U291" s="29"/>
      <c r="V291" s="29"/>
      <c r="W291" s="29"/>
      <c r="X291" s="29"/>
      <c r="Y291" s="29"/>
      <c r="Z291" s="29"/>
      <c r="AA291" s="29"/>
      <c r="AB291" s="29"/>
      <c r="AC291" s="29"/>
      <c r="AD291" s="29"/>
      <c r="AE291" s="29"/>
      <c r="AF291" s="29"/>
      <c r="AG291" s="29"/>
      <c r="AH291" s="29"/>
    </row>
    <row r="292" spans="14:34" x14ac:dyDescent="0.2">
      <c r="N292" s="29"/>
      <c r="O292" s="29"/>
      <c r="P292" s="29"/>
      <c r="Q292" s="29"/>
      <c r="R292" s="29"/>
      <c r="S292" s="29"/>
      <c r="T292" s="29"/>
      <c r="U292" s="29"/>
      <c r="V292" s="29"/>
      <c r="W292" s="29"/>
      <c r="X292" s="29"/>
      <c r="Y292" s="29"/>
      <c r="Z292" s="29"/>
      <c r="AA292" s="29"/>
      <c r="AB292" s="29"/>
      <c r="AC292" s="29"/>
      <c r="AD292" s="29"/>
      <c r="AE292" s="29"/>
      <c r="AF292" s="29"/>
      <c r="AG292" s="29"/>
      <c r="AH292" s="29"/>
    </row>
    <row r="293" spans="14:34" x14ac:dyDescent="0.2">
      <c r="N293" s="29"/>
      <c r="O293" s="29"/>
      <c r="P293" s="29"/>
      <c r="Q293" s="29"/>
      <c r="R293" s="29"/>
      <c r="S293" s="29"/>
      <c r="T293" s="29"/>
      <c r="U293" s="29"/>
      <c r="V293" s="29"/>
      <c r="W293" s="29"/>
      <c r="X293" s="29"/>
      <c r="Y293" s="29"/>
      <c r="Z293" s="29"/>
      <c r="AA293" s="29"/>
      <c r="AB293" s="29"/>
      <c r="AC293" s="29"/>
      <c r="AD293" s="29"/>
      <c r="AE293" s="29"/>
      <c r="AF293" s="29"/>
      <c r="AG293" s="29"/>
      <c r="AH293" s="29"/>
    </row>
    <row r="294" spans="14:34" x14ac:dyDescent="0.2">
      <c r="N294" s="29"/>
      <c r="O294" s="29"/>
      <c r="P294" s="29"/>
      <c r="Q294" s="29"/>
      <c r="R294" s="29"/>
      <c r="S294" s="29"/>
      <c r="T294" s="29"/>
      <c r="U294" s="29"/>
      <c r="V294" s="29"/>
      <c r="W294" s="29"/>
      <c r="X294" s="29"/>
      <c r="Y294" s="29"/>
      <c r="Z294" s="29"/>
      <c r="AA294" s="29"/>
      <c r="AB294" s="29"/>
      <c r="AC294" s="29"/>
      <c r="AD294" s="29"/>
      <c r="AE294" s="29"/>
      <c r="AF294" s="29"/>
      <c r="AG294" s="29"/>
      <c r="AH294" s="29"/>
    </row>
    <row r="295" spans="14:34" x14ac:dyDescent="0.2">
      <c r="N295" s="29"/>
      <c r="O295" s="29"/>
      <c r="P295" s="29"/>
      <c r="Q295" s="29"/>
      <c r="R295" s="29"/>
      <c r="S295" s="29"/>
      <c r="T295" s="29"/>
      <c r="U295" s="29"/>
      <c r="V295" s="29"/>
      <c r="W295" s="29"/>
      <c r="X295" s="29"/>
      <c r="Y295" s="29"/>
      <c r="Z295" s="29"/>
      <c r="AA295" s="29"/>
      <c r="AB295" s="29"/>
      <c r="AC295" s="29"/>
      <c r="AD295" s="29"/>
      <c r="AE295" s="29"/>
      <c r="AF295" s="29"/>
      <c r="AG295" s="29"/>
      <c r="AH295" s="29"/>
    </row>
    <row r="296" spans="14:34" x14ac:dyDescent="0.2">
      <c r="N296" s="29"/>
      <c r="O296" s="29"/>
      <c r="P296" s="29"/>
      <c r="Q296" s="29"/>
      <c r="R296" s="29"/>
      <c r="S296" s="29"/>
      <c r="T296" s="29"/>
      <c r="U296" s="29"/>
      <c r="V296" s="29"/>
      <c r="W296" s="29"/>
      <c r="X296" s="29"/>
      <c r="Y296" s="29"/>
      <c r="Z296" s="29"/>
      <c r="AA296" s="29"/>
      <c r="AB296" s="29"/>
      <c r="AC296" s="29"/>
      <c r="AD296" s="29"/>
      <c r="AE296" s="29"/>
      <c r="AF296" s="29"/>
      <c r="AG296" s="29"/>
      <c r="AH296" s="29"/>
    </row>
    <row r="297" spans="14:34" x14ac:dyDescent="0.2">
      <c r="N297" s="29"/>
      <c r="O297" s="29"/>
      <c r="P297" s="29"/>
      <c r="Q297" s="29"/>
      <c r="R297" s="29"/>
      <c r="S297" s="29"/>
      <c r="T297" s="29"/>
      <c r="U297" s="29"/>
      <c r="V297" s="29"/>
      <c r="W297" s="29"/>
      <c r="X297" s="29"/>
      <c r="Y297" s="29"/>
      <c r="Z297" s="29"/>
      <c r="AA297" s="29"/>
      <c r="AB297" s="29"/>
      <c r="AC297" s="29"/>
      <c r="AD297" s="29"/>
      <c r="AE297" s="29"/>
      <c r="AF297" s="29"/>
      <c r="AG297" s="29"/>
      <c r="AH297" s="29"/>
    </row>
    <row r="298" spans="14:34" x14ac:dyDescent="0.2">
      <c r="N298" s="29"/>
      <c r="O298" s="29"/>
      <c r="P298" s="29"/>
      <c r="Q298" s="29"/>
      <c r="R298" s="29"/>
      <c r="S298" s="29"/>
      <c r="T298" s="29"/>
      <c r="U298" s="29"/>
      <c r="V298" s="29"/>
      <c r="W298" s="29"/>
      <c r="X298" s="29"/>
      <c r="Y298" s="29"/>
      <c r="Z298" s="29"/>
      <c r="AA298" s="29"/>
      <c r="AB298" s="29"/>
      <c r="AC298" s="29"/>
      <c r="AD298" s="29"/>
      <c r="AE298" s="29"/>
      <c r="AF298" s="29"/>
      <c r="AG298" s="29"/>
      <c r="AH298" s="29"/>
    </row>
    <row r="299" spans="14:34" x14ac:dyDescent="0.2">
      <c r="N299" s="29"/>
      <c r="O299" s="29"/>
      <c r="P299" s="29"/>
      <c r="Q299" s="29"/>
      <c r="R299" s="29"/>
      <c r="S299" s="29"/>
      <c r="T299" s="29"/>
      <c r="U299" s="29"/>
      <c r="V299" s="29"/>
      <c r="W299" s="29"/>
      <c r="X299" s="29"/>
      <c r="Y299" s="29"/>
      <c r="Z299" s="29"/>
      <c r="AA299" s="29"/>
      <c r="AB299" s="29"/>
      <c r="AC299" s="29"/>
      <c r="AD299" s="29"/>
      <c r="AE299" s="29"/>
      <c r="AF299" s="29"/>
      <c r="AG299" s="29"/>
      <c r="AH299" s="29"/>
    </row>
    <row r="300" spans="14:34" x14ac:dyDescent="0.2">
      <c r="N300" s="29"/>
      <c r="O300" s="29"/>
      <c r="P300" s="29"/>
      <c r="Q300" s="29"/>
      <c r="R300" s="29"/>
      <c r="S300" s="29"/>
      <c r="T300" s="29"/>
      <c r="U300" s="29"/>
      <c r="V300" s="29"/>
      <c r="W300" s="29"/>
      <c r="X300" s="29"/>
      <c r="Y300" s="29"/>
      <c r="Z300" s="29"/>
      <c r="AA300" s="29"/>
      <c r="AB300" s="29"/>
      <c r="AC300" s="29"/>
      <c r="AD300" s="29"/>
      <c r="AE300" s="29"/>
      <c r="AF300" s="29"/>
      <c r="AG300" s="29"/>
      <c r="AH300" s="29"/>
    </row>
    <row r="301" spans="14:34" x14ac:dyDescent="0.2">
      <c r="N301" s="29"/>
      <c r="O301" s="29"/>
      <c r="P301" s="29"/>
      <c r="Q301" s="29"/>
      <c r="R301" s="29"/>
      <c r="S301" s="29"/>
      <c r="T301" s="29"/>
      <c r="U301" s="29"/>
      <c r="V301" s="29"/>
      <c r="W301" s="29"/>
      <c r="X301" s="29"/>
      <c r="Y301" s="29"/>
      <c r="Z301" s="29"/>
      <c r="AA301" s="29"/>
      <c r="AB301" s="29"/>
      <c r="AC301" s="29"/>
      <c r="AD301" s="29"/>
      <c r="AE301" s="29"/>
      <c r="AF301" s="29"/>
      <c r="AG301" s="29"/>
      <c r="AH301" s="29"/>
    </row>
    <row r="302" spans="14:34" x14ac:dyDescent="0.2">
      <c r="N302" s="29"/>
      <c r="O302" s="29"/>
      <c r="P302" s="29"/>
      <c r="Q302" s="29"/>
      <c r="R302" s="29"/>
      <c r="S302" s="29"/>
      <c r="T302" s="29"/>
      <c r="U302" s="29"/>
      <c r="V302" s="29"/>
      <c r="W302" s="29"/>
      <c r="X302" s="29"/>
      <c r="Y302" s="29"/>
      <c r="Z302" s="29"/>
      <c r="AA302" s="29"/>
      <c r="AB302" s="29"/>
      <c r="AC302" s="29"/>
      <c r="AD302" s="29"/>
      <c r="AE302" s="29"/>
      <c r="AF302" s="29"/>
      <c r="AG302" s="29"/>
      <c r="AH302" s="29"/>
    </row>
    <row r="303" spans="14:34" x14ac:dyDescent="0.2">
      <c r="N303" s="29"/>
      <c r="O303" s="29"/>
      <c r="P303" s="29"/>
      <c r="Q303" s="29"/>
      <c r="R303" s="29"/>
      <c r="S303" s="29"/>
      <c r="T303" s="29"/>
      <c r="U303" s="29"/>
      <c r="V303" s="29"/>
      <c r="W303" s="29"/>
      <c r="X303" s="29"/>
      <c r="Y303" s="29"/>
      <c r="Z303" s="29"/>
      <c r="AA303" s="29"/>
      <c r="AB303" s="29"/>
      <c r="AC303" s="29"/>
      <c r="AD303" s="29"/>
      <c r="AE303" s="29"/>
      <c r="AF303" s="29"/>
      <c r="AG303" s="29"/>
      <c r="AH303" s="29"/>
    </row>
    <row r="304" spans="14:34" x14ac:dyDescent="0.2">
      <c r="N304" s="29"/>
      <c r="O304" s="29"/>
      <c r="P304" s="29"/>
      <c r="Q304" s="29"/>
      <c r="R304" s="29"/>
      <c r="S304" s="29"/>
      <c r="T304" s="29"/>
      <c r="U304" s="29"/>
      <c r="V304" s="29"/>
      <c r="W304" s="29"/>
      <c r="X304" s="29"/>
      <c r="Y304" s="29"/>
      <c r="Z304" s="29"/>
      <c r="AA304" s="29"/>
      <c r="AB304" s="29"/>
      <c r="AC304" s="29"/>
      <c r="AD304" s="29"/>
      <c r="AE304" s="29"/>
      <c r="AF304" s="29"/>
      <c r="AG304" s="29"/>
      <c r="AH304" s="29"/>
    </row>
    <row r="305" spans="14:34" x14ac:dyDescent="0.2">
      <c r="N305" s="29"/>
      <c r="O305" s="29"/>
      <c r="P305" s="29"/>
      <c r="Q305" s="29"/>
      <c r="R305" s="29"/>
      <c r="S305" s="29"/>
      <c r="T305" s="29"/>
      <c r="U305" s="29"/>
      <c r="V305" s="29"/>
      <c r="W305" s="29"/>
      <c r="X305" s="29"/>
      <c r="Y305" s="29"/>
      <c r="Z305" s="29"/>
      <c r="AA305" s="29"/>
      <c r="AB305" s="29"/>
      <c r="AC305" s="29"/>
      <c r="AD305" s="29"/>
      <c r="AE305" s="29"/>
      <c r="AF305" s="29"/>
      <c r="AG305" s="29"/>
      <c r="AH305" s="29"/>
    </row>
    <row r="306" spans="14:34" x14ac:dyDescent="0.2">
      <c r="N306" s="29"/>
      <c r="O306" s="29"/>
      <c r="P306" s="29"/>
      <c r="Q306" s="29"/>
      <c r="R306" s="29"/>
      <c r="S306" s="29"/>
      <c r="T306" s="29"/>
      <c r="U306" s="29"/>
      <c r="V306" s="29"/>
      <c r="W306" s="29"/>
      <c r="X306" s="29"/>
      <c r="Y306" s="29"/>
      <c r="Z306" s="29"/>
      <c r="AA306" s="29"/>
      <c r="AB306" s="29"/>
      <c r="AC306" s="29"/>
      <c r="AD306" s="29"/>
      <c r="AE306" s="29"/>
      <c r="AF306" s="29"/>
      <c r="AG306" s="29"/>
      <c r="AH306" s="29"/>
    </row>
    <row r="307" spans="14:34" x14ac:dyDescent="0.2">
      <c r="N307" s="29"/>
      <c r="O307" s="29"/>
      <c r="P307" s="29"/>
      <c r="Q307" s="29"/>
      <c r="R307" s="29"/>
      <c r="S307" s="29"/>
      <c r="T307" s="29"/>
      <c r="U307" s="29"/>
      <c r="V307" s="29"/>
      <c r="W307" s="29"/>
      <c r="X307" s="29"/>
      <c r="Y307" s="29"/>
      <c r="Z307" s="29"/>
      <c r="AA307" s="29"/>
      <c r="AB307" s="29"/>
      <c r="AC307" s="29"/>
      <c r="AD307" s="29"/>
      <c r="AE307" s="29"/>
      <c r="AF307" s="29"/>
      <c r="AG307" s="29"/>
      <c r="AH307" s="29"/>
    </row>
    <row r="308" spans="14:34" x14ac:dyDescent="0.2">
      <c r="N308" s="29"/>
      <c r="O308" s="29"/>
      <c r="P308" s="29"/>
      <c r="Q308" s="29"/>
      <c r="R308" s="29"/>
      <c r="S308" s="29"/>
      <c r="T308" s="29"/>
      <c r="U308" s="29"/>
      <c r="V308" s="29"/>
      <c r="W308" s="29"/>
      <c r="X308" s="29"/>
      <c r="Y308" s="29"/>
      <c r="Z308" s="29"/>
      <c r="AA308" s="29"/>
      <c r="AB308" s="29"/>
      <c r="AC308" s="29"/>
      <c r="AD308" s="29"/>
      <c r="AE308" s="29"/>
      <c r="AF308" s="29"/>
      <c r="AG308" s="29"/>
      <c r="AH308" s="29"/>
    </row>
    <row r="309" spans="14:34" x14ac:dyDescent="0.2">
      <c r="N309" s="29"/>
      <c r="O309" s="29"/>
      <c r="P309" s="29"/>
      <c r="Q309" s="29"/>
      <c r="R309" s="29"/>
      <c r="S309" s="29"/>
      <c r="T309" s="29"/>
      <c r="U309" s="29"/>
      <c r="V309" s="29"/>
      <c r="W309" s="29"/>
      <c r="X309" s="29"/>
      <c r="Y309" s="29"/>
      <c r="Z309" s="29"/>
      <c r="AA309" s="29"/>
      <c r="AB309" s="29"/>
      <c r="AC309" s="29"/>
      <c r="AD309" s="29"/>
      <c r="AE309" s="29"/>
      <c r="AF309" s="29"/>
      <c r="AG309" s="29"/>
      <c r="AH309" s="29"/>
    </row>
    <row r="310" spans="14:34" x14ac:dyDescent="0.2">
      <c r="N310" s="29"/>
      <c r="O310" s="29"/>
      <c r="P310" s="29"/>
      <c r="Q310" s="29"/>
      <c r="R310" s="29"/>
      <c r="S310" s="29"/>
      <c r="T310" s="29"/>
      <c r="U310" s="29"/>
      <c r="V310" s="29"/>
      <c r="W310" s="29"/>
      <c r="X310" s="29"/>
      <c r="Y310" s="29"/>
      <c r="Z310" s="29"/>
      <c r="AA310" s="29"/>
      <c r="AB310" s="29"/>
      <c r="AC310" s="29"/>
      <c r="AD310" s="29"/>
      <c r="AE310" s="29"/>
      <c r="AF310" s="29"/>
      <c r="AG310" s="29"/>
      <c r="AH310" s="29"/>
    </row>
    <row r="311" spans="14:34" x14ac:dyDescent="0.2">
      <c r="N311" s="29"/>
      <c r="O311" s="29"/>
      <c r="P311" s="29"/>
      <c r="Q311" s="29"/>
      <c r="R311" s="29"/>
      <c r="S311" s="29"/>
      <c r="T311" s="29"/>
      <c r="U311" s="29"/>
      <c r="V311" s="29"/>
      <c r="W311" s="29"/>
      <c r="X311" s="29"/>
      <c r="Y311" s="29"/>
      <c r="Z311" s="29"/>
      <c r="AA311" s="29"/>
      <c r="AB311" s="29"/>
      <c r="AC311" s="29"/>
      <c r="AD311" s="29"/>
      <c r="AE311" s="29"/>
      <c r="AF311" s="29"/>
      <c r="AG311" s="29"/>
      <c r="AH311" s="29"/>
    </row>
    <row r="312" spans="14:34" x14ac:dyDescent="0.2">
      <c r="N312" s="29"/>
      <c r="O312" s="29"/>
      <c r="P312" s="29"/>
      <c r="Q312" s="29"/>
      <c r="R312" s="29"/>
      <c r="S312" s="29"/>
      <c r="T312" s="29"/>
      <c r="U312" s="29"/>
      <c r="V312" s="29"/>
      <c r="W312" s="29"/>
      <c r="X312" s="29"/>
      <c r="Y312" s="29"/>
      <c r="Z312" s="29"/>
      <c r="AA312" s="29"/>
      <c r="AB312" s="29"/>
      <c r="AC312" s="29"/>
      <c r="AD312" s="29"/>
      <c r="AE312" s="29"/>
      <c r="AF312" s="29"/>
      <c r="AG312" s="29"/>
      <c r="AH312" s="29"/>
    </row>
    <row r="313" spans="14:34" x14ac:dyDescent="0.2">
      <c r="N313" s="29"/>
      <c r="O313" s="29"/>
      <c r="P313" s="29"/>
      <c r="Q313" s="29"/>
      <c r="R313" s="29"/>
      <c r="S313" s="29"/>
      <c r="T313" s="29"/>
      <c r="U313" s="29"/>
      <c r="V313" s="29"/>
      <c r="W313" s="29"/>
      <c r="X313" s="29"/>
      <c r="Y313" s="29"/>
      <c r="Z313" s="29"/>
      <c r="AA313" s="29"/>
      <c r="AB313" s="29"/>
      <c r="AC313" s="29"/>
      <c r="AD313" s="29"/>
      <c r="AE313" s="29"/>
      <c r="AF313" s="29"/>
      <c r="AG313" s="29"/>
      <c r="AH313" s="29"/>
    </row>
    <row r="314" spans="14:34" x14ac:dyDescent="0.2">
      <c r="N314" s="29"/>
      <c r="O314" s="29"/>
      <c r="P314" s="29"/>
      <c r="Q314" s="29"/>
      <c r="R314" s="29"/>
      <c r="S314" s="29"/>
      <c r="T314" s="29"/>
      <c r="U314" s="29"/>
      <c r="V314" s="29"/>
      <c r="W314" s="29"/>
      <c r="X314" s="29"/>
      <c r="Y314" s="29"/>
      <c r="Z314" s="29"/>
      <c r="AA314" s="29"/>
      <c r="AB314" s="29"/>
      <c r="AC314" s="29"/>
      <c r="AD314" s="29"/>
      <c r="AE314" s="29"/>
      <c r="AF314" s="29"/>
      <c r="AG314" s="29"/>
      <c r="AH314" s="29"/>
    </row>
    <row r="315" spans="14:34" x14ac:dyDescent="0.2">
      <c r="N315" s="29"/>
      <c r="O315" s="29"/>
      <c r="P315" s="29"/>
      <c r="Q315" s="29"/>
      <c r="R315" s="29"/>
      <c r="S315" s="29"/>
      <c r="T315" s="29"/>
      <c r="U315" s="29"/>
      <c r="V315" s="29"/>
      <c r="W315" s="29"/>
      <c r="X315" s="29"/>
      <c r="Y315" s="29"/>
      <c r="Z315" s="29"/>
      <c r="AA315" s="29"/>
      <c r="AB315" s="29"/>
      <c r="AC315" s="29"/>
      <c r="AD315" s="29"/>
      <c r="AE315" s="29"/>
      <c r="AF315" s="29"/>
      <c r="AG315" s="29"/>
      <c r="AH315" s="29"/>
    </row>
    <row r="316" spans="14:34" x14ac:dyDescent="0.2">
      <c r="N316" s="29"/>
      <c r="O316" s="29"/>
      <c r="P316" s="29"/>
      <c r="Q316" s="29"/>
      <c r="R316" s="29"/>
      <c r="S316" s="29"/>
      <c r="T316" s="29"/>
      <c r="U316" s="29"/>
      <c r="V316" s="29"/>
      <c r="W316" s="29"/>
      <c r="X316" s="29"/>
      <c r="Y316" s="29"/>
      <c r="Z316" s="29"/>
      <c r="AA316" s="29"/>
      <c r="AB316" s="29"/>
      <c r="AC316" s="29"/>
      <c r="AD316" s="29"/>
      <c r="AE316" s="29"/>
      <c r="AF316" s="29"/>
      <c r="AG316" s="29"/>
      <c r="AH316" s="29"/>
    </row>
    <row r="317" spans="14:34" x14ac:dyDescent="0.2">
      <c r="N317" s="29"/>
      <c r="O317" s="29"/>
      <c r="P317" s="29"/>
      <c r="Q317" s="29"/>
      <c r="R317" s="29"/>
      <c r="S317" s="29"/>
      <c r="T317" s="29"/>
      <c r="U317" s="29"/>
      <c r="V317" s="29"/>
      <c r="W317" s="29"/>
      <c r="X317" s="29"/>
      <c r="Y317" s="29"/>
      <c r="Z317" s="29"/>
      <c r="AA317" s="29"/>
      <c r="AB317" s="29"/>
      <c r="AC317" s="29"/>
      <c r="AD317" s="29"/>
      <c r="AE317" s="29"/>
      <c r="AF317" s="29"/>
      <c r="AG317" s="29"/>
      <c r="AH317" s="29"/>
    </row>
    <row r="318" spans="14:34" x14ac:dyDescent="0.2">
      <c r="N318" s="29"/>
      <c r="O318" s="29"/>
      <c r="P318" s="29"/>
      <c r="Q318" s="29"/>
      <c r="R318" s="29"/>
      <c r="S318" s="29"/>
      <c r="T318" s="29"/>
      <c r="U318" s="29"/>
      <c r="V318" s="29"/>
      <c r="W318" s="29"/>
      <c r="X318" s="29"/>
      <c r="Y318" s="29"/>
      <c r="Z318" s="29"/>
      <c r="AA318" s="29"/>
      <c r="AB318" s="29"/>
      <c r="AC318" s="29"/>
      <c r="AD318" s="29"/>
      <c r="AE318" s="29"/>
      <c r="AF318" s="29"/>
      <c r="AG318" s="29"/>
      <c r="AH318" s="29"/>
    </row>
    <row r="319" spans="14:34" x14ac:dyDescent="0.2">
      <c r="N319" s="29"/>
      <c r="O319" s="29"/>
      <c r="P319" s="29"/>
      <c r="Q319" s="29"/>
      <c r="R319" s="29"/>
      <c r="S319" s="29"/>
      <c r="T319" s="29"/>
      <c r="U319" s="29"/>
      <c r="V319" s="29"/>
      <c r="W319" s="29"/>
      <c r="X319" s="29"/>
      <c r="Y319" s="29"/>
      <c r="Z319" s="29"/>
      <c r="AA319" s="29"/>
      <c r="AB319" s="29"/>
      <c r="AC319" s="29"/>
      <c r="AD319" s="29"/>
      <c r="AE319" s="29"/>
      <c r="AF319" s="29"/>
      <c r="AG319" s="29"/>
      <c r="AH319" s="29"/>
    </row>
    <row r="320" spans="14:34" x14ac:dyDescent="0.2">
      <c r="N320" s="29"/>
      <c r="O320" s="29"/>
      <c r="P320" s="29"/>
      <c r="Q320" s="29"/>
      <c r="R320" s="29"/>
      <c r="S320" s="29"/>
      <c r="T320" s="29"/>
      <c r="U320" s="29"/>
      <c r="V320" s="29"/>
      <c r="W320" s="29"/>
      <c r="X320" s="29"/>
      <c r="Y320" s="29"/>
      <c r="Z320" s="29"/>
      <c r="AA320" s="29"/>
      <c r="AB320" s="29"/>
      <c r="AC320" s="29"/>
      <c r="AD320" s="29"/>
      <c r="AE320" s="29"/>
      <c r="AF320" s="29"/>
      <c r="AG320" s="29"/>
      <c r="AH320" s="29"/>
    </row>
    <row r="321" spans="14:34" x14ac:dyDescent="0.2">
      <c r="N321" s="29"/>
      <c r="O321" s="29"/>
      <c r="P321" s="29"/>
      <c r="Q321" s="29"/>
      <c r="R321" s="29"/>
      <c r="S321" s="29"/>
      <c r="T321" s="29"/>
      <c r="U321" s="29"/>
      <c r="V321" s="29"/>
      <c r="W321" s="29"/>
      <c r="X321" s="29"/>
      <c r="Y321" s="29"/>
      <c r="Z321" s="29"/>
      <c r="AA321" s="29"/>
      <c r="AB321" s="29"/>
      <c r="AC321" s="29"/>
      <c r="AD321" s="29"/>
      <c r="AE321" s="29"/>
      <c r="AF321" s="29"/>
      <c r="AG321" s="29"/>
      <c r="AH321" s="29"/>
    </row>
    <row r="322" spans="14:34" x14ac:dyDescent="0.2">
      <c r="N322" s="29"/>
      <c r="O322" s="29"/>
      <c r="P322" s="29"/>
      <c r="Q322" s="29"/>
      <c r="R322" s="29"/>
      <c r="S322" s="29"/>
      <c r="T322" s="29"/>
      <c r="U322" s="29"/>
      <c r="V322" s="29"/>
      <c r="W322" s="29"/>
      <c r="X322" s="29"/>
      <c r="Y322" s="29"/>
      <c r="Z322" s="29"/>
      <c r="AA322" s="29"/>
      <c r="AB322" s="29"/>
      <c r="AC322" s="29"/>
      <c r="AD322" s="29"/>
      <c r="AE322" s="29"/>
      <c r="AF322" s="29"/>
      <c r="AG322" s="29"/>
      <c r="AH322" s="29"/>
    </row>
    <row r="323" spans="14:34" x14ac:dyDescent="0.2">
      <c r="N323" s="29"/>
      <c r="O323" s="29"/>
      <c r="P323" s="29"/>
      <c r="Q323" s="29"/>
      <c r="R323" s="29"/>
      <c r="S323" s="29"/>
      <c r="T323" s="29"/>
      <c r="U323" s="29"/>
      <c r="V323" s="29"/>
      <c r="W323" s="29"/>
      <c r="X323" s="29"/>
      <c r="Y323" s="29"/>
      <c r="Z323" s="29"/>
      <c r="AA323" s="29"/>
      <c r="AB323" s="29"/>
      <c r="AC323" s="29"/>
      <c r="AD323" s="29"/>
      <c r="AE323" s="29"/>
      <c r="AF323" s="29"/>
      <c r="AG323" s="29"/>
      <c r="AH323" s="29"/>
    </row>
    <row r="324" spans="14:34" x14ac:dyDescent="0.2">
      <c r="N324" s="29"/>
      <c r="O324" s="29"/>
      <c r="P324" s="29"/>
      <c r="Q324" s="29"/>
      <c r="R324" s="29"/>
      <c r="S324" s="29"/>
      <c r="T324" s="29"/>
      <c r="U324" s="29"/>
      <c r="V324" s="29"/>
      <c r="W324" s="29"/>
      <c r="X324" s="29"/>
      <c r="Y324" s="29"/>
      <c r="Z324" s="29"/>
      <c r="AA324" s="29"/>
      <c r="AB324" s="29"/>
      <c r="AC324" s="29"/>
      <c r="AD324" s="29"/>
      <c r="AE324" s="29"/>
      <c r="AF324" s="29"/>
      <c r="AG324" s="29"/>
      <c r="AH324" s="29"/>
    </row>
    <row r="325" spans="14:34" x14ac:dyDescent="0.2">
      <c r="N325" s="29"/>
      <c r="O325" s="29"/>
      <c r="P325" s="29"/>
      <c r="Q325" s="29"/>
      <c r="R325" s="29"/>
      <c r="S325" s="29"/>
      <c r="T325" s="29"/>
      <c r="U325" s="29"/>
      <c r="V325" s="29"/>
      <c r="W325" s="29"/>
      <c r="X325" s="29"/>
      <c r="Y325" s="29"/>
      <c r="Z325" s="29"/>
      <c r="AA325" s="29"/>
      <c r="AB325" s="29"/>
      <c r="AC325" s="29"/>
      <c r="AD325" s="29"/>
      <c r="AE325" s="29"/>
      <c r="AF325" s="29"/>
      <c r="AG325" s="29"/>
      <c r="AH325" s="29"/>
    </row>
    <row r="326" spans="14:34" x14ac:dyDescent="0.2">
      <c r="N326" s="29"/>
      <c r="O326" s="29"/>
      <c r="P326" s="29"/>
      <c r="Q326" s="29"/>
      <c r="R326" s="29"/>
      <c r="S326" s="29"/>
      <c r="T326" s="29"/>
      <c r="U326" s="29"/>
      <c r="V326" s="29"/>
      <c r="W326" s="29"/>
      <c r="X326" s="29"/>
      <c r="Y326" s="29"/>
      <c r="Z326" s="29"/>
      <c r="AA326" s="29"/>
      <c r="AB326" s="29"/>
      <c r="AC326" s="29"/>
      <c r="AD326" s="29"/>
      <c r="AE326" s="29"/>
      <c r="AF326" s="29"/>
      <c r="AG326" s="29"/>
      <c r="AH326" s="29"/>
    </row>
    <row r="327" spans="14:34" x14ac:dyDescent="0.2">
      <c r="N327" s="29"/>
      <c r="O327" s="29"/>
      <c r="P327" s="29"/>
      <c r="Q327" s="29"/>
      <c r="R327" s="29"/>
      <c r="S327" s="29"/>
      <c r="T327" s="29"/>
      <c r="U327" s="29"/>
      <c r="V327" s="29"/>
      <c r="W327" s="29"/>
      <c r="X327" s="29"/>
      <c r="Y327" s="29"/>
      <c r="Z327" s="29"/>
      <c r="AA327" s="29"/>
      <c r="AB327" s="29"/>
      <c r="AC327" s="29"/>
      <c r="AD327" s="29"/>
      <c r="AE327" s="29"/>
      <c r="AF327" s="29"/>
      <c r="AG327" s="29"/>
      <c r="AH327" s="29"/>
    </row>
    <row r="328" spans="14:34" x14ac:dyDescent="0.2">
      <c r="N328" s="29"/>
      <c r="O328" s="29"/>
      <c r="P328" s="29"/>
      <c r="Q328" s="29"/>
      <c r="R328" s="29"/>
      <c r="S328" s="29"/>
      <c r="T328" s="29"/>
      <c r="U328" s="29"/>
      <c r="V328" s="29"/>
      <c r="W328" s="29"/>
      <c r="X328" s="29"/>
      <c r="Y328" s="29"/>
      <c r="Z328" s="29"/>
      <c r="AA328" s="29"/>
      <c r="AB328" s="29"/>
      <c r="AC328" s="29"/>
      <c r="AD328" s="29"/>
      <c r="AE328" s="29"/>
      <c r="AF328" s="29"/>
      <c r="AG328" s="29"/>
      <c r="AH328" s="29"/>
    </row>
    <row r="329" spans="14:34" x14ac:dyDescent="0.2">
      <c r="N329" s="29"/>
      <c r="O329" s="29"/>
      <c r="P329" s="29"/>
      <c r="Q329" s="29"/>
      <c r="R329" s="29"/>
      <c r="S329" s="29"/>
      <c r="T329" s="29"/>
      <c r="U329" s="29"/>
      <c r="V329" s="29"/>
      <c r="W329" s="29"/>
      <c r="X329" s="29"/>
      <c r="Y329" s="29"/>
      <c r="Z329" s="29"/>
      <c r="AA329" s="29"/>
      <c r="AB329" s="29"/>
      <c r="AC329" s="29"/>
      <c r="AD329" s="29"/>
      <c r="AE329" s="29"/>
      <c r="AF329" s="29"/>
      <c r="AG329" s="29"/>
      <c r="AH329" s="29"/>
    </row>
    <row r="330" spans="14:34" x14ac:dyDescent="0.2">
      <c r="N330" s="29"/>
      <c r="O330" s="29"/>
      <c r="P330" s="29"/>
      <c r="Q330" s="29"/>
      <c r="R330" s="29"/>
      <c r="S330" s="29"/>
      <c r="T330" s="29"/>
      <c r="U330" s="29"/>
      <c r="V330" s="29"/>
      <c r="W330" s="29"/>
      <c r="X330" s="29"/>
      <c r="Y330" s="29"/>
      <c r="Z330" s="29"/>
      <c r="AA330" s="29"/>
      <c r="AB330" s="29"/>
      <c r="AC330" s="29"/>
      <c r="AD330" s="29"/>
      <c r="AE330" s="29"/>
      <c r="AF330" s="29"/>
      <c r="AG330" s="29"/>
      <c r="AH330" s="29"/>
    </row>
    <row r="331" spans="14:34" x14ac:dyDescent="0.2">
      <c r="N331" s="29"/>
      <c r="O331" s="29"/>
      <c r="P331" s="29"/>
      <c r="Q331" s="29"/>
      <c r="R331" s="29"/>
      <c r="S331" s="29"/>
      <c r="T331" s="29"/>
      <c r="U331" s="29"/>
      <c r="V331" s="29"/>
      <c r="W331" s="29"/>
      <c r="X331" s="29"/>
      <c r="Y331" s="29"/>
      <c r="Z331" s="29"/>
      <c r="AA331" s="29"/>
      <c r="AB331" s="29"/>
      <c r="AC331" s="29"/>
      <c r="AD331" s="29"/>
      <c r="AE331" s="29"/>
      <c r="AF331" s="29"/>
      <c r="AG331" s="29"/>
      <c r="AH331" s="29"/>
    </row>
    <row r="332" spans="14:34" x14ac:dyDescent="0.2">
      <c r="N332" s="29"/>
      <c r="O332" s="29"/>
      <c r="P332" s="29"/>
      <c r="Q332" s="29"/>
      <c r="R332" s="29"/>
      <c r="S332" s="29"/>
      <c r="T332" s="29"/>
      <c r="U332" s="29"/>
      <c r="V332" s="29"/>
      <c r="W332" s="29"/>
      <c r="X332" s="29"/>
      <c r="Y332" s="29"/>
      <c r="Z332" s="29"/>
      <c r="AA332" s="29"/>
      <c r="AB332" s="29"/>
      <c r="AC332" s="29"/>
      <c r="AD332" s="29"/>
      <c r="AE332" s="29"/>
      <c r="AF332" s="29"/>
      <c r="AG332" s="29"/>
      <c r="AH332" s="29"/>
    </row>
    <row r="333" spans="14:34" x14ac:dyDescent="0.2">
      <c r="N333" s="29"/>
      <c r="O333" s="29"/>
      <c r="P333" s="29"/>
      <c r="Q333" s="29"/>
      <c r="R333" s="29"/>
      <c r="S333" s="29"/>
      <c r="T333" s="29"/>
      <c r="U333" s="29"/>
      <c r="V333" s="29"/>
      <c r="W333" s="29"/>
      <c r="X333" s="29"/>
      <c r="Y333" s="29"/>
      <c r="Z333" s="29"/>
      <c r="AA333" s="29"/>
      <c r="AB333" s="29"/>
      <c r="AC333" s="29"/>
      <c r="AD333" s="29"/>
      <c r="AE333" s="29"/>
      <c r="AF333" s="29"/>
      <c r="AG333" s="29"/>
      <c r="AH333" s="29"/>
    </row>
    <row r="334" spans="14:34" x14ac:dyDescent="0.2">
      <c r="N334" s="29"/>
      <c r="O334" s="29"/>
      <c r="P334" s="29"/>
      <c r="Q334" s="29"/>
      <c r="R334" s="29"/>
      <c r="S334" s="29"/>
      <c r="T334" s="29"/>
      <c r="U334" s="29"/>
      <c r="V334" s="29"/>
      <c r="W334" s="29"/>
      <c r="X334" s="29"/>
      <c r="Y334" s="29"/>
      <c r="Z334" s="29"/>
      <c r="AA334" s="29"/>
      <c r="AB334" s="29"/>
      <c r="AC334" s="29"/>
      <c r="AD334" s="29"/>
      <c r="AE334" s="29"/>
      <c r="AF334" s="29"/>
      <c r="AG334" s="29"/>
      <c r="AH334" s="29"/>
    </row>
    <row r="335" spans="14:34" x14ac:dyDescent="0.2">
      <c r="N335" s="29"/>
      <c r="O335" s="29"/>
      <c r="P335" s="29"/>
      <c r="Q335" s="29"/>
      <c r="R335" s="29"/>
      <c r="S335" s="29"/>
      <c r="T335" s="29"/>
      <c r="U335" s="29"/>
      <c r="V335" s="29"/>
      <c r="W335" s="29"/>
      <c r="X335" s="29"/>
      <c r="Y335" s="29"/>
      <c r="Z335" s="29"/>
      <c r="AA335" s="29"/>
      <c r="AB335" s="29"/>
      <c r="AC335" s="29"/>
      <c r="AD335" s="29"/>
      <c r="AE335" s="29"/>
      <c r="AF335" s="29"/>
      <c r="AG335" s="29"/>
      <c r="AH335" s="29"/>
    </row>
    <row r="336" spans="14:34" x14ac:dyDescent="0.2">
      <c r="N336" s="29"/>
      <c r="O336" s="29"/>
      <c r="P336" s="29"/>
      <c r="Q336" s="29"/>
      <c r="R336" s="29"/>
      <c r="S336" s="29"/>
      <c r="T336" s="29"/>
      <c r="U336" s="29"/>
      <c r="V336" s="29"/>
      <c r="W336" s="29"/>
      <c r="X336" s="29"/>
      <c r="Y336" s="29"/>
      <c r="Z336" s="29"/>
      <c r="AA336" s="29"/>
      <c r="AB336" s="29"/>
      <c r="AC336" s="29"/>
      <c r="AD336" s="29"/>
      <c r="AE336" s="29"/>
      <c r="AF336" s="29"/>
      <c r="AG336" s="29"/>
      <c r="AH336" s="29"/>
    </row>
    <row r="337" spans="14:34" x14ac:dyDescent="0.2">
      <c r="N337" s="29"/>
      <c r="O337" s="29"/>
      <c r="P337" s="29"/>
      <c r="Q337" s="29"/>
      <c r="R337" s="29"/>
      <c r="S337" s="29"/>
      <c r="T337" s="29"/>
      <c r="U337" s="29"/>
      <c r="V337" s="29"/>
      <c r="W337" s="29"/>
      <c r="X337" s="29"/>
      <c r="Y337" s="29"/>
      <c r="Z337" s="29"/>
      <c r="AA337" s="29"/>
      <c r="AB337" s="29"/>
      <c r="AC337" s="29"/>
      <c r="AD337" s="29"/>
      <c r="AE337" s="29"/>
      <c r="AF337" s="29"/>
      <c r="AG337" s="29"/>
      <c r="AH337" s="29"/>
    </row>
    <row r="338" spans="14:34" x14ac:dyDescent="0.2">
      <c r="N338" s="29"/>
      <c r="O338" s="29"/>
      <c r="P338" s="29"/>
      <c r="Q338" s="29"/>
      <c r="R338" s="29"/>
      <c r="S338" s="29"/>
      <c r="T338" s="29"/>
      <c r="U338" s="29"/>
      <c r="V338" s="29"/>
      <c r="W338" s="29"/>
      <c r="X338" s="29"/>
      <c r="Y338" s="29"/>
      <c r="Z338" s="29"/>
      <c r="AA338" s="29"/>
      <c r="AB338" s="29"/>
      <c r="AC338" s="29"/>
      <c r="AD338" s="29"/>
      <c r="AE338" s="29"/>
      <c r="AF338" s="29"/>
      <c r="AG338" s="29"/>
      <c r="AH338" s="29"/>
    </row>
    <row r="339" spans="14:34" x14ac:dyDescent="0.2">
      <c r="N339" s="29"/>
      <c r="O339" s="29"/>
      <c r="P339" s="29"/>
      <c r="Q339" s="29"/>
      <c r="R339" s="29"/>
      <c r="S339" s="29"/>
      <c r="T339" s="29"/>
      <c r="U339" s="29"/>
      <c r="V339" s="29"/>
      <c r="W339" s="29"/>
      <c r="X339" s="29"/>
      <c r="Y339" s="29"/>
      <c r="Z339" s="29"/>
      <c r="AA339" s="29"/>
      <c r="AB339" s="29"/>
      <c r="AC339" s="29"/>
      <c r="AD339" s="29"/>
      <c r="AE339" s="29"/>
      <c r="AF339" s="29"/>
      <c r="AG339" s="29"/>
      <c r="AH339" s="29"/>
    </row>
    <row r="340" spans="14:34" x14ac:dyDescent="0.2">
      <c r="N340" s="29"/>
      <c r="O340" s="29"/>
      <c r="P340" s="29"/>
      <c r="Q340" s="29"/>
      <c r="R340" s="29"/>
      <c r="S340" s="29"/>
      <c r="T340" s="29"/>
      <c r="U340" s="29"/>
      <c r="V340" s="29"/>
      <c r="W340" s="29"/>
      <c r="X340" s="29"/>
      <c r="Y340" s="29"/>
      <c r="Z340" s="29"/>
      <c r="AA340" s="29"/>
      <c r="AB340" s="29"/>
      <c r="AC340" s="29"/>
      <c r="AD340" s="29"/>
      <c r="AE340" s="29"/>
      <c r="AF340" s="29"/>
      <c r="AG340" s="29"/>
      <c r="AH340" s="29"/>
    </row>
    <row r="341" spans="14:34" x14ac:dyDescent="0.2">
      <c r="N341" s="29"/>
      <c r="O341" s="29"/>
      <c r="P341" s="29"/>
      <c r="Q341" s="29"/>
      <c r="R341" s="29"/>
      <c r="S341" s="29"/>
      <c r="T341" s="29"/>
      <c r="U341" s="29"/>
      <c r="V341" s="29"/>
      <c r="W341" s="29"/>
      <c r="X341" s="29"/>
      <c r="Y341" s="29"/>
      <c r="Z341" s="29"/>
      <c r="AA341" s="29"/>
      <c r="AB341" s="29"/>
      <c r="AC341" s="29"/>
      <c r="AD341" s="29"/>
      <c r="AE341" s="29"/>
      <c r="AF341" s="29"/>
      <c r="AG341" s="29"/>
      <c r="AH341" s="29"/>
    </row>
    <row r="342" spans="14:34" x14ac:dyDescent="0.2">
      <c r="N342" s="29"/>
      <c r="O342" s="29"/>
      <c r="P342" s="29"/>
      <c r="Q342" s="29"/>
      <c r="R342" s="29"/>
      <c r="S342" s="29"/>
      <c r="T342" s="29"/>
      <c r="U342" s="29"/>
      <c r="V342" s="29"/>
      <c r="W342" s="29"/>
      <c r="X342" s="29"/>
      <c r="Y342" s="29"/>
      <c r="Z342" s="29"/>
      <c r="AA342" s="29"/>
      <c r="AB342" s="29"/>
      <c r="AC342" s="29"/>
      <c r="AD342" s="29"/>
      <c r="AE342" s="29"/>
      <c r="AF342" s="29"/>
      <c r="AG342" s="29"/>
      <c r="AH342" s="29"/>
    </row>
    <row r="343" spans="14:34" x14ac:dyDescent="0.2">
      <c r="N343" s="29"/>
      <c r="O343" s="29"/>
      <c r="P343" s="29"/>
      <c r="Q343" s="29"/>
      <c r="R343" s="29"/>
      <c r="S343" s="29"/>
      <c r="T343" s="29"/>
      <c r="U343" s="29"/>
      <c r="V343" s="29"/>
      <c r="W343" s="29"/>
      <c r="X343" s="29"/>
      <c r="Y343" s="29"/>
      <c r="Z343" s="29"/>
      <c r="AA343" s="29"/>
      <c r="AB343" s="29"/>
      <c r="AC343" s="29"/>
      <c r="AD343" s="29"/>
      <c r="AE343" s="29"/>
      <c r="AF343" s="29"/>
      <c r="AG343" s="29"/>
      <c r="AH343" s="29"/>
    </row>
    <row r="344" spans="14:34" x14ac:dyDescent="0.2">
      <c r="N344" s="29"/>
      <c r="O344" s="29"/>
      <c r="P344" s="29"/>
      <c r="Q344" s="29"/>
      <c r="R344" s="29"/>
      <c r="S344" s="29"/>
      <c r="T344" s="29"/>
      <c r="U344" s="29"/>
      <c r="V344" s="29"/>
      <c r="W344" s="29"/>
      <c r="X344" s="29"/>
      <c r="Y344" s="29"/>
      <c r="Z344" s="29"/>
      <c r="AA344" s="29"/>
      <c r="AB344" s="29"/>
      <c r="AC344" s="29"/>
      <c r="AD344" s="29"/>
      <c r="AE344" s="29"/>
      <c r="AF344" s="29"/>
      <c r="AG344" s="29"/>
      <c r="AH344" s="29"/>
    </row>
    <row r="345" spans="14:34" x14ac:dyDescent="0.2">
      <c r="N345" s="29"/>
      <c r="O345" s="29"/>
      <c r="P345" s="29"/>
      <c r="Q345" s="29"/>
      <c r="R345" s="29"/>
      <c r="S345" s="29"/>
      <c r="T345" s="29"/>
      <c r="U345" s="29"/>
      <c r="V345" s="29"/>
      <c r="W345" s="29"/>
      <c r="X345" s="29"/>
      <c r="Y345" s="29"/>
      <c r="Z345" s="29"/>
      <c r="AA345" s="29"/>
      <c r="AB345" s="29"/>
      <c r="AC345" s="29"/>
      <c r="AD345" s="29"/>
      <c r="AE345" s="29"/>
      <c r="AF345" s="29"/>
      <c r="AG345" s="29"/>
      <c r="AH345" s="29"/>
    </row>
    <row r="346" spans="14:34" x14ac:dyDescent="0.2">
      <c r="N346" s="29"/>
      <c r="O346" s="29"/>
      <c r="P346" s="29"/>
      <c r="Q346" s="29"/>
      <c r="R346" s="29"/>
      <c r="S346" s="29"/>
      <c r="T346" s="29"/>
      <c r="U346" s="29"/>
      <c r="V346" s="29"/>
      <c r="W346" s="29"/>
      <c r="X346" s="29"/>
      <c r="Y346" s="29"/>
      <c r="Z346" s="29"/>
      <c r="AA346" s="29"/>
      <c r="AB346" s="29"/>
      <c r="AC346" s="29"/>
      <c r="AD346" s="29"/>
      <c r="AE346" s="29"/>
      <c r="AF346" s="29"/>
      <c r="AG346" s="29"/>
      <c r="AH346" s="29"/>
    </row>
    <row r="347" spans="14:34" x14ac:dyDescent="0.2">
      <c r="N347" s="29"/>
      <c r="O347" s="29"/>
      <c r="P347" s="29"/>
      <c r="Q347" s="29"/>
      <c r="R347" s="29"/>
      <c r="S347" s="29"/>
      <c r="T347" s="29"/>
      <c r="U347" s="29"/>
      <c r="V347" s="29"/>
      <c r="W347" s="29"/>
      <c r="X347" s="29"/>
      <c r="Y347" s="29"/>
      <c r="Z347" s="29"/>
      <c r="AA347" s="29"/>
      <c r="AB347" s="29"/>
      <c r="AC347" s="29"/>
      <c r="AD347" s="29"/>
      <c r="AE347" s="29"/>
      <c r="AF347" s="29"/>
      <c r="AG347" s="29"/>
      <c r="AH347" s="29"/>
    </row>
    <row r="348" spans="14:34" x14ac:dyDescent="0.2">
      <c r="N348" s="29"/>
      <c r="O348" s="29"/>
      <c r="P348" s="29"/>
      <c r="Q348" s="29"/>
      <c r="R348" s="29"/>
      <c r="S348" s="29"/>
      <c r="T348" s="29"/>
      <c r="U348" s="29"/>
      <c r="V348" s="29"/>
      <c r="W348" s="29"/>
      <c r="X348" s="29"/>
      <c r="Y348" s="29"/>
      <c r="Z348" s="29"/>
      <c r="AA348" s="29"/>
      <c r="AB348" s="29"/>
      <c r="AC348" s="29"/>
      <c r="AD348" s="29"/>
      <c r="AE348" s="29"/>
      <c r="AF348" s="29"/>
      <c r="AG348" s="29"/>
      <c r="AH348" s="29"/>
    </row>
    <row r="349" spans="14:34" x14ac:dyDescent="0.2">
      <c r="N349" s="29"/>
      <c r="O349" s="29"/>
      <c r="P349" s="29"/>
      <c r="Q349" s="29"/>
      <c r="R349" s="29"/>
      <c r="S349" s="29"/>
      <c r="T349" s="29"/>
      <c r="U349" s="29"/>
      <c r="V349" s="29"/>
      <c r="W349" s="29"/>
      <c r="X349" s="29"/>
      <c r="Y349" s="29"/>
      <c r="Z349" s="29"/>
      <c r="AA349" s="29"/>
      <c r="AB349" s="29"/>
      <c r="AC349" s="29"/>
      <c r="AD349" s="29"/>
      <c r="AE349" s="29"/>
      <c r="AF349" s="29"/>
      <c r="AG349" s="29"/>
      <c r="AH349" s="29"/>
    </row>
    <row r="350" spans="14:34" x14ac:dyDescent="0.2">
      <c r="N350" s="29"/>
      <c r="O350" s="29"/>
      <c r="P350" s="29"/>
      <c r="Q350" s="29"/>
      <c r="R350" s="29"/>
      <c r="S350" s="29"/>
      <c r="T350" s="29"/>
      <c r="U350" s="29"/>
      <c r="V350" s="29"/>
      <c r="W350" s="29"/>
      <c r="X350" s="29"/>
      <c r="Y350" s="29"/>
      <c r="Z350" s="29"/>
      <c r="AA350" s="29"/>
      <c r="AB350" s="29"/>
      <c r="AC350" s="29"/>
      <c r="AD350" s="29"/>
      <c r="AE350" s="29"/>
      <c r="AF350" s="29"/>
      <c r="AG350" s="29"/>
      <c r="AH350" s="29"/>
    </row>
    <row r="351" spans="14:34" x14ac:dyDescent="0.2">
      <c r="N351" s="29"/>
      <c r="O351" s="29"/>
      <c r="P351" s="29"/>
      <c r="Q351" s="29"/>
      <c r="R351" s="29"/>
      <c r="S351" s="29"/>
      <c r="T351" s="29"/>
      <c r="U351" s="29"/>
      <c r="V351" s="29"/>
      <c r="W351" s="29"/>
      <c r="X351" s="29"/>
      <c r="Y351" s="29"/>
      <c r="Z351" s="29"/>
      <c r="AA351" s="29"/>
      <c r="AB351" s="29"/>
      <c r="AC351" s="29"/>
      <c r="AD351" s="29"/>
      <c r="AE351" s="29"/>
      <c r="AF351" s="29"/>
      <c r="AG351" s="29"/>
      <c r="AH351" s="29"/>
    </row>
    <row r="352" spans="14:34" x14ac:dyDescent="0.2">
      <c r="N352" s="29"/>
      <c r="O352" s="29"/>
      <c r="P352" s="29"/>
      <c r="Q352" s="29"/>
      <c r="R352" s="29"/>
      <c r="S352" s="29"/>
      <c r="T352" s="29"/>
      <c r="U352" s="29"/>
      <c r="V352" s="29"/>
      <c r="W352" s="29"/>
      <c r="X352" s="29"/>
      <c r="Y352" s="29"/>
      <c r="Z352" s="29"/>
      <c r="AA352" s="29"/>
      <c r="AB352" s="29"/>
      <c r="AC352" s="29"/>
      <c r="AD352" s="29"/>
      <c r="AE352" s="29"/>
      <c r="AF352" s="29"/>
      <c r="AG352" s="29"/>
      <c r="AH352" s="29"/>
    </row>
    <row r="353" spans="14:34" x14ac:dyDescent="0.2">
      <c r="N353" s="29"/>
      <c r="O353" s="29"/>
      <c r="P353" s="29"/>
      <c r="Q353" s="29"/>
      <c r="R353" s="29"/>
      <c r="S353" s="29"/>
      <c r="T353" s="29"/>
      <c r="U353" s="29"/>
      <c r="V353" s="29"/>
      <c r="W353" s="29"/>
      <c r="X353" s="29"/>
      <c r="Y353" s="29"/>
      <c r="Z353" s="29"/>
      <c r="AA353" s="29"/>
      <c r="AB353" s="29"/>
      <c r="AC353" s="29"/>
      <c r="AD353" s="29"/>
      <c r="AE353" s="29"/>
      <c r="AF353" s="29"/>
      <c r="AG353" s="29"/>
      <c r="AH353" s="29"/>
    </row>
    <row r="354" spans="14:34" x14ac:dyDescent="0.2">
      <c r="N354" s="29"/>
      <c r="O354" s="29"/>
      <c r="P354" s="29"/>
      <c r="Q354" s="29"/>
      <c r="R354" s="29"/>
      <c r="S354" s="29"/>
      <c r="T354" s="29"/>
      <c r="U354" s="29"/>
      <c r="V354" s="29"/>
      <c r="W354" s="29"/>
      <c r="X354" s="29"/>
      <c r="Y354" s="29"/>
      <c r="Z354" s="29"/>
      <c r="AA354" s="29"/>
      <c r="AB354" s="29"/>
      <c r="AC354" s="29"/>
      <c r="AD354" s="29"/>
      <c r="AE354" s="29"/>
      <c r="AF354" s="29"/>
      <c r="AG354" s="29"/>
      <c r="AH354" s="29"/>
    </row>
    <row r="355" spans="14:34" x14ac:dyDescent="0.2">
      <c r="N355" s="29"/>
      <c r="O355" s="29"/>
      <c r="P355" s="29"/>
      <c r="Q355" s="29"/>
      <c r="R355" s="29"/>
      <c r="S355" s="29"/>
      <c r="T355" s="29"/>
      <c r="U355" s="29"/>
      <c r="V355" s="29"/>
      <c r="W355" s="29"/>
      <c r="X355" s="29"/>
      <c r="Y355" s="29"/>
      <c r="Z355" s="29"/>
      <c r="AA355" s="29"/>
      <c r="AB355" s="29"/>
      <c r="AC355" s="29"/>
      <c r="AD355" s="29"/>
      <c r="AE355" s="29"/>
      <c r="AF355" s="29"/>
      <c r="AG355" s="29"/>
      <c r="AH355" s="29"/>
    </row>
    <row r="356" spans="14:34" x14ac:dyDescent="0.2">
      <c r="N356" s="29"/>
      <c r="O356" s="29"/>
      <c r="P356" s="29"/>
      <c r="Q356" s="29"/>
      <c r="R356" s="29"/>
      <c r="S356" s="29"/>
      <c r="T356" s="29"/>
      <c r="U356" s="29"/>
      <c r="V356" s="29"/>
      <c r="W356" s="29"/>
      <c r="X356" s="29"/>
      <c r="Y356" s="29"/>
      <c r="Z356" s="29"/>
      <c r="AA356" s="29"/>
      <c r="AB356" s="29"/>
      <c r="AC356" s="29"/>
      <c r="AD356" s="29"/>
      <c r="AE356" s="29"/>
      <c r="AF356" s="29"/>
      <c r="AG356" s="29"/>
      <c r="AH356" s="29"/>
    </row>
    <row r="357" spans="14:34" x14ac:dyDescent="0.2">
      <c r="N357" s="29"/>
      <c r="O357" s="29"/>
      <c r="P357" s="29"/>
      <c r="Q357" s="29"/>
      <c r="R357" s="29"/>
      <c r="S357" s="29"/>
      <c r="T357" s="29"/>
      <c r="U357" s="29"/>
      <c r="V357" s="29"/>
      <c r="W357" s="29"/>
      <c r="X357" s="29"/>
      <c r="Y357" s="29"/>
      <c r="Z357" s="29"/>
      <c r="AA357" s="29"/>
      <c r="AB357" s="29"/>
      <c r="AC357" s="29"/>
      <c r="AD357" s="29"/>
      <c r="AE357" s="29"/>
      <c r="AF357" s="29"/>
      <c r="AG357" s="29"/>
      <c r="AH357" s="29"/>
    </row>
    <row r="358" spans="14:34" x14ac:dyDescent="0.2">
      <c r="N358" s="29"/>
      <c r="O358" s="29"/>
      <c r="P358" s="29"/>
      <c r="Q358" s="29"/>
      <c r="R358" s="29"/>
      <c r="S358" s="29"/>
      <c r="T358" s="29"/>
      <c r="U358" s="29"/>
      <c r="V358" s="29"/>
      <c r="W358" s="29"/>
      <c r="X358" s="29"/>
      <c r="Y358" s="29"/>
      <c r="Z358" s="29"/>
      <c r="AA358" s="29"/>
      <c r="AB358" s="29"/>
      <c r="AC358" s="29"/>
      <c r="AD358" s="29"/>
      <c r="AE358" s="29"/>
      <c r="AF358" s="29"/>
      <c r="AG358" s="29"/>
      <c r="AH358" s="29"/>
    </row>
    <row r="359" spans="14:34" x14ac:dyDescent="0.2">
      <c r="N359" s="29"/>
      <c r="O359" s="29"/>
      <c r="P359" s="29"/>
      <c r="Q359" s="29"/>
      <c r="R359" s="29"/>
      <c r="S359" s="29"/>
      <c r="T359" s="29"/>
      <c r="U359" s="29"/>
      <c r="V359" s="29"/>
      <c r="W359" s="29"/>
      <c r="X359" s="29"/>
      <c r="Y359" s="29"/>
      <c r="Z359" s="29"/>
      <c r="AA359" s="29"/>
      <c r="AB359" s="29"/>
      <c r="AC359" s="29"/>
      <c r="AD359" s="29"/>
      <c r="AE359" s="29"/>
      <c r="AF359" s="29"/>
      <c r="AG359" s="29"/>
      <c r="AH359" s="29"/>
    </row>
    <row r="360" spans="14:34" x14ac:dyDescent="0.2">
      <c r="N360" s="29"/>
      <c r="O360" s="29"/>
      <c r="P360" s="29"/>
      <c r="Q360" s="29"/>
      <c r="R360" s="29"/>
      <c r="S360" s="29"/>
      <c r="T360" s="29"/>
      <c r="U360" s="29"/>
      <c r="V360" s="29"/>
      <c r="W360" s="29"/>
      <c r="X360" s="29"/>
      <c r="Y360" s="29"/>
      <c r="Z360" s="29"/>
      <c r="AA360" s="29"/>
      <c r="AB360" s="29"/>
      <c r="AC360" s="29"/>
      <c r="AD360" s="29"/>
      <c r="AE360" s="29"/>
      <c r="AF360" s="29"/>
      <c r="AG360" s="29"/>
      <c r="AH360" s="29"/>
    </row>
    <row r="361" spans="14:34" x14ac:dyDescent="0.2">
      <c r="N361" s="29"/>
      <c r="O361" s="29"/>
      <c r="P361" s="29"/>
      <c r="Q361" s="29"/>
      <c r="R361" s="29"/>
      <c r="S361" s="29"/>
      <c r="T361" s="29"/>
      <c r="U361" s="29"/>
      <c r="V361" s="29"/>
      <c r="W361" s="29"/>
      <c r="X361" s="29"/>
      <c r="Y361" s="29"/>
      <c r="Z361" s="29"/>
      <c r="AA361" s="29"/>
      <c r="AB361" s="29"/>
      <c r="AC361" s="29"/>
      <c r="AD361" s="29"/>
      <c r="AE361" s="29"/>
      <c r="AF361" s="29"/>
      <c r="AG361" s="29"/>
      <c r="AH361" s="29"/>
    </row>
    <row r="362" spans="14:34" x14ac:dyDescent="0.2">
      <c r="N362" s="29"/>
      <c r="O362" s="29"/>
      <c r="P362" s="29"/>
      <c r="Q362" s="29"/>
      <c r="R362" s="29"/>
      <c r="S362" s="29"/>
      <c r="T362" s="29"/>
      <c r="U362" s="29"/>
      <c r="V362" s="29"/>
      <c r="W362" s="29"/>
      <c r="X362" s="29"/>
      <c r="Y362" s="29"/>
      <c r="Z362" s="29"/>
      <c r="AA362" s="29"/>
      <c r="AB362" s="29"/>
      <c r="AC362" s="29"/>
      <c r="AD362" s="29"/>
      <c r="AE362" s="29"/>
      <c r="AF362" s="29"/>
      <c r="AG362" s="29"/>
      <c r="AH362" s="29"/>
    </row>
    <row r="363" spans="14:34" x14ac:dyDescent="0.2">
      <c r="N363" s="29"/>
      <c r="O363" s="29"/>
      <c r="P363" s="29"/>
      <c r="Q363" s="29"/>
      <c r="R363" s="29"/>
      <c r="S363" s="29"/>
      <c r="T363" s="29"/>
      <c r="U363" s="29"/>
      <c r="V363" s="29"/>
      <c r="W363" s="29"/>
      <c r="X363" s="29"/>
      <c r="Y363" s="29"/>
      <c r="Z363" s="29"/>
      <c r="AA363" s="29"/>
      <c r="AB363" s="29"/>
      <c r="AC363" s="29"/>
      <c r="AD363" s="29"/>
      <c r="AE363" s="29"/>
      <c r="AF363" s="29"/>
      <c r="AG363" s="29"/>
      <c r="AH363" s="29"/>
    </row>
    <row r="364" spans="14:34" x14ac:dyDescent="0.2">
      <c r="N364" s="29"/>
      <c r="O364" s="29"/>
      <c r="P364" s="29"/>
      <c r="Q364" s="29"/>
      <c r="R364" s="29"/>
      <c r="S364" s="29"/>
      <c r="T364" s="29"/>
      <c r="U364" s="29"/>
      <c r="V364" s="29"/>
      <c r="W364" s="29"/>
      <c r="X364" s="29"/>
      <c r="Y364" s="29"/>
      <c r="Z364" s="29"/>
      <c r="AA364" s="29"/>
      <c r="AB364" s="29"/>
      <c r="AC364" s="29"/>
      <c r="AD364" s="29"/>
      <c r="AE364" s="29"/>
      <c r="AF364" s="29"/>
      <c r="AG364" s="29"/>
      <c r="AH364" s="29"/>
    </row>
    <row r="365" spans="14:34" x14ac:dyDescent="0.2">
      <c r="N365" s="29"/>
      <c r="O365" s="29"/>
      <c r="P365" s="29"/>
      <c r="Q365" s="29"/>
      <c r="R365" s="29"/>
      <c r="S365" s="29"/>
      <c r="T365" s="29"/>
      <c r="U365" s="29"/>
      <c r="V365" s="29"/>
      <c r="W365" s="29"/>
      <c r="X365" s="29"/>
      <c r="Y365" s="29"/>
      <c r="Z365" s="29"/>
      <c r="AA365" s="29"/>
      <c r="AB365" s="29"/>
      <c r="AC365" s="29"/>
      <c r="AD365" s="29"/>
      <c r="AE365" s="29"/>
      <c r="AF365" s="29"/>
      <c r="AG365" s="29"/>
      <c r="AH365" s="29"/>
    </row>
    <row r="366" spans="14:34" x14ac:dyDescent="0.2">
      <c r="N366" s="29"/>
      <c r="O366" s="29"/>
      <c r="P366" s="29"/>
      <c r="Q366" s="29"/>
      <c r="R366" s="29"/>
      <c r="S366" s="29"/>
      <c r="T366" s="29"/>
      <c r="U366" s="29"/>
      <c r="V366" s="29"/>
      <c r="W366" s="29"/>
      <c r="X366" s="29"/>
      <c r="Y366" s="29"/>
      <c r="Z366" s="29"/>
      <c r="AA366" s="29"/>
      <c r="AB366" s="29"/>
      <c r="AC366" s="29"/>
      <c r="AD366" s="29"/>
      <c r="AE366" s="29"/>
      <c r="AF366" s="29"/>
      <c r="AG366" s="29"/>
      <c r="AH366" s="29"/>
    </row>
    <row r="367" spans="14:34" x14ac:dyDescent="0.2">
      <c r="N367" s="29"/>
      <c r="O367" s="29"/>
      <c r="P367" s="29"/>
      <c r="Q367" s="29"/>
      <c r="R367" s="29"/>
      <c r="S367" s="29"/>
      <c r="T367" s="29"/>
      <c r="U367" s="29"/>
      <c r="V367" s="29"/>
      <c r="W367" s="29"/>
      <c r="X367" s="29"/>
      <c r="Y367" s="29"/>
      <c r="Z367" s="29"/>
      <c r="AA367" s="29"/>
      <c r="AB367" s="29"/>
      <c r="AC367" s="29"/>
      <c r="AD367" s="29"/>
      <c r="AE367" s="29"/>
      <c r="AF367" s="29"/>
      <c r="AG367" s="29"/>
      <c r="AH367" s="29"/>
    </row>
    <row r="368" spans="14:34" x14ac:dyDescent="0.2">
      <c r="N368" s="29"/>
      <c r="O368" s="29"/>
      <c r="P368" s="29"/>
      <c r="Q368" s="29"/>
      <c r="R368" s="29"/>
      <c r="S368" s="29"/>
      <c r="T368" s="29"/>
      <c r="U368" s="29"/>
      <c r="V368" s="29"/>
      <c r="W368" s="29"/>
      <c r="X368" s="29"/>
      <c r="Y368" s="29"/>
      <c r="Z368" s="29"/>
      <c r="AA368" s="29"/>
      <c r="AB368" s="29"/>
      <c r="AC368" s="29"/>
      <c r="AD368" s="29"/>
      <c r="AE368" s="29"/>
      <c r="AF368" s="29"/>
      <c r="AG368" s="29"/>
      <c r="AH368" s="29"/>
    </row>
    <row r="369" spans="14:34" x14ac:dyDescent="0.2">
      <c r="N369" s="29"/>
      <c r="O369" s="29"/>
      <c r="P369" s="29"/>
      <c r="Q369" s="29"/>
      <c r="R369" s="29"/>
      <c r="S369" s="29"/>
      <c r="T369" s="29"/>
      <c r="U369" s="29"/>
      <c r="V369" s="29"/>
      <c r="W369" s="29"/>
      <c r="X369" s="29"/>
      <c r="Y369" s="29"/>
      <c r="Z369" s="29"/>
      <c r="AA369" s="29"/>
      <c r="AB369" s="29"/>
      <c r="AC369" s="29"/>
      <c r="AD369" s="29"/>
      <c r="AE369" s="29"/>
      <c r="AF369" s="29"/>
      <c r="AG369" s="29"/>
      <c r="AH369" s="29"/>
    </row>
    <row r="370" spans="14:34" x14ac:dyDescent="0.2">
      <c r="N370" s="29"/>
      <c r="O370" s="29"/>
      <c r="P370" s="29"/>
      <c r="Q370" s="29"/>
      <c r="R370" s="29"/>
      <c r="S370" s="29"/>
      <c r="T370" s="29"/>
      <c r="U370" s="29"/>
      <c r="V370" s="29"/>
      <c r="W370" s="29"/>
      <c r="X370" s="29"/>
      <c r="Y370" s="29"/>
      <c r="Z370" s="29"/>
      <c r="AA370" s="29"/>
      <c r="AB370" s="29"/>
      <c r="AC370" s="29"/>
      <c r="AD370" s="29"/>
      <c r="AE370" s="29"/>
      <c r="AF370" s="29"/>
      <c r="AG370" s="29"/>
      <c r="AH370" s="29"/>
    </row>
    <row r="371" spans="14:34" x14ac:dyDescent="0.2">
      <c r="N371" s="29"/>
      <c r="O371" s="29"/>
      <c r="P371" s="29"/>
      <c r="Q371" s="29"/>
      <c r="R371" s="29"/>
      <c r="S371" s="29"/>
      <c r="T371" s="29"/>
      <c r="U371" s="29"/>
      <c r="V371" s="29"/>
      <c r="W371" s="29"/>
      <c r="X371" s="29"/>
      <c r="Y371" s="29"/>
      <c r="Z371" s="29"/>
      <c r="AA371" s="29"/>
      <c r="AB371" s="29"/>
      <c r="AC371" s="29"/>
      <c r="AD371" s="29"/>
      <c r="AE371" s="29"/>
      <c r="AF371" s="29"/>
      <c r="AG371" s="29"/>
      <c r="AH371" s="29"/>
    </row>
    <row r="372" spans="14:34" x14ac:dyDescent="0.2">
      <c r="N372" s="29"/>
      <c r="O372" s="29"/>
      <c r="P372" s="29"/>
      <c r="Q372" s="29"/>
      <c r="R372" s="29"/>
      <c r="S372" s="29"/>
      <c r="T372" s="29"/>
      <c r="U372" s="29"/>
      <c r="V372" s="29"/>
      <c r="W372" s="29"/>
      <c r="X372" s="29"/>
      <c r="Y372" s="29"/>
      <c r="Z372" s="29"/>
      <c r="AA372" s="29"/>
      <c r="AB372" s="29"/>
      <c r="AC372" s="29"/>
      <c r="AD372" s="29"/>
      <c r="AE372" s="29"/>
      <c r="AF372" s="29"/>
      <c r="AG372" s="29"/>
      <c r="AH372" s="29"/>
    </row>
    <row r="373" spans="14:34" x14ac:dyDescent="0.2">
      <c r="N373" s="29"/>
      <c r="O373" s="29"/>
      <c r="P373" s="29"/>
      <c r="Q373" s="29"/>
      <c r="R373" s="29"/>
      <c r="S373" s="29"/>
      <c r="T373" s="29"/>
      <c r="U373" s="29"/>
      <c r="V373" s="29"/>
      <c r="W373" s="29"/>
      <c r="X373" s="29"/>
      <c r="Y373" s="29"/>
      <c r="Z373" s="29"/>
      <c r="AA373" s="29"/>
      <c r="AB373" s="29"/>
      <c r="AC373" s="29"/>
      <c r="AD373" s="29"/>
      <c r="AE373" s="29"/>
      <c r="AF373" s="29"/>
      <c r="AG373" s="29"/>
      <c r="AH373" s="29"/>
    </row>
    <row r="374" spans="14:34" x14ac:dyDescent="0.2">
      <c r="N374" s="29"/>
      <c r="O374" s="29"/>
      <c r="P374" s="29"/>
      <c r="Q374" s="29"/>
      <c r="R374" s="29"/>
      <c r="S374" s="29"/>
      <c r="T374" s="29"/>
      <c r="U374" s="29"/>
      <c r="V374" s="29"/>
      <c r="W374" s="29"/>
      <c r="X374" s="29"/>
      <c r="Y374" s="29"/>
      <c r="Z374" s="29"/>
      <c r="AA374" s="29"/>
      <c r="AB374" s="29"/>
      <c r="AC374" s="29"/>
      <c r="AD374" s="29"/>
      <c r="AE374" s="29"/>
      <c r="AF374" s="29"/>
      <c r="AG374" s="29"/>
      <c r="AH374" s="29"/>
    </row>
    <row r="375" spans="14:34" x14ac:dyDescent="0.2">
      <c r="N375" s="29"/>
      <c r="O375" s="29"/>
      <c r="P375" s="29"/>
      <c r="Q375" s="29"/>
      <c r="R375" s="29"/>
      <c r="S375" s="29"/>
      <c r="T375" s="29"/>
      <c r="U375" s="29"/>
      <c r="V375" s="29"/>
      <c r="W375" s="29"/>
      <c r="X375" s="29"/>
      <c r="Y375" s="29"/>
      <c r="Z375" s="29"/>
      <c r="AA375" s="29"/>
      <c r="AB375" s="29"/>
      <c r="AC375" s="29"/>
      <c r="AD375" s="29"/>
      <c r="AE375" s="29"/>
      <c r="AF375" s="29"/>
      <c r="AG375" s="29"/>
      <c r="AH375" s="29"/>
    </row>
  </sheetData>
  <printOptions horizontalCentered="1" verticalCentered="1"/>
  <pageMargins left="0.7" right="0.7" top="0.75" bottom="0.75" header="0.3" footer="0.3"/>
  <pageSetup scale="24" orientation="portrait" r:id="rId1"/>
  <headerFooter>
    <oddFooter>Página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58"/>
  <sheetViews>
    <sheetView view="pageBreakPreview" zoomScale="80" zoomScaleNormal="100" zoomScaleSheetLayoutView="80" workbookViewId="0">
      <selection activeCell="B12" sqref="B12:M12"/>
    </sheetView>
  </sheetViews>
  <sheetFormatPr baseColWidth="10" defaultColWidth="11" defaultRowHeight="15.75" x14ac:dyDescent="0.25"/>
  <cols>
    <col min="1" max="1" width="30" style="160" customWidth="1"/>
    <col min="2" max="2" width="7.5" style="160" bestFit="1" customWidth="1"/>
    <col min="3" max="3" width="7.625" style="160" bestFit="1" customWidth="1"/>
    <col min="4" max="4" width="8.5" style="160" bestFit="1" customWidth="1"/>
    <col min="5" max="5" width="7.625" style="160" bestFit="1" customWidth="1"/>
    <col min="6" max="6" width="6.75" style="160" customWidth="1"/>
    <col min="7" max="7" width="7" style="160" customWidth="1"/>
    <col min="8" max="8" width="7.375" style="168" bestFit="1" customWidth="1"/>
    <col min="9" max="10" width="9.5" style="168" customWidth="1"/>
    <col min="11" max="11" width="9.25" style="168" bestFit="1" customWidth="1"/>
    <col min="12" max="12" width="7.375" style="168" customWidth="1"/>
    <col min="13" max="13" width="9.875" style="168" bestFit="1" customWidth="1"/>
    <col min="14" max="14" width="11" style="160"/>
    <col min="15" max="16" width="10.75" style="160" customWidth="1"/>
    <col min="17" max="17" width="15" style="160" customWidth="1"/>
    <col min="18" max="24" width="10.75" style="160" customWidth="1"/>
    <col min="25" max="16384" width="11" style="160"/>
  </cols>
  <sheetData>
    <row r="1" spans="1:20" x14ac:dyDescent="0.25">
      <c r="A1" s="530" t="s">
        <v>278</v>
      </c>
      <c r="B1" s="530"/>
      <c r="C1" s="530"/>
      <c r="D1" s="530"/>
      <c r="E1" s="530"/>
      <c r="F1" s="530"/>
      <c r="G1" s="530"/>
      <c r="H1" s="530"/>
      <c r="I1" s="530"/>
      <c r="J1" s="530"/>
      <c r="K1" s="530"/>
      <c r="L1" s="530"/>
      <c r="M1" s="530"/>
      <c r="N1" s="204"/>
      <c r="O1" s="204"/>
      <c r="P1" s="204"/>
      <c r="Q1" s="204"/>
      <c r="R1" s="204"/>
      <c r="S1" s="204"/>
      <c r="T1" s="204"/>
    </row>
    <row r="2" spans="1:20" x14ac:dyDescent="0.25">
      <c r="A2" s="407"/>
      <c r="B2" s="204"/>
      <c r="C2" s="204"/>
      <c r="D2" s="204"/>
      <c r="E2" s="204"/>
      <c r="F2" s="204"/>
      <c r="G2" s="204"/>
      <c r="N2" s="204"/>
      <c r="O2" s="204"/>
      <c r="P2" s="204"/>
      <c r="Q2" s="204"/>
      <c r="R2" s="204"/>
      <c r="S2" s="204"/>
      <c r="T2" s="204"/>
    </row>
    <row r="3" spans="1:20" ht="12.75" customHeight="1" x14ac:dyDescent="0.25">
      <c r="A3" s="534" t="s">
        <v>279</v>
      </c>
      <c r="B3" s="453">
        <v>2008</v>
      </c>
      <c r="C3" s="453">
        <v>2009</v>
      </c>
      <c r="D3" s="453">
        <v>2010</v>
      </c>
      <c r="E3" s="453">
        <v>2011</v>
      </c>
      <c r="F3" s="453">
        <v>2012</v>
      </c>
      <c r="G3" s="453">
        <v>2013</v>
      </c>
      <c r="H3" s="453">
        <v>2014</v>
      </c>
      <c r="I3" s="453">
        <v>2015</v>
      </c>
      <c r="J3" s="453">
        <v>2016</v>
      </c>
      <c r="K3" s="453">
        <v>2017</v>
      </c>
      <c r="L3" s="423">
        <v>2018</v>
      </c>
      <c r="M3" s="413">
        <v>2019</v>
      </c>
      <c r="N3" s="163"/>
      <c r="O3" s="204"/>
      <c r="P3" s="204"/>
      <c r="Q3" s="204"/>
      <c r="R3" s="204"/>
      <c r="S3" s="204"/>
      <c r="T3" s="204"/>
    </row>
    <row r="4" spans="1:20" ht="12.75" customHeight="1" x14ac:dyDescent="0.25">
      <c r="A4" s="534"/>
      <c r="B4" s="535" t="s">
        <v>280</v>
      </c>
      <c r="C4" s="536"/>
      <c r="D4" s="536"/>
      <c r="E4" s="536"/>
      <c r="F4" s="536"/>
      <c r="G4" s="536"/>
      <c r="H4" s="536"/>
      <c r="I4" s="536"/>
      <c r="J4" s="536"/>
      <c r="K4" s="536"/>
      <c r="L4" s="536"/>
      <c r="M4" s="536"/>
      <c r="N4" s="204"/>
      <c r="O4" s="204"/>
      <c r="P4" s="204"/>
      <c r="Q4" s="204"/>
      <c r="R4" s="204"/>
      <c r="S4" s="204"/>
      <c r="T4" s="204"/>
    </row>
    <row r="5" spans="1:20" x14ac:dyDescent="0.25">
      <c r="A5" s="465" t="s">
        <v>498</v>
      </c>
      <c r="B5" s="351">
        <v>748.07482000000005</v>
      </c>
      <c r="C5" s="351">
        <f t="shared" ref="C5:K5" si="0">+B17</f>
        <v>808.78334700000005</v>
      </c>
      <c r="D5" s="351">
        <f t="shared" si="0"/>
        <v>841.69370200000003</v>
      </c>
      <c r="E5" s="351">
        <f t="shared" si="0"/>
        <v>701.12158899999997</v>
      </c>
      <c r="F5" s="351">
        <f t="shared" si="0"/>
        <v>816.66533300000003</v>
      </c>
      <c r="G5" s="351">
        <f t="shared" si="0"/>
        <v>1042.6350540000001</v>
      </c>
      <c r="H5" s="351">
        <f t="shared" si="0"/>
        <v>1182.0124169999999</v>
      </c>
      <c r="I5" s="351">
        <f t="shared" si="0"/>
        <v>1060</v>
      </c>
      <c r="J5" s="351">
        <f t="shared" si="0"/>
        <v>1238.058628</v>
      </c>
      <c r="K5" s="351">
        <f t="shared" si="0"/>
        <v>1131.275347</v>
      </c>
      <c r="L5" s="351">
        <f>K17</f>
        <v>1015.955607</v>
      </c>
      <c r="M5" s="351">
        <v>1267</v>
      </c>
      <c r="N5" s="204"/>
      <c r="O5" s="169"/>
      <c r="P5" s="204"/>
      <c r="Q5" s="204"/>
      <c r="R5" s="204"/>
      <c r="S5" s="204"/>
      <c r="T5" s="204"/>
    </row>
    <row r="6" spans="1:20" x14ac:dyDescent="0.25">
      <c r="A6" s="352" t="s">
        <v>499</v>
      </c>
      <c r="B6" s="351">
        <v>231.42072216799988</v>
      </c>
      <c r="C6" s="351">
        <f t="shared" ref="C6:L6" si="1">C5-C7+C11+C12+C16-C17</f>
        <v>309.45132394429993</v>
      </c>
      <c r="D6" s="351">
        <f t="shared" si="1"/>
        <v>355.73406685530006</v>
      </c>
      <c r="E6" s="351">
        <f t="shared" si="1"/>
        <v>297.05761674829967</v>
      </c>
      <c r="F6" s="351">
        <f t="shared" si="1"/>
        <v>308.2549109311999</v>
      </c>
      <c r="G6" s="351">
        <f t="shared" si="1"/>
        <v>281.22745850790011</v>
      </c>
      <c r="H6" s="351">
        <f t="shared" si="1"/>
        <v>340.33828475819996</v>
      </c>
      <c r="I6" s="351">
        <f t="shared" si="1"/>
        <v>220.01659399999994</v>
      </c>
      <c r="J6" s="351">
        <f t="shared" si="1"/>
        <v>201.8129879999999</v>
      </c>
      <c r="K6" s="351">
        <f t="shared" si="1"/>
        <v>99.319740000000024</v>
      </c>
      <c r="L6" s="351">
        <f t="shared" si="1"/>
        <v>165.85258999999996</v>
      </c>
      <c r="M6" s="351"/>
      <c r="N6" s="170"/>
      <c r="O6" s="169"/>
      <c r="P6" s="204"/>
      <c r="Q6" s="204"/>
      <c r="R6" s="204"/>
      <c r="S6" s="204"/>
      <c r="T6" s="204"/>
    </row>
    <row r="7" spans="1:20" x14ac:dyDescent="0.25">
      <c r="A7" s="464" t="s">
        <v>281</v>
      </c>
      <c r="B7" s="351">
        <v>590.97942983199994</v>
      </c>
      <c r="C7" s="351">
        <f t="shared" ref="C7:K7" si="2">+C8+C9</f>
        <v>696.03145205570002</v>
      </c>
      <c r="D7" s="351">
        <f t="shared" si="2"/>
        <v>732.08195314470004</v>
      </c>
      <c r="E7" s="351">
        <f t="shared" si="2"/>
        <v>667.72553225170009</v>
      </c>
      <c r="F7" s="351">
        <f t="shared" si="2"/>
        <v>753.03658768780008</v>
      </c>
      <c r="G7" s="351">
        <f t="shared" si="2"/>
        <v>883.75913310610008</v>
      </c>
      <c r="H7" s="351">
        <f t="shared" si="2"/>
        <v>806.55368191510001</v>
      </c>
      <c r="I7" s="351">
        <f t="shared" si="2"/>
        <v>913.50218900000004</v>
      </c>
      <c r="J7" s="351">
        <f t="shared" si="2"/>
        <v>948.23763400000007</v>
      </c>
      <c r="K7" s="351">
        <f t="shared" si="2"/>
        <v>967</v>
      </c>
      <c r="L7" s="351">
        <v>876</v>
      </c>
      <c r="M7" s="351"/>
      <c r="N7" s="170"/>
      <c r="O7" s="169"/>
      <c r="P7" s="204"/>
      <c r="Q7" s="204"/>
      <c r="R7" s="204"/>
      <c r="S7" s="204"/>
      <c r="T7" s="204"/>
    </row>
    <row r="8" spans="1:20" x14ac:dyDescent="0.25">
      <c r="A8" s="464" t="s">
        <v>282</v>
      </c>
      <c r="B8" s="351">
        <v>374.61674303199993</v>
      </c>
      <c r="C8" s="351">
        <v>399.53358982570001</v>
      </c>
      <c r="D8" s="351">
        <v>436.27070817690003</v>
      </c>
      <c r="E8" s="351">
        <v>451.56878001510006</v>
      </c>
      <c r="F8" s="351">
        <v>454.89564481260004</v>
      </c>
      <c r="G8" s="351">
        <v>464.58623814060002</v>
      </c>
      <c r="H8" s="351">
        <v>468.3903066089</v>
      </c>
      <c r="I8" s="351">
        <v>494.33441099999999</v>
      </c>
      <c r="J8" s="351">
        <v>505.34197600000005</v>
      </c>
      <c r="K8" s="351">
        <v>527</v>
      </c>
      <c r="L8" s="351">
        <v>506</v>
      </c>
      <c r="M8" s="351"/>
      <c r="N8" s="204"/>
      <c r="O8" s="171"/>
      <c r="P8" s="204"/>
      <c r="Q8" s="204"/>
      <c r="R8" s="204"/>
      <c r="S8" s="204"/>
      <c r="T8" s="204"/>
    </row>
    <row r="9" spans="1:20" x14ac:dyDescent="0.25">
      <c r="A9" s="466" t="s">
        <v>283</v>
      </c>
      <c r="B9" s="351">
        <v>216.36268679999998</v>
      </c>
      <c r="C9" s="351">
        <v>296.49786223000001</v>
      </c>
      <c r="D9" s="351">
        <v>295.81124496779995</v>
      </c>
      <c r="E9" s="351">
        <v>216.1567522366</v>
      </c>
      <c r="F9" s="351">
        <v>298.14094287520004</v>
      </c>
      <c r="G9" s="351">
        <v>419.17289496550001</v>
      </c>
      <c r="H9" s="351">
        <v>338.16337530619995</v>
      </c>
      <c r="I9" s="351">
        <v>419.167778</v>
      </c>
      <c r="J9" s="351">
        <v>442.89565799999997</v>
      </c>
      <c r="K9" s="351">
        <v>440</v>
      </c>
      <c r="L9" s="351">
        <v>370</v>
      </c>
      <c r="M9" s="351"/>
      <c r="N9" s="204"/>
      <c r="O9" s="171"/>
      <c r="P9" s="204"/>
      <c r="Q9" s="204"/>
      <c r="R9" s="204"/>
      <c r="S9" s="204"/>
      <c r="T9" s="204"/>
    </row>
    <row r="10" spans="1:20" x14ac:dyDescent="0.25">
      <c r="A10" s="464" t="s">
        <v>284</v>
      </c>
      <c r="B10" s="351">
        <v>822.40015199999982</v>
      </c>
      <c r="C10" s="351">
        <f t="shared" ref="C10:I10" si="3">+C6+C7</f>
        <v>1005.4827759999999</v>
      </c>
      <c r="D10" s="351">
        <f t="shared" si="3"/>
        <v>1087.8160200000002</v>
      </c>
      <c r="E10" s="351">
        <f t="shared" si="3"/>
        <v>964.78314899999975</v>
      </c>
      <c r="F10" s="351">
        <f t="shared" si="3"/>
        <v>1061.2914986189999</v>
      </c>
      <c r="G10" s="351">
        <f t="shared" si="3"/>
        <v>1164.9865916140002</v>
      </c>
      <c r="H10" s="351">
        <f t="shared" si="3"/>
        <v>1146.8919666733</v>
      </c>
      <c r="I10" s="351">
        <f t="shared" si="3"/>
        <v>1133.518783</v>
      </c>
      <c r="J10" s="351">
        <f>+J6+J7</f>
        <v>1150.050622</v>
      </c>
      <c r="K10" s="351"/>
      <c r="L10" s="351"/>
      <c r="M10" s="351"/>
      <c r="N10" s="204"/>
      <c r="O10" s="204"/>
      <c r="P10" s="204"/>
      <c r="Q10" s="204"/>
      <c r="R10" s="204"/>
      <c r="S10" s="204"/>
      <c r="T10" s="204"/>
    </row>
    <row r="11" spans="1:20" x14ac:dyDescent="0.25">
      <c r="A11" s="464" t="s">
        <v>285</v>
      </c>
      <c r="B11" s="351">
        <v>3.8794219999999999</v>
      </c>
      <c r="C11" s="351">
        <v>3.025617</v>
      </c>
      <c r="D11" s="351">
        <v>0.55332099999999995</v>
      </c>
      <c r="E11" s="351">
        <v>1.052783</v>
      </c>
      <c r="F11" s="351">
        <v>1.3224416189999999</v>
      </c>
      <c r="G11" s="351">
        <v>2.2387296139999999</v>
      </c>
      <c r="H11" s="351">
        <v>1.7091366733000002</v>
      </c>
      <c r="I11" s="351">
        <v>2.312989</v>
      </c>
      <c r="J11" s="351">
        <v>2.3094890000000001</v>
      </c>
      <c r="K11" s="351">
        <v>2</v>
      </c>
      <c r="L11" s="351">
        <v>3</v>
      </c>
      <c r="M11" s="351"/>
      <c r="N11" s="172"/>
      <c r="O11" s="172"/>
      <c r="P11" s="172"/>
      <c r="Q11" s="204"/>
      <c r="R11" s="204"/>
      <c r="S11" s="204"/>
      <c r="T11" s="204"/>
    </row>
    <row r="12" spans="1:20" x14ac:dyDescent="0.25">
      <c r="A12" s="464" t="s">
        <v>286</v>
      </c>
      <c r="B12" s="351">
        <v>868.29699999999991</v>
      </c>
      <c r="C12" s="351">
        <v>1009.2922000000001</v>
      </c>
      <c r="D12" s="351">
        <v>915.23820000000012</v>
      </c>
      <c r="E12" s="351">
        <v>1046.3807999999999</v>
      </c>
      <c r="F12" s="351">
        <v>1255.37104</v>
      </c>
      <c r="G12" s="351">
        <v>1282.125225</v>
      </c>
      <c r="H12" s="351">
        <v>1003.1704130000001</v>
      </c>
      <c r="I12" s="351">
        <v>1285.5662</v>
      </c>
      <c r="J12" s="351">
        <v>1014.362034</v>
      </c>
      <c r="K12" s="351">
        <v>949</v>
      </c>
      <c r="L12" s="351">
        <v>1289.8969830000001</v>
      </c>
      <c r="M12" s="351">
        <f>SUM(M13:M15)</f>
        <v>1193.8758290000001</v>
      </c>
      <c r="N12" s="172"/>
      <c r="O12" s="173"/>
      <c r="P12" s="173"/>
      <c r="Q12" s="171"/>
      <c r="R12" s="171"/>
      <c r="S12" s="162"/>
      <c r="T12" s="162"/>
    </row>
    <row r="13" spans="1:20" x14ac:dyDescent="0.25">
      <c r="A13" s="464" t="s">
        <v>287</v>
      </c>
      <c r="B13" s="351">
        <v>692.79079999999999</v>
      </c>
      <c r="C13" s="351">
        <v>866.56590000000006</v>
      </c>
      <c r="D13" s="351">
        <v>744.55280000000005</v>
      </c>
      <c r="E13" s="351">
        <v>828.63919999999996</v>
      </c>
      <c r="F13" s="351">
        <v>1015.985533</v>
      </c>
      <c r="G13" s="351">
        <v>1078.2093</v>
      </c>
      <c r="H13" s="351">
        <v>841.17514300000005</v>
      </c>
      <c r="I13" s="351">
        <v>1080.4177</v>
      </c>
      <c r="J13" s="351">
        <v>852.48383000000001</v>
      </c>
      <c r="K13" s="351">
        <v>805</v>
      </c>
      <c r="L13" s="351">
        <v>1052.7819440000001</v>
      </c>
      <c r="M13" s="351">
        <v>1030.047564</v>
      </c>
      <c r="N13" s="172"/>
      <c r="O13" s="173"/>
      <c r="P13" s="173"/>
      <c r="Q13" s="171"/>
      <c r="R13" s="171"/>
      <c r="S13" s="162"/>
      <c r="T13" s="162"/>
    </row>
    <row r="14" spans="1:20" x14ac:dyDescent="0.25">
      <c r="A14" s="464" t="s">
        <v>288</v>
      </c>
      <c r="B14" s="351">
        <v>131.8511</v>
      </c>
      <c r="C14" s="351">
        <v>115.20650000000001</v>
      </c>
      <c r="D14" s="351">
        <v>127.16330000000001</v>
      </c>
      <c r="E14" s="351">
        <v>118.001</v>
      </c>
      <c r="F14" s="351">
        <v>171.68693099999999</v>
      </c>
      <c r="G14" s="351">
        <v>136.17070000000001</v>
      </c>
      <c r="H14" s="351">
        <v>123.455726</v>
      </c>
      <c r="I14" s="351">
        <v>152.09569999999999</v>
      </c>
      <c r="J14" s="351">
        <v>121.77475</v>
      </c>
      <c r="K14" s="351">
        <v>110</v>
      </c>
      <c r="L14" s="351">
        <v>135.89189400000001</v>
      </c>
      <c r="M14" s="351">
        <v>133.98943800000001</v>
      </c>
      <c r="N14" s="174"/>
      <c r="O14" s="174"/>
      <c r="P14" s="174"/>
      <c r="Q14" s="171"/>
      <c r="R14" s="171"/>
      <c r="S14" s="162"/>
      <c r="T14" s="162"/>
    </row>
    <row r="15" spans="1:20" x14ac:dyDescent="0.25">
      <c r="A15" s="464" t="s">
        <v>289</v>
      </c>
      <c r="B15" s="351">
        <v>43.655099999999997</v>
      </c>
      <c r="C15" s="351">
        <v>27.5198</v>
      </c>
      <c r="D15" s="351">
        <v>43.522100000000002</v>
      </c>
      <c r="E15" s="351">
        <v>99.740600000000001</v>
      </c>
      <c r="F15" s="351">
        <v>67.698576000000003</v>
      </c>
      <c r="G15" s="351">
        <v>70.224299999999999</v>
      </c>
      <c r="H15" s="351">
        <v>38.539543999999999</v>
      </c>
      <c r="I15" s="351">
        <v>53.052799999999998</v>
      </c>
      <c r="J15" s="351">
        <v>40.103453999999999</v>
      </c>
      <c r="K15" s="351">
        <v>34</v>
      </c>
      <c r="L15" s="351">
        <v>101.223145</v>
      </c>
      <c r="M15" s="351">
        <v>29.838826999999998</v>
      </c>
      <c r="N15" s="204"/>
      <c r="O15" s="171"/>
      <c r="P15" s="171"/>
      <c r="Q15" s="171"/>
      <c r="R15" s="171"/>
      <c r="S15" s="162"/>
      <c r="T15" s="162"/>
    </row>
    <row r="16" spans="1:20" x14ac:dyDescent="0.25">
      <c r="A16" s="352" t="s">
        <v>290</v>
      </c>
      <c r="B16" s="351">
        <v>10.932257</v>
      </c>
      <c r="C16" s="351">
        <v>26.075313999999999</v>
      </c>
      <c r="D16" s="351">
        <v>31.452386000000001</v>
      </c>
      <c r="E16" s="351">
        <v>32.89331</v>
      </c>
      <c r="F16" s="351">
        <v>30.567737999999999</v>
      </c>
      <c r="G16" s="351">
        <v>20</v>
      </c>
      <c r="H16" s="351">
        <v>20</v>
      </c>
      <c r="I16" s="351">
        <v>23.698222000000001</v>
      </c>
      <c r="J16" s="351">
        <v>26.595818000000001</v>
      </c>
      <c r="K16" s="351"/>
      <c r="L16" s="351"/>
      <c r="M16" s="351"/>
      <c r="N16" s="204"/>
      <c r="O16" s="171"/>
      <c r="P16" s="171"/>
      <c r="Q16" s="171"/>
      <c r="R16" s="171"/>
      <c r="S16" s="162"/>
      <c r="T16" s="162"/>
    </row>
    <row r="17" spans="1:20" x14ac:dyDescent="0.25">
      <c r="A17" s="467" t="s">
        <v>500</v>
      </c>
      <c r="B17" s="351">
        <v>808.78334700000005</v>
      </c>
      <c r="C17" s="351">
        <v>841.69370200000003</v>
      </c>
      <c r="D17" s="351">
        <v>701.12158899999997</v>
      </c>
      <c r="E17" s="351">
        <v>816.66533300000003</v>
      </c>
      <c r="F17" s="351">
        <v>1042.6350540000001</v>
      </c>
      <c r="G17" s="351">
        <v>1182.0124169999999</v>
      </c>
      <c r="H17" s="351">
        <v>1060</v>
      </c>
      <c r="I17" s="351">
        <v>1238.058628</v>
      </c>
      <c r="J17" s="351">
        <v>1131.275347</v>
      </c>
      <c r="K17" s="351">
        <v>1015.955607</v>
      </c>
      <c r="L17" s="351">
        <v>1267</v>
      </c>
      <c r="M17" s="351"/>
      <c r="N17" s="204"/>
      <c r="O17" s="204"/>
      <c r="P17" s="204"/>
      <c r="Q17" s="162"/>
      <c r="R17" s="162"/>
      <c r="S17" s="162"/>
      <c r="T17" s="162"/>
    </row>
    <row r="18" spans="1:20" x14ac:dyDescent="0.25">
      <c r="A18" s="353" t="s">
        <v>291</v>
      </c>
      <c r="B18" s="354">
        <f t="shared" ref="B18:H18" si="4">B17/B12</f>
        <v>0.93145933591847041</v>
      </c>
      <c r="C18" s="354">
        <f t="shared" si="4"/>
        <v>0.83394452270611019</v>
      </c>
      <c r="D18" s="354">
        <f t="shared" si="4"/>
        <v>0.76605367761092125</v>
      </c>
      <c r="E18" s="354">
        <f t="shared" si="4"/>
        <v>0.7804666647170897</v>
      </c>
      <c r="F18" s="354">
        <f t="shared" si="4"/>
        <v>0.830539355121654</v>
      </c>
      <c r="G18" s="354">
        <f t="shared" si="4"/>
        <v>0.92191651326413915</v>
      </c>
      <c r="H18" s="354">
        <f t="shared" si="4"/>
        <v>1.0566499831569494</v>
      </c>
      <c r="I18" s="354">
        <f>I17/I12</f>
        <v>0.96304540987465292</v>
      </c>
      <c r="J18" s="354">
        <f>J17/J12</f>
        <v>1.1152579740578106</v>
      </c>
      <c r="K18" s="354" t="s">
        <v>292</v>
      </c>
      <c r="L18" s="412" t="s">
        <v>292</v>
      </c>
      <c r="M18" s="424"/>
      <c r="N18" s="204"/>
      <c r="O18" s="169"/>
      <c r="P18" s="204"/>
      <c r="Q18" s="204"/>
      <c r="R18" s="204"/>
      <c r="S18" s="204"/>
      <c r="T18" s="204"/>
    </row>
    <row r="19" spans="1:20" x14ac:dyDescent="0.25">
      <c r="A19" s="532" t="s">
        <v>293</v>
      </c>
      <c r="B19" s="532"/>
      <c r="C19" s="532"/>
      <c r="D19" s="532"/>
      <c r="E19" s="532"/>
      <c r="F19" s="532"/>
      <c r="G19" s="532"/>
      <c r="H19" s="532"/>
      <c r="I19" s="532"/>
      <c r="J19" s="532"/>
      <c r="K19" s="532"/>
      <c r="L19" s="532"/>
      <c r="M19" s="532"/>
      <c r="N19" s="204"/>
      <c r="O19" s="204"/>
      <c r="P19" s="204"/>
      <c r="Q19" s="204"/>
      <c r="R19" s="204"/>
      <c r="S19" s="204"/>
      <c r="T19" s="204"/>
    </row>
    <row r="20" spans="1:20" x14ac:dyDescent="0.25">
      <c r="A20" s="532" t="s">
        <v>294</v>
      </c>
      <c r="B20" s="532"/>
      <c r="C20" s="532"/>
      <c r="D20" s="532"/>
      <c r="E20" s="532"/>
      <c r="F20" s="532"/>
      <c r="G20" s="532"/>
      <c r="H20" s="532"/>
      <c r="I20" s="532"/>
      <c r="J20" s="532"/>
      <c r="K20" s="532"/>
      <c r="L20" s="532"/>
      <c r="M20" s="532"/>
      <c r="N20" s="204"/>
      <c r="O20" s="204"/>
      <c r="P20" s="204"/>
      <c r="Q20" s="204"/>
      <c r="R20" s="204"/>
      <c r="S20" s="204"/>
      <c r="T20" s="204"/>
    </row>
    <row r="21" spans="1:20" x14ac:dyDescent="0.25">
      <c r="A21" s="531" t="s">
        <v>295</v>
      </c>
      <c r="B21" s="532"/>
      <c r="C21" s="532"/>
      <c r="D21" s="532"/>
      <c r="E21" s="532"/>
      <c r="F21" s="532"/>
      <c r="G21" s="532"/>
      <c r="H21" s="532"/>
      <c r="I21" s="532"/>
      <c r="J21" s="532"/>
      <c r="K21" s="532"/>
      <c r="L21" s="532"/>
      <c r="M21" s="532"/>
      <c r="N21" s="204"/>
      <c r="O21" s="204"/>
      <c r="P21" s="204"/>
      <c r="Q21" s="204"/>
      <c r="R21" s="204"/>
      <c r="S21" s="204"/>
      <c r="T21" s="204"/>
    </row>
    <row r="22" spans="1:20" ht="12.75" customHeight="1" x14ac:dyDescent="0.25">
      <c r="A22" s="533" t="s">
        <v>296</v>
      </c>
      <c r="B22" s="533"/>
      <c r="C22" s="533"/>
      <c r="D22" s="533"/>
      <c r="E22" s="533"/>
      <c r="F22" s="533"/>
      <c r="G22" s="533"/>
      <c r="H22" s="533"/>
      <c r="I22" s="533"/>
      <c r="J22" s="533"/>
      <c r="K22" s="533"/>
      <c r="L22" s="533"/>
      <c r="M22" s="533"/>
      <c r="N22" s="204"/>
      <c r="O22" s="204"/>
      <c r="P22" s="204"/>
      <c r="Q22" s="204"/>
      <c r="R22" s="204"/>
      <c r="S22" s="204"/>
      <c r="T22" s="204"/>
    </row>
    <row r="23" spans="1:20" x14ac:dyDescent="0.25">
      <c r="A23" s="204"/>
      <c r="B23" s="204"/>
      <c r="C23" s="204"/>
      <c r="D23" s="204"/>
      <c r="E23" s="204"/>
      <c r="F23" s="204"/>
      <c r="G23" s="204"/>
      <c r="M23" s="175"/>
      <c r="N23" s="204"/>
      <c r="O23" s="204"/>
      <c r="P23" s="204"/>
      <c r="Q23" s="204"/>
      <c r="R23" s="204"/>
      <c r="S23" s="204"/>
      <c r="T23" s="204"/>
    </row>
    <row r="25" spans="1:20" x14ac:dyDescent="0.25">
      <c r="A25" s="204"/>
      <c r="B25" s="161"/>
      <c r="C25" s="161"/>
      <c r="D25" s="161"/>
      <c r="E25" s="161"/>
      <c r="F25" s="161"/>
      <c r="G25" s="161"/>
      <c r="H25" s="161"/>
      <c r="I25" s="161"/>
      <c r="J25" s="161"/>
      <c r="K25" s="161"/>
      <c r="L25" s="161"/>
      <c r="M25" s="175"/>
      <c r="N25" s="204"/>
      <c r="O25" s="204"/>
      <c r="P25" s="204"/>
      <c r="Q25" s="204"/>
      <c r="R25" s="204"/>
      <c r="S25" s="204"/>
      <c r="T25" s="204"/>
    </row>
    <row r="26" spans="1:20" x14ac:dyDescent="0.25">
      <c r="A26" s="204"/>
      <c r="B26" s="161"/>
      <c r="C26" s="161"/>
      <c r="D26" s="161"/>
      <c r="E26" s="161"/>
      <c r="F26" s="161"/>
      <c r="G26" s="161"/>
      <c r="H26" s="161"/>
      <c r="I26" s="161"/>
      <c r="J26" s="161"/>
      <c r="K26" s="161"/>
      <c r="L26" s="161"/>
      <c r="M26" s="175"/>
      <c r="N26" s="204"/>
      <c r="O26" s="204"/>
      <c r="P26" s="204"/>
      <c r="Q26" s="204"/>
      <c r="R26" s="204"/>
      <c r="S26" s="204"/>
      <c r="T26" s="204"/>
    </row>
    <row r="28" spans="1:20" x14ac:dyDescent="0.25">
      <c r="A28" s="204"/>
      <c r="B28" s="204"/>
      <c r="C28" s="204"/>
      <c r="D28" s="204"/>
      <c r="E28" s="204"/>
      <c r="F28" s="204"/>
      <c r="G28" s="204"/>
      <c r="H28" s="204"/>
      <c r="I28" s="204"/>
      <c r="J28" s="204"/>
      <c r="K28" s="204"/>
      <c r="L28" s="204"/>
      <c r="N28" s="204"/>
      <c r="O28" s="204"/>
      <c r="P28" s="204"/>
      <c r="Q28" s="204"/>
      <c r="R28" s="204"/>
      <c r="S28" s="204"/>
      <c r="T28" s="204"/>
    </row>
    <row r="29" spans="1:20" x14ac:dyDescent="0.25">
      <c r="A29" s="204"/>
      <c r="B29" s="204"/>
      <c r="C29" s="204"/>
      <c r="D29" s="204"/>
      <c r="E29" s="204"/>
      <c r="F29" s="204"/>
      <c r="G29" s="204"/>
      <c r="H29" s="204"/>
      <c r="I29" s="204"/>
      <c r="J29" s="204"/>
      <c r="K29" s="204"/>
      <c r="L29" s="204"/>
      <c r="N29" s="204"/>
      <c r="O29" s="204"/>
      <c r="P29" s="204"/>
      <c r="Q29" s="204"/>
      <c r="R29" s="204"/>
      <c r="S29" s="204"/>
      <c r="T29" s="204"/>
    </row>
    <row r="30" spans="1:20" x14ac:dyDescent="0.25">
      <c r="A30" s="204"/>
      <c r="B30" s="204"/>
      <c r="C30" s="161"/>
      <c r="D30" s="161"/>
      <c r="E30" s="161"/>
      <c r="F30" s="161"/>
      <c r="G30" s="161"/>
      <c r="H30" s="161"/>
      <c r="I30" s="161"/>
      <c r="N30" s="204"/>
      <c r="O30" s="204"/>
      <c r="P30" s="204"/>
      <c r="Q30" s="204"/>
      <c r="R30" s="204"/>
      <c r="S30" s="204"/>
      <c r="T30" s="204"/>
    </row>
    <row r="31" spans="1:20" x14ac:dyDescent="0.25">
      <c r="A31" s="204"/>
      <c r="B31" s="204"/>
      <c r="C31" s="204"/>
      <c r="D31" s="204"/>
      <c r="E31" s="204"/>
      <c r="F31" s="204"/>
      <c r="G31" s="204"/>
      <c r="H31" s="166"/>
      <c r="N31" s="204"/>
      <c r="O31" s="204"/>
      <c r="P31" s="204"/>
      <c r="Q31" s="204"/>
      <c r="R31" s="204"/>
      <c r="S31" s="204"/>
      <c r="T31" s="204"/>
    </row>
    <row r="33" spans="8:22" x14ac:dyDescent="0.25">
      <c r="H33" s="162"/>
      <c r="I33" s="162"/>
      <c r="J33" s="162"/>
      <c r="K33" s="162"/>
      <c r="L33" s="162"/>
      <c r="M33" s="176"/>
      <c r="N33" s="162"/>
      <c r="O33" s="162"/>
      <c r="P33" s="162"/>
      <c r="Q33" s="162"/>
      <c r="R33" s="162"/>
      <c r="S33" s="162"/>
      <c r="T33" s="162"/>
      <c r="U33" s="162"/>
      <c r="V33" s="162"/>
    </row>
    <row r="34" spans="8:22" x14ac:dyDescent="0.25">
      <c r="I34" s="176"/>
      <c r="J34" s="176"/>
      <c r="K34" s="176"/>
      <c r="L34" s="176"/>
      <c r="M34" s="176"/>
      <c r="N34" s="162"/>
      <c r="O34" s="162"/>
      <c r="P34" s="162"/>
      <c r="Q34" s="162"/>
      <c r="R34" s="162"/>
      <c r="S34" s="162"/>
      <c r="T34" s="162"/>
      <c r="U34" s="162"/>
      <c r="V34" s="162"/>
    </row>
    <row r="35" spans="8:22" x14ac:dyDescent="0.25">
      <c r="M35" s="176"/>
      <c r="N35" s="204"/>
      <c r="O35" s="204"/>
      <c r="P35" s="204"/>
      <c r="Q35" s="204"/>
      <c r="R35" s="162"/>
      <c r="S35" s="204"/>
      <c r="T35" s="162"/>
      <c r="U35" s="204"/>
      <c r="V35" s="162"/>
    </row>
    <row r="36" spans="8:22" x14ac:dyDescent="0.25">
      <c r="I36" s="176"/>
      <c r="J36" s="176"/>
      <c r="K36" s="176"/>
      <c r="L36" s="176"/>
      <c r="M36" s="176"/>
      <c r="N36" s="162"/>
      <c r="O36" s="162"/>
      <c r="P36" s="162"/>
      <c r="Q36" s="204"/>
      <c r="R36" s="162"/>
      <c r="S36" s="162"/>
      <c r="T36" s="162"/>
      <c r="U36" s="204"/>
      <c r="V36" s="162"/>
    </row>
    <row r="37" spans="8:22" x14ac:dyDescent="0.25">
      <c r="I37" s="176"/>
      <c r="J37" s="176"/>
      <c r="M37" s="176"/>
      <c r="N37" s="162"/>
      <c r="O37" s="162"/>
      <c r="P37" s="204"/>
      <c r="Q37" s="162"/>
      <c r="R37" s="162"/>
      <c r="S37" s="204"/>
      <c r="T37" s="204"/>
      <c r="U37" s="204"/>
      <c r="V37" s="162"/>
    </row>
    <row r="38" spans="8:22" x14ac:dyDescent="0.25">
      <c r="I38" s="176"/>
      <c r="J38" s="176"/>
      <c r="M38" s="176"/>
      <c r="N38" s="162"/>
      <c r="O38" s="162"/>
      <c r="P38" s="204"/>
      <c r="Q38" s="162"/>
      <c r="R38" s="162"/>
      <c r="S38" s="162"/>
      <c r="T38" s="162"/>
      <c r="U38" s="204"/>
      <c r="V38" s="162"/>
    </row>
    <row r="39" spans="8:22" x14ac:dyDescent="0.25">
      <c r="I39" s="176"/>
      <c r="J39" s="176"/>
      <c r="K39" s="176"/>
      <c r="L39" s="176"/>
      <c r="M39" s="176"/>
      <c r="N39" s="162"/>
      <c r="O39" s="162"/>
      <c r="P39" s="162"/>
      <c r="Q39" s="162"/>
      <c r="R39" s="162"/>
      <c r="S39" s="162"/>
      <c r="T39" s="162"/>
      <c r="U39" s="162"/>
      <c r="V39" s="162"/>
    </row>
    <row r="40" spans="8:22" x14ac:dyDescent="0.25">
      <c r="I40" s="176"/>
      <c r="J40" s="176"/>
      <c r="K40" s="176"/>
      <c r="L40" s="176"/>
      <c r="M40" s="176"/>
      <c r="N40" s="162"/>
      <c r="O40" s="162"/>
      <c r="P40" s="162"/>
      <c r="Q40" s="162"/>
      <c r="R40" s="162"/>
      <c r="S40" s="162"/>
      <c r="T40" s="162"/>
      <c r="U40" s="162"/>
      <c r="V40" s="162"/>
    </row>
    <row r="41" spans="8:22" x14ac:dyDescent="0.25">
      <c r="I41" s="176"/>
      <c r="J41" s="176"/>
      <c r="K41" s="176"/>
      <c r="L41" s="176"/>
      <c r="M41" s="176"/>
      <c r="N41" s="176"/>
      <c r="O41" s="176"/>
      <c r="P41" s="176"/>
      <c r="Q41" s="176"/>
      <c r="R41" s="176"/>
      <c r="S41" s="176"/>
      <c r="T41" s="176"/>
      <c r="U41" s="176"/>
      <c r="V41" s="176"/>
    </row>
    <row r="42" spans="8:22" x14ac:dyDescent="0.25">
      <c r="I42" s="176"/>
      <c r="J42" s="176"/>
      <c r="K42" s="176"/>
      <c r="L42" s="176"/>
      <c r="M42" s="176"/>
      <c r="N42" s="162"/>
      <c r="O42" s="162"/>
      <c r="P42" s="162"/>
      <c r="Q42" s="162"/>
      <c r="R42" s="162"/>
      <c r="S42" s="162"/>
      <c r="T42" s="162"/>
      <c r="U42" s="162"/>
      <c r="V42" s="162"/>
    </row>
    <row r="43" spans="8:22" x14ac:dyDescent="0.25">
      <c r="N43" s="168"/>
      <c r="O43" s="168"/>
      <c r="P43" s="168"/>
      <c r="Q43" s="168"/>
      <c r="R43" s="168"/>
      <c r="S43" s="168"/>
      <c r="T43" s="168"/>
      <c r="U43" s="168"/>
      <c r="V43" s="168"/>
    </row>
    <row r="49" spans="9:22" x14ac:dyDescent="0.25">
      <c r="I49" s="176"/>
      <c r="J49" s="176"/>
      <c r="K49" s="176"/>
      <c r="L49" s="176"/>
      <c r="M49" s="176"/>
      <c r="N49" s="162"/>
      <c r="O49" s="162"/>
      <c r="P49" s="162"/>
      <c r="Q49" s="162"/>
      <c r="R49" s="162"/>
      <c r="S49" s="162"/>
      <c r="T49" s="162"/>
      <c r="U49" s="162"/>
      <c r="V49" s="162"/>
    </row>
    <row r="50" spans="9:22" x14ac:dyDescent="0.25">
      <c r="I50" s="176"/>
      <c r="J50" s="176"/>
      <c r="K50" s="176"/>
      <c r="L50" s="176"/>
      <c r="N50" s="162"/>
      <c r="O50" s="162"/>
      <c r="P50" s="162"/>
      <c r="Q50" s="162"/>
      <c r="R50" s="204"/>
      <c r="S50" s="204"/>
      <c r="T50" s="204"/>
      <c r="U50" s="204"/>
      <c r="V50" s="204"/>
    </row>
    <row r="51" spans="9:22" x14ac:dyDescent="0.25">
      <c r="M51" s="176"/>
      <c r="N51" s="204"/>
      <c r="O51" s="204"/>
      <c r="P51" s="204"/>
      <c r="Q51" s="204"/>
      <c r="R51" s="162"/>
      <c r="S51" s="162"/>
      <c r="T51" s="162"/>
      <c r="U51" s="162"/>
      <c r="V51" s="162"/>
    </row>
    <row r="52" spans="9:22" x14ac:dyDescent="0.25">
      <c r="M52" s="176"/>
      <c r="N52" s="204"/>
      <c r="O52" s="204"/>
      <c r="P52" s="204"/>
      <c r="Q52" s="204"/>
      <c r="R52" s="162"/>
      <c r="S52" s="162"/>
      <c r="T52" s="162"/>
      <c r="U52" s="162"/>
      <c r="V52" s="162"/>
    </row>
    <row r="53" spans="9:22" x14ac:dyDescent="0.25">
      <c r="I53" s="176"/>
      <c r="J53" s="176"/>
      <c r="K53" s="176"/>
      <c r="L53" s="176"/>
      <c r="M53" s="176"/>
      <c r="N53" s="176"/>
      <c r="O53" s="176"/>
      <c r="P53" s="176"/>
      <c r="Q53" s="176"/>
      <c r="R53" s="176"/>
      <c r="S53" s="176"/>
      <c r="T53" s="176"/>
      <c r="U53" s="176"/>
      <c r="V53" s="176"/>
    </row>
    <row r="54" spans="9:22" x14ac:dyDescent="0.25">
      <c r="I54" s="176"/>
      <c r="J54" s="176"/>
      <c r="K54" s="176"/>
      <c r="L54" s="176"/>
      <c r="M54" s="176"/>
      <c r="N54" s="162"/>
      <c r="O54" s="162"/>
      <c r="P54" s="162"/>
      <c r="Q54" s="162"/>
      <c r="R54" s="162"/>
      <c r="S54" s="162"/>
      <c r="T54" s="162"/>
      <c r="U54" s="162"/>
      <c r="V54" s="162"/>
    </row>
    <row r="55" spans="9:22" x14ac:dyDescent="0.25">
      <c r="I55" s="176"/>
      <c r="J55" s="176"/>
      <c r="K55" s="176"/>
      <c r="L55" s="176"/>
      <c r="M55" s="176"/>
      <c r="N55" s="162"/>
      <c r="O55" s="162"/>
      <c r="P55" s="162"/>
      <c r="Q55" s="162"/>
      <c r="R55" s="162"/>
      <c r="S55" s="162"/>
      <c r="T55" s="162"/>
      <c r="U55" s="162"/>
      <c r="V55" s="162"/>
    </row>
    <row r="56" spans="9:22" x14ac:dyDescent="0.25">
      <c r="N56" s="168"/>
      <c r="O56" s="168"/>
      <c r="P56" s="168"/>
      <c r="Q56" s="168"/>
      <c r="R56" s="168"/>
      <c r="S56" s="168"/>
      <c r="T56" s="168"/>
      <c r="U56" s="168"/>
      <c r="V56" s="168"/>
    </row>
    <row r="57" spans="9:22" x14ac:dyDescent="0.25">
      <c r="I57" s="176"/>
      <c r="J57" s="176"/>
      <c r="K57" s="176"/>
      <c r="L57" s="176"/>
      <c r="M57" s="176"/>
      <c r="N57" s="176"/>
      <c r="O57" s="176"/>
      <c r="P57" s="204"/>
      <c r="Q57" s="204"/>
      <c r="R57" s="204"/>
      <c r="S57" s="204"/>
      <c r="T57" s="204"/>
      <c r="U57" s="204"/>
      <c r="V57" s="204"/>
    </row>
    <row r="58" spans="9:22" x14ac:dyDescent="0.25">
      <c r="I58" s="176"/>
      <c r="J58" s="176"/>
      <c r="K58" s="176"/>
      <c r="L58" s="176"/>
      <c r="M58" s="176"/>
      <c r="N58" s="176"/>
      <c r="O58" s="176"/>
      <c r="P58" s="204"/>
      <c r="Q58" s="204"/>
      <c r="R58" s="204"/>
      <c r="S58" s="204"/>
      <c r="T58" s="204"/>
      <c r="U58" s="204"/>
      <c r="V58" s="204"/>
    </row>
  </sheetData>
  <mergeCells count="7">
    <mergeCell ref="A1:M1"/>
    <mergeCell ref="A21:M21"/>
    <mergeCell ref="A22:M22"/>
    <mergeCell ref="A3:A4"/>
    <mergeCell ref="B4:M4"/>
    <mergeCell ref="A20:M20"/>
    <mergeCell ref="A19:M19"/>
  </mergeCells>
  <printOptions horizontalCentered="1" verticalCentered="1"/>
  <pageMargins left="0.7" right="0.7" top="0.75" bottom="0.75" header="0.3" footer="0.3"/>
  <pageSetup scale="87" orientation="landscape" r:id="rId1"/>
  <headerFooter>
    <oddFooter>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I49"/>
  <sheetViews>
    <sheetView view="pageBreakPreview" topLeftCell="A19" zoomScale="98" zoomScaleNormal="85" zoomScaleSheetLayoutView="98" workbookViewId="0">
      <selection activeCell="L46" sqref="L46"/>
    </sheetView>
  </sheetViews>
  <sheetFormatPr baseColWidth="10" defaultColWidth="11" defaultRowHeight="15" x14ac:dyDescent="0.25"/>
  <cols>
    <col min="1" max="1" width="5.5" style="75" bestFit="1" customWidth="1"/>
    <col min="2" max="13" width="8" style="75" bestFit="1" customWidth="1"/>
    <col min="14" max="14" width="9" style="75" bestFit="1" customWidth="1"/>
    <col min="15" max="15" width="4.5" style="75" customWidth="1"/>
    <col min="16" max="21" width="8.875" style="75" customWidth="1"/>
    <col min="22" max="16384" width="11" style="75"/>
  </cols>
  <sheetData>
    <row r="1" spans="1:61" ht="14.25" customHeight="1" x14ac:dyDescent="0.25">
      <c r="A1" s="539" t="s">
        <v>297</v>
      </c>
      <c r="B1" s="543"/>
      <c r="C1" s="543"/>
      <c r="D1" s="543"/>
      <c r="E1" s="543"/>
      <c r="F1" s="543"/>
      <c r="G1" s="543"/>
      <c r="H1" s="543"/>
      <c r="I1" s="543"/>
      <c r="J1" s="543"/>
      <c r="K1" s="543"/>
      <c r="L1" s="543"/>
      <c r="M1" s="543"/>
      <c r="N1" s="543"/>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row>
    <row r="2" spans="1:61" x14ac:dyDescent="0.25">
      <c r="A2" s="539" t="s">
        <v>298</v>
      </c>
      <c r="B2" s="543"/>
      <c r="C2" s="543"/>
      <c r="D2" s="543"/>
      <c r="E2" s="543"/>
      <c r="F2" s="543"/>
      <c r="G2" s="543"/>
      <c r="H2" s="543"/>
      <c r="I2" s="543"/>
      <c r="J2" s="543"/>
      <c r="K2" s="543"/>
      <c r="L2" s="543"/>
      <c r="M2" s="543"/>
      <c r="N2" s="543"/>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row>
    <row r="3" spans="1:61" ht="14.25" customHeight="1" x14ac:dyDescent="0.25">
      <c r="A3" s="539" t="s">
        <v>299</v>
      </c>
      <c r="B3" s="543"/>
      <c r="C3" s="543"/>
      <c r="D3" s="543"/>
      <c r="E3" s="543"/>
      <c r="F3" s="543"/>
      <c r="G3" s="543"/>
      <c r="H3" s="543"/>
      <c r="I3" s="543"/>
      <c r="J3" s="543"/>
      <c r="K3" s="543"/>
      <c r="L3" s="543"/>
      <c r="M3" s="543"/>
      <c r="N3" s="543"/>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row>
    <row r="4" spans="1:61" x14ac:dyDescent="0.25">
      <c r="A4" s="177" t="s">
        <v>300</v>
      </c>
      <c r="B4" s="177" t="s">
        <v>301</v>
      </c>
      <c r="C4" s="177" t="s">
        <v>302</v>
      </c>
      <c r="D4" s="177" t="s">
        <v>303</v>
      </c>
      <c r="E4" s="177" t="s">
        <v>304</v>
      </c>
      <c r="F4" s="177" t="s">
        <v>305</v>
      </c>
      <c r="G4" s="177" t="s">
        <v>306</v>
      </c>
      <c r="H4" s="177" t="s">
        <v>307</v>
      </c>
      <c r="I4" s="177" t="s">
        <v>308</v>
      </c>
      <c r="J4" s="177" t="s">
        <v>309</v>
      </c>
      <c r="K4" s="177" t="s">
        <v>310</v>
      </c>
      <c r="L4" s="177" t="s">
        <v>311</v>
      </c>
      <c r="M4" s="177" t="s">
        <v>312</v>
      </c>
      <c r="N4" s="177" t="s">
        <v>313</v>
      </c>
      <c r="O4" s="256"/>
      <c r="P4" s="256"/>
      <c r="Q4" s="256"/>
      <c r="R4" s="256"/>
      <c r="S4" s="256"/>
      <c r="T4" s="178"/>
      <c r="U4" s="178"/>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row>
    <row r="5" spans="1:61" x14ac:dyDescent="0.25">
      <c r="A5" s="179">
        <v>2014</v>
      </c>
      <c r="B5" s="180">
        <v>7500</v>
      </c>
      <c r="C5" s="180">
        <v>7000</v>
      </c>
      <c r="D5" s="180">
        <v>8000</v>
      </c>
      <c r="E5" s="180">
        <v>8000</v>
      </c>
      <c r="F5" s="180">
        <v>10000</v>
      </c>
      <c r="G5" s="180">
        <v>10000</v>
      </c>
      <c r="H5" s="180">
        <v>9500</v>
      </c>
      <c r="I5" s="180">
        <v>8500</v>
      </c>
      <c r="J5" s="180">
        <v>8500</v>
      </c>
      <c r="K5" s="180">
        <v>8000</v>
      </c>
      <c r="L5" s="180">
        <v>7500</v>
      </c>
      <c r="M5" s="180">
        <v>7250</v>
      </c>
      <c r="N5" s="180">
        <f t="shared" ref="N5:N10" si="0">AVERAGE(B5:M5)</f>
        <v>8312.5</v>
      </c>
      <c r="O5" s="256"/>
      <c r="P5" s="256"/>
      <c r="Q5" s="256"/>
      <c r="R5" s="256"/>
      <c r="S5" s="256"/>
      <c r="T5" s="264"/>
      <c r="U5" s="264"/>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row>
    <row r="6" spans="1:61" x14ac:dyDescent="0.25">
      <c r="A6" s="179">
        <v>2015</v>
      </c>
      <c r="B6" s="180">
        <v>7250</v>
      </c>
      <c r="C6" s="180">
        <v>6250</v>
      </c>
      <c r="D6" s="180">
        <v>6250</v>
      </c>
      <c r="E6" s="180">
        <v>7000</v>
      </c>
      <c r="F6" s="180">
        <v>7500</v>
      </c>
      <c r="G6" s="180">
        <v>7000</v>
      </c>
      <c r="H6" s="180">
        <v>7000</v>
      </c>
      <c r="I6" s="180">
        <v>7000</v>
      </c>
      <c r="J6" s="180">
        <v>7000</v>
      </c>
      <c r="K6" s="180">
        <v>7000</v>
      </c>
      <c r="L6" s="180">
        <v>6500</v>
      </c>
      <c r="M6" s="180">
        <v>6500</v>
      </c>
      <c r="N6" s="180">
        <f t="shared" si="0"/>
        <v>6854.166666666667</v>
      </c>
      <c r="O6" s="256"/>
      <c r="P6" s="256"/>
      <c r="Q6" s="256"/>
      <c r="R6" s="256"/>
      <c r="S6" s="256"/>
      <c r="T6" s="264"/>
      <c r="U6" s="264"/>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row>
    <row r="7" spans="1:61" x14ac:dyDescent="0.25">
      <c r="A7" s="181">
        <v>2016</v>
      </c>
      <c r="B7" s="182">
        <v>6500</v>
      </c>
      <c r="C7" s="182">
        <v>6500</v>
      </c>
      <c r="D7" s="182">
        <v>7500</v>
      </c>
      <c r="E7" s="182">
        <v>8500</v>
      </c>
      <c r="F7" s="182">
        <v>10000</v>
      </c>
      <c r="G7" s="182">
        <v>10250</v>
      </c>
      <c r="H7" s="182">
        <v>10000</v>
      </c>
      <c r="I7" s="182">
        <v>10500</v>
      </c>
      <c r="J7" s="182">
        <v>11000</v>
      </c>
      <c r="K7" s="182">
        <v>11000</v>
      </c>
      <c r="L7" s="182">
        <v>11000</v>
      </c>
      <c r="M7" s="182">
        <v>11000</v>
      </c>
      <c r="N7" s="180">
        <f t="shared" si="0"/>
        <v>9479.1666666666661</v>
      </c>
      <c r="O7" s="264"/>
      <c r="P7" s="256"/>
      <c r="Q7" s="264"/>
      <c r="R7" s="264"/>
      <c r="S7" s="264"/>
      <c r="T7" s="264"/>
      <c r="U7" s="264"/>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row>
    <row r="8" spans="1:61" x14ac:dyDescent="0.25">
      <c r="A8" s="181">
        <v>2017</v>
      </c>
      <c r="B8" s="182">
        <v>11000</v>
      </c>
      <c r="C8" s="182">
        <v>11000</v>
      </c>
      <c r="D8" s="182">
        <v>13000</v>
      </c>
      <c r="E8" s="182">
        <v>12500</v>
      </c>
      <c r="F8" s="182">
        <v>13500</v>
      </c>
      <c r="G8" s="182">
        <v>15000</v>
      </c>
      <c r="H8" s="182">
        <v>14500</v>
      </c>
      <c r="I8" s="182">
        <v>14500</v>
      </c>
      <c r="J8" s="182">
        <v>15500</v>
      </c>
      <c r="K8" s="182">
        <v>15000</v>
      </c>
      <c r="L8" s="182">
        <v>15000</v>
      </c>
      <c r="M8" s="182">
        <v>15000</v>
      </c>
      <c r="N8" s="182">
        <f t="shared" si="0"/>
        <v>13791.666666666666</v>
      </c>
      <c r="O8" s="264"/>
      <c r="P8" s="256"/>
      <c r="Q8" s="264"/>
      <c r="R8" s="264"/>
      <c r="S8" s="264"/>
      <c r="T8" s="264"/>
      <c r="U8" s="264"/>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row>
    <row r="9" spans="1:61" ht="15.75" thickBot="1" x14ac:dyDescent="0.3">
      <c r="A9" s="181">
        <v>2018</v>
      </c>
      <c r="B9" s="182">
        <v>14500</v>
      </c>
      <c r="C9" s="182">
        <v>16500</v>
      </c>
      <c r="D9" s="182">
        <v>16000</v>
      </c>
      <c r="E9" s="182">
        <v>16000</v>
      </c>
      <c r="F9" s="182">
        <v>15000</v>
      </c>
      <c r="G9" s="182">
        <v>14000</v>
      </c>
      <c r="H9" s="182">
        <v>14500</v>
      </c>
      <c r="I9" s="182">
        <v>15000</v>
      </c>
      <c r="J9" s="182">
        <v>13500</v>
      </c>
      <c r="K9" s="182">
        <v>10000</v>
      </c>
      <c r="L9" s="182">
        <v>11000</v>
      </c>
      <c r="M9" s="182">
        <v>10000</v>
      </c>
      <c r="N9" s="182">
        <f t="shared" si="0"/>
        <v>13833.333333333334</v>
      </c>
      <c r="O9" s="183"/>
      <c r="P9" s="256"/>
      <c r="Q9" s="183"/>
      <c r="R9" s="183"/>
      <c r="S9" s="183"/>
      <c r="T9" s="183"/>
      <c r="U9" s="183"/>
      <c r="V9" s="183"/>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184" t="s">
        <v>314</v>
      </c>
      <c r="AW9" s="185">
        <v>9000</v>
      </c>
      <c r="AX9" s="185">
        <v>10000</v>
      </c>
      <c r="AY9" s="185">
        <v>11000</v>
      </c>
      <c r="AZ9" s="186">
        <v>10000</v>
      </c>
      <c r="BA9" s="186">
        <v>10000</v>
      </c>
      <c r="BB9" s="186">
        <v>13000</v>
      </c>
      <c r="BC9" s="186">
        <v>16000</v>
      </c>
      <c r="BD9" s="186">
        <v>16000</v>
      </c>
      <c r="BE9" s="186">
        <v>17000</v>
      </c>
      <c r="BF9" s="186">
        <v>16000</v>
      </c>
      <c r="BG9" s="186">
        <v>15000</v>
      </c>
      <c r="BH9" s="185">
        <v>15000</v>
      </c>
      <c r="BI9" s="187">
        <f>AVERAGE(AW9:BH9)</f>
        <v>13166.666666666666</v>
      </c>
    </row>
    <row r="10" spans="1:61" x14ac:dyDescent="0.25">
      <c r="A10" s="415">
        <v>2019</v>
      </c>
      <c r="B10" s="416">
        <v>10000</v>
      </c>
      <c r="C10" s="416">
        <v>10000</v>
      </c>
      <c r="D10" s="416">
        <v>12000</v>
      </c>
      <c r="E10" s="416"/>
      <c r="F10" s="416"/>
      <c r="G10" s="416">
        <v>10500</v>
      </c>
      <c r="H10" s="416">
        <v>11000</v>
      </c>
      <c r="I10" s="416">
        <v>10000</v>
      </c>
      <c r="J10" s="416">
        <v>10000</v>
      </c>
      <c r="K10" s="416">
        <v>10000</v>
      </c>
      <c r="L10" s="416"/>
      <c r="M10" s="416"/>
      <c r="N10" s="182">
        <f t="shared" si="0"/>
        <v>10437.5</v>
      </c>
      <c r="O10" s="183"/>
      <c r="P10" s="256"/>
      <c r="Q10" s="183"/>
      <c r="R10" s="183"/>
      <c r="S10" s="183"/>
      <c r="T10" s="183"/>
      <c r="U10" s="183"/>
      <c r="V10" s="183"/>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188"/>
      <c r="AW10" s="189"/>
      <c r="AX10" s="189"/>
      <c r="AY10" s="189"/>
      <c r="AZ10" s="190"/>
      <c r="BA10" s="190"/>
      <c r="BB10" s="190"/>
      <c r="BC10" s="190"/>
      <c r="BD10" s="190"/>
      <c r="BE10" s="190"/>
      <c r="BF10" s="190"/>
      <c r="BG10" s="190"/>
      <c r="BH10" s="189"/>
      <c r="BI10" s="191"/>
    </row>
    <row r="11" spans="1:61" ht="12.75" customHeight="1" x14ac:dyDescent="0.25">
      <c r="A11" s="547" t="s">
        <v>315</v>
      </c>
      <c r="B11" s="541" t="s">
        <v>316</v>
      </c>
      <c r="C11" s="541" t="s">
        <v>316</v>
      </c>
      <c r="D11" s="541" t="s">
        <v>316</v>
      </c>
      <c r="E11" s="541" t="s">
        <v>316</v>
      </c>
      <c r="F11" s="541" t="s">
        <v>316</v>
      </c>
      <c r="G11" s="541" t="s">
        <v>316</v>
      </c>
      <c r="H11" s="541" t="s">
        <v>316</v>
      </c>
      <c r="I11" s="541" t="s">
        <v>316</v>
      </c>
      <c r="J11" s="541" t="s">
        <v>316</v>
      </c>
      <c r="K11" s="541" t="s">
        <v>316</v>
      </c>
      <c r="L11" s="541" t="s">
        <v>316</v>
      </c>
      <c r="M11" s="541" t="s">
        <v>316</v>
      </c>
      <c r="N11" s="542" t="s">
        <v>316</v>
      </c>
      <c r="O11" s="183"/>
      <c r="P11" s="183"/>
      <c r="Q11" s="183"/>
      <c r="R11" s="183"/>
      <c r="S11" s="183"/>
      <c r="T11" s="183"/>
      <c r="U11" s="183"/>
      <c r="V11" s="183"/>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188"/>
      <c r="AW11" s="189"/>
      <c r="AX11" s="189"/>
      <c r="AY11" s="189"/>
      <c r="AZ11" s="190"/>
      <c r="BA11" s="190"/>
      <c r="BB11" s="190"/>
      <c r="BC11" s="190"/>
      <c r="BD11" s="190"/>
      <c r="BE11" s="190"/>
      <c r="BF11" s="190"/>
      <c r="BG11" s="190"/>
      <c r="BH11" s="189"/>
      <c r="BI11" s="191"/>
    </row>
    <row r="12" spans="1:61" ht="12.75" customHeight="1" x14ac:dyDescent="0.25">
      <c r="A12" s="192"/>
      <c r="B12" s="193"/>
      <c r="C12" s="193"/>
      <c r="D12" s="193"/>
      <c r="E12" s="193"/>
      <c r="F12" s="193"/>
      <c r="G12" s="193"/>
      <c r="H12" s="193"/>
      <c r="I12" s="193"/>
      <c r="J12" s="193"/>
      <c r="K12" s="193"/>
      <c r="L12" s="193"/>
      <c r="M12" s="193"/>
      <c r="N12" s="193"/>
      <c r="O12" s="183"/>
      <c r="P12" s="183"/>
      <c r="Q12" s="183"/>
      <c r="R12" s="183"/>
      <c r="S12" s="183"/>
      <c r="T12" s="183"/>
      <c r="U12" s="183"/>
      <c r="V12" s="183"/>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188"/>
      <c r="AW12" s="189"/>
      <c r="AX12" s="189"/>
      <c r="AY12" s="189"/>
      <c r="AZ12" s="190"/>
      <c r="BA12" s="190"/>
      <c r="BB12" s="190"/>
      <c r="BC12" s="190"/>
      <c r="BD12" s="190"/>
      <c r="BE12" s="190"/>
      <c r="BF12" s="190"/>
      <c r="BG12" s="190"/>
      <c r="BH12" s="189"/>
      <c r="BI12" s="191"/>
    </row>
    <row r="13" spans="1:61" ht="14.25" customHeight="1" x14ac:dyDescent="0.25">
      <c r="A13" s="539" t="s">
        <v>317</v>
      </c>
      <c r="B13" s="539"/>
      <c r="C13" s="539"/>
      <c r="D13" s="539"/>
      <c r="E13" s="539"/>
      <c r="F13" s="539"/>
      <c r="G13" s="539"/>
      <c r="H13" s="539"/>
      <c r="I13" s="539"/>
      <c r="J13" s="539"/>
      <c r="K13" s="539"/>
      <c r="L13" s="539"/>
      <c r="M13" s="539"/>
      <c r="N13" s="539"/>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row>
    <row r="14" spans="1:61" ht="14.25" customHeight="1" x14ac:dyDescent="0.25">
      <c r="A14" s="539" t="s">
        <v>298</v>
      </c>
      <c r="B14" s="539"/>
      <c r="C14" s="539"/>
      <c r="D14" s="539"/>
      <c r="E14" s="539"/>
      <c r="F14" s="539"/>
      <c r="G14" s="539"/>
      <c r="H14" s="539"/>
      <c r="I14" s="539"/>
      <c r="J14" s="539"/>
      <c r="K14" s="539"/>
      <c r="L14" s="539"/>
      <c r="M14" s="539"/>
      <c r="N14" s="539"/>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row>
    <row r="15" spans="1:61" x14ac:dyDescent="0.25">
      <c r="A15" s="539" t="s">
        <v>299</v>
      </c>
      <c r="B15" s="539"/>
      <c r="C15" s="539"/>
      <c r="D15" s="539"/>
      <c r="E15" s="539"/>
      <c r="F15" s="539"/>
      <c r="G15" s="539"/>
      <c r="H15" s="539"/>
      <c r="I15" s="539"/>
      <c r="J15" s="539"/>
      <c r="K15" s="539"/>
      <c r="L15" s="539"/>
      <c r="M15" s="539"/>
      <c r="N15" s="539"/>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row>
    <row r="16" spans="1:61" x14ac:dyDescent="0.25">
      <c r="A16" s="177" t="s">
        <v>300</v>
      </c>
      <c r="B16" s="177" t="s">
        <v>301</v>
      </c>
      <c r="C16" s="177" t="s">
        <v>302</v>
      </c>
      <c r="D16" s="177" t="s">
        <v>303</v>
      </c>
      <c r="E16" s="177" t="s">
        <v>304</v>
      </c>
      <c r="F16" s="177" t="s">
        <v>305</v>
      </c>
      <c r="G16" s="177" t="s">
        <v>306</v>
      </c>
      <c r="H16" s="177" t="s">
        <v>307</v>
      </c>
      <c r="I16" s="177" t="s">
        <v>308</v>
      </c>
      <c r="J16" s="177" t="s">
        <v>309</v>
      </c>
      <c r="K16" s="177" t="s">
        <v>310</v>
      </c>
      <c r="L16" s="177" t="s">
        <v>311</v>
      </c>
      <c r="M16" s="177" t="s">
        <v>312</v>
      </c>
      <c r="N16" s="177" t="s">
        <v>313</v>
      </c>
      <c r="O16" s="256"/>
      <c r="P16" s="256"/>
      <c r="Q16" s="256"/>
      <c r="R16" s="256"/>
      <c r="S16" s="256"/>
      <c r="T16" s="264"/>
      <c r="U16" s="264"/>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row>
    <row r="17" spans="1:33" x14ac:dyDescent="0.25">
      <c r="A17" s="179">
        <v>2014</v>
      </c>
      <c r="B17" s="180">
        <v>10000</v>
      </c>
      <c r="C17" s="180">
        <v>9000</v>
      </c>
      <c r="D17" s="180">
        <v>10500</v>
      </c>
      <c r="E17" s="180">
        <v>11500</v>
      </c>
      <c r="F17" s="180">
        <v>12000</v>
      </c>
      <c r="G17" s="180">
        <v>12000</v>
      </c>
      <c r="H17" s="180">
        <v>11000</v>
      </c>
      <c r="I17" s="180">
        <v>10500</v>
      </c>
      <c r="J17" s="180">
        <v>10500</v>
      </c>
      <c r="K17" s="180">
        <v>9500</v>
      </c>
      <c r="L17" s="180">
        <v>9000</v>
      </c>
      <c r="M17" s="180">
        <v>8500</v>
      </c>
      <c r="N17" s="180">
        <f t="shared" ref="N17:N22" si="1">AVERAGE(B17:M17)</f>
        <v>10333.333333333334</v>
      </c>
      <c r="O17" s="256"/>
      <c r="P17" s="256"/>
      <c r="Q17" s="256"/>
      <c r="R17" s="256"/>
      <c r="S17" s="256"/>
      <c r="T17" s="264"/>
      <c r="U17" s="264"/>
      <c r="V17" s="256"/>
      <c r="W17" s="256"/>
      <c r="X17" s="256"/>
      <c r="Y17" s="256"/>
      <c r="Z17" s="256"/>
      <c r="AA17" s="256"/>
      <c r="AB17" s="256"/>
      <c r="AC17" s="256"/>
      <c r="AD17" s="256"/>
      <c r="AE17" s="256"/>
      <c r="AF17" s="256"/>
      <c r="AG17" s="256"/>
    </row>
    <row r="18" spans="1:33" x14ac:dyDescent="0.25">
      <c r="A18" s="179">
        <v>2015</v>
      </c>
      <c r="B18" s="180">
        <v>8500</v>
      </c>
      <c r="C18" s="180">
        <v>7500</v>
      </c>
      <c r="D18" s="180">
        <v>8000</v>
      </c>
      <c r="E18" s="180">
        <v>9500</v>
      </c>
      <c r="F18" s="180">
        <v>10000</v>
      </c>
      <c r="G18" s="180">
        <v>10000</v>
      </c>
      <c r="H18" s="180">
        <v>10000</v>
      </c>
      <c r="I18" s="180">
        <v>10500</v>
      </c>
      <c r="J18" s="180">
        <v>10250</v>
      </c>
      <c r="K18" s="180">
        <v>10000</v>
      </c>
      <c r="L18" s="180">
        <v>9500</v>
      </c>
      <c r="M18" s="180">
        <v>10000</v>
      </c>
      <c r="N18" s="180">
        <f t="shared" si="1"/>
        <v>9479.1666666666661</v>
      </c>
      <c r="O18" s="256"/>
      <c r="P18" s="256"/>
      <c r="Q18" s="256"/>
      <c r="R18" s="256"/>
      <c r="S18" s="256"/>
      <c r="T18" s="264"/>
      <c r="U18" s="264"/>
      <c r="V18" s="256"/>
      <c r="W18" s="256"/>
      <c r="X18" s="256"/>
      <c r="Y18" s="256"/>
      <c r="Z18" s="256"/>
      <c r="AA18" s="256"/>
      <c r="AB18" s="256"/>
      <c r="AC18" s="256"/>
      <c r="AD18" s="256"/>
      <c r="AE18" s="256"/>
      <c r="AF18" s="256"/>
      <c r="AG18" s="256"/>
    </row>
    <row r="19" spans="1:33" x14ac:dyDescent="0.25">
      <c r="A19" s="181">
        <v>2016</v>
      </c>
      <c r="B19" s="182">
        <v>10000</v>
      </c>
      <c r="C19" s="182">
        <v>10000</v>
      </c>
      <c r="D19" s="182">
        <v>10000</v>
      </c>
      <c r="E19" s="182">
        <v>12000</v>
      </c>
      <c r="F19" s="182">
        <v>13000</v>
      </c>
      <c r="G19" s="182">
        <v>14000</v>
      </c>
      <c r="H19" s="182">
        <v>13250</v>
      </c>
      <c r="I19" s="182">
        <v>17500</v>
      </c>
      <c r="J19" s="182">
        <v>17000</v>
      </c>
      <c r="K19" s="182">
        <v>18500</v>
      </c>
      <c r="L19" s="182">
        <v>19000</v>
      </c>
      <c r="M19" s="182">
        <v>18000</v>
      </c>
      <c r="N19" s="180">
        <f t="shared" si="1"/>
        <v>14354.166666666666</v>
      </c>
      <c r="O19" s="256"/>
      <c r="P19" s="256"/>
      <c r="Q19" s="256"/>
      <c r="R19" s="256"/>
      <c r="S19" s="256"/>
      <c r="T19" s="264"/>
      <c r="U19" s="264"/>
      <c r="V19" s="256"/>
      <c r="W19" s="256"/>
      <c r="X19" s="256"/>
      <c r="Y19" s="256"/>
      <c r="Z19" s="256"/>
      <c r="AA19" s="256"/>
      <c r="AB19" s="256"/>
      <c r="AC19" s="256"/>
      <c r="AD19" s="256"/>
      <c r="AE19" s="256"/>
      <c r="AF19" s="256"/>
      <c r="AG19" s="256"/>
    </row>
    <row r="20" spans="1:33" s="129" customFormat="1" ht="14.25" customHeight="1" x14ac:dyDescent="0.25">
      <c r="A20" s="181">
        <v>2017</v>
      </c>
      <c r="B20" s="182">
        <v>18000</v>
      </c>
      <c r="C20" s="182">
        <v>18500</v>
      </c>
      <c r="D20" s="182">
        <v>18500</v>
      </c>
      <c r="E20" s="182">
        <v>17000</v>
      </c>
      <c r="F20" s="182">
        <v>21000</v>
      </c>
      <c r="G20" s="182">
        <v>21000</v>
      </c>
      <c r="H20" s="182">
        <v>22000</v>
      </c>
      <c r="I20" s="182">
        <v>22000</v>
      </c>
      <c r="J20" s="182">
        <v>23000</v>
      </c>
      <c r="K20" s="182">
        <v>22500</v>
      </c>
      <c r="L20" s="182">
        <v>22500</v>
      </c>
      <c r="M20" s="182">
        <v>22500</v>
      </c>
      <c r="N20" s="180">
        <f t="shared" si="1"/>
        <v>20708.333333333332</v>
      </c>
      <c r="O20" s="256"/>
      <c r="P20" s="256"/>
      <c r="Q20" s="256"/>
      <c r="R20" s="256"/>
      <c r="S20" s="256"/>
      <c r="T20" s="194"/>
      <c r="U20" s="194"/>
      <c r="V20" s="256"/>
      <c r="W20" s="256"/>
      <c r="X20" s="256"/>
      <c r="Y20" s="256"/>
      <c r="Z20" s="256"/>
      <c r="AA20" s="256"/>
      <c r="AB20" s="256"/>
      <c r="AC20" s="256"/>
      <c r="AD20" s="256"/>
      <c r="AE20" s="256"/>
      <c r="AF20" s="256"/>
      <c r="AG20" s="256"/>
    </row>
    <row r="21" spans="1:33" x14ac:dyDescent="0.25">
      <c r="A21" s="181">
        <v>2018</v>
      </c>
      <c r="B21" s="182">
        <v>22500</v>
      </c>
      <c r="C21" s="182">
        <v>24000</v>
      </c>
      <c r="D21" s="182">
        <v>22500</v>
      </c>
      <c r="E21" s="182">
        <v>22000</v>
      </c>
      <c r="F21" s="182">
        <v>22500</v>
      </c>
      <c r="G21" s="182">
        <v>22000</v>
      </c>
      <c r="H21" s="182">
        <v>22000</v>
      </c>
      <c r="I21" s="182">
        <v>21000</v>
      </c>
      <c r="J21" s="182">
        <v>19500</v>
      </c>
      <c r="K21" s="182">
        <v>18500</v>
      </c>
      <c r="L21" s="182">
        <v>17500</v>
      </c>
      <c r="M21" s="182">
        <v>15500</v>
      </c>
      <c r="N21" s="182">
        <f t="shared" si="1"/>
        <v>20791.666666666668</v>
      </c>
      <c r="O21" s="256"/>
      <c r="P21" s="256"/>
      <c r="Q21" s="256"/>
      <c r="R21" s="256"/>
      <c r="S21" s="256"/>
      <c r="T21" s="256"/>
      <c r="U21" s="256"/>
      <c r="V21" s="256"/>
      <c r="W21" s="256"/>
      <c r="X21" s="256"/>
      <c r="Y21" s="256"/>
      <c r="Z21" s="256"/>
      <c r="AA21" s="256"/>
      <c r="AB21" s="256"/>
      <c r="AC21" s="256"/>
      <c r="AD21" s="256"/>
      <c r="AE21" s="256"/>
      <c r="AF21" s="256"/>
      <c r="AG21" s="256"/>
    </row>
    <row r="22" spans="1:33" x14ac:dyDescent="0.25">
      <c r="A22" s="415">
        <v>2019</v>
      </c>
      <c r="B22" s="416">
        <v>14000</v>
      </c>
      <c r="C22" s="416">
        <v>14000</v>
      </c>
      <c r="D22" s="416">
        <v>15000</v>
      </c>
      <c r="E22" s="416"/>
      <c r="F22" s="416"/>
      <c r="G22" s="416">
        <v>14000</v>
      </c>
      <c r="H22" s="416">
        <v>14000</v>
      </c>
      <c r="I22" s="416">
        <v>14000</v>
      </c>
      <c r="J22" s="416">
        <v>14000</v>
      </c>
      <c r="K22" s="416">
        <v>14000</v>
      </c>
      <c r="L22" s="416"/>
      <c r="M22" s="416"/>
      <c r="N22" s="182">
        <f t="shared" si="1"/>
        <v>14125</v>
      </c>
      <c r="O22" s="256"/>
      <c r="P22" s="256"/>
      <c r="Q22" s="256"/>
      <c r="R22" s="256"/>
      <c r="S22" s="256"/>
      <c r="T22" s="256"/>
      <c r="U22" s="256"/>
      <c r="V22" s="256"/>
      <c r="W22" s="256"/>
      <c r="X22" s="256"/>
      <c r="Y22" s="256"/>
      <c r="Z22" s="256"/>
      <c r="AA22" s="256"/>
      <c r="AB22" s="256"/>
      <c r="AC22" s="256"/>
      <c r="AD22" s="256"/>
      <c r="AE22" s="256"/>
      <c r="AF22" s="256"/>
      <c r="AG22" s="256"/>
    </row>
    <row r="23" spans="1:33" x14ac:dyDescent="0.25">
      <c r="A23" s="540" t="s">
        <v>318</v>
      </c>
      <c r="B23" s="541" t="s">
        <v>316</v>
      </c>
      <c r="C23" s="541" t="s">
        <v>316</v>
      </c>
      <c r="D23" s="541" t="s">
        <v>316</v>
      </c>
      <c r="E23" s="541" t="s">
        <v>316</v>
      </c>
      <c r="F23" s="541" t="s">
        <v>316</v>
      </c>
      <c r="G23" s="541" t="s">
        <v>316</v>
      </c>
      <c r="H23" s="541" t="s">
        <v>316</v>
      </c>
      <c r="I23" s="541" t="s">
        <v>316</v>
      </c>
      <c r="J23" s="541" t="s">
        <v>316</v>
      </c>
      <c r="K23" s="541" t="s">
        <v>316</v>
      </c>
      <c r="L23" s="541" t="s">
        <v>316</v>
      </c>
      <c r="M23" s="541" t="s">
        <v>316</v>
      </c>
      <c r="N23" s="542" t="s">
        <v>316</v>
      </c>
      <c r="O23" s="256"/>
      <c r="P23" s="256"/>
      <c r="Q23" s="256"/>
      <c r="R23" s="256"/>
      <c r="S23" s="256"/>
      <c r="T23" s="256"/>
      <c r="U23" s="256"/>
      <c r="V23" s="256"/>
      <c r="W23" s="256"/>
      <c r="X23" s="256"/>
      <c r="Y23" s="256"/>
      <c r="Z23" s="256"/>
      <c r="AA23" s="256"/>
      <c r="AB23" s="256"/>
      <c r="AC23" s="256"/>
      <c r="AD23" s="256"/>
      <c r="AE23" s="256"/>
      <c r="AF23" s="256"/>
      <c r="AG23" s="256"/>
    </row>
    <row r="24" spans="1:33" x14ac:dyDescent="0.25">
      <c r="A24" s="192"/>
      <c r="B24" s="193"/>
      <c r="C24" s="193"/>
      <c r="D24" s="193"/>
      <c r="E24" s="193"/>
      <c r="F24" s="193"/>
      <c r="G24" s="193"/>
      <c r="H24" s="193"/>
      <c r="I24" s="193"/>
      <c r="J24" s="193"/>
      <c r="K24" s="193"/>
      <c r="L24" s="193"/>
      <c r="M24" s="193"/>
      <c r="N24" s="193"/>
      <c r="O24" s="256"/>
      <c r="P24" s="256"/>
      <c r="Q24" s="256"/>
      <c r="R24" s="256"/>
      <c r="S24" s="256"/>
      <c r="T24" s="256"/>
      <c r="U24" s="256"/>
      <c r="V24" s="256"/>
      <c r="W24" s="256"/>
      <c r="X24" s="256"/>
      <c r="Y24" s="256"/>
      <c r="Z24" s="256"/>
      <c r="AA24" s="256"/>
      <c r="AB24" s="256"/>
      <c r="AC24" s="256"/>
      <c r="AD24" s="256"/>
      <c r="AE24" s="256"/>
      <c r="AF24" s="256"/>
      <c r="AG24" s="256"/>
    </row>
    <row r="25" spans="1:33" ht="14.25" customHeight="1" x14ac:dyDescent="0.25">
      <c r="A25" s="539" t="s">
        <v>319</v>
      </c>
      <c r="B25" s="539"/>
      <c r="C25" s="539"/>
      <c r="D25" s="539"/>
      <c r="E25" s="539"/>
      <c r="F25" s="539"/>
      <c r="G25" s="539"/>
      <c r="H25" s="539"/>
      <c r="I25" s="539"/>
      <c r="J25" s="539"/>
      <c r="K25" s="539"/>
      <c r="L25" s="539"/>
      <c r="M25" s="539"/>
      <c r="N25" s="539"/>
      <c r="O25" s="256"/>
      <c r="P25" s="256"/>
      <c r="Q25" s="256"/>
      <c r="R25" s="256"/>
      <c r="S25" s="256"/>
      <c r="T25" s="256"/>
      <c r="U25" s="256"/>
      <c r="V25" s="256"/>
      <c r="W25" s="256"/>
      <c r="X25" s="256"/>
      <c r="Y25" s="256"/>
      <c r="Z25" s="256"/>
      <c r="AA25" s="256"/>
      <c r="AB25" s="256"/>
      <c r="AC25" s="256"/>
      <c r="AD25" s="256"/>
      <c r="AE25" s="256"/>
      <c r="AF25" s="256"/>
      <c r="AG25" s="256"/>
    </row>
    <row r="26" spans="1:33" x14ac:dyDescent="0.25">
      <c r="A26" s="539" t="s">
        <v>298</v>
      </c>
      <c r="B26" s="539"/>
      <c r="C26" s="539"/>
      <c r="D26" s="539"/>
      <c r="E26" s="539"/>
      <c r="F26" s="539"/>
      <c r="G26" s="539"/>
      <c r="H26" s="539"/>
      <c r="I26" s="539"/>
      <c r="J26" s="539"/>
      <c r="K26" s="539"/>
      <c r="L26" s="539"/>
      <c r="M26" s="539"/>
      <c r="N26" s="539"/>
      <c r="O26" s="256"/>
      <c r="P26" s="256"/>
      <c r="Q26" s="256"/>
      <c r="R26" s="256"/>
      <c r="S26" s="256"/>
      <c r="T26" s="256"/>
      <c r="U26" s="256"/>
      <c r="V26" s="256"/>
      <c r="W26" s="256"/>
      <c r="X26" s="256"/>
      <c r="Y26" s="256"/>
      <c r="Z26" s="256"/>
      <c r="AA26" s="256"/>
      <c r="AB26" s="256"/>
      <c r="AC26" s="256"/>
      <c r="AD26" s="256"/>
      <c r="AE26" s="256"/>
      <c r="AF26" s="256"/>
      <c r="AG26" s="256"/>
    </row>
    <row r="27" spans="1:33" x14ac:dyDescent="0.25">
      <c r="A27" s="539" t="s">
        <v>299</v>
      </c>
      <c r="B27" s="539"/>
      <c r="C27" s="539"/>
      <c r="D27" s="539"/>
      <c r="E27" s="539"/>
      <c r="F27" s="539"/>
      <c r="G27" s="539"/>
      <c r="H27" s="539"/>
      <c r="I27" s="539"/>
      <c r="J27" s="539"/>
      <c r="K27" s="539"/>
      <c r="L27" s="539"/>
      <c r="M27" s="539"/>
      <c r="N27" s="539"/>
      <c r="O27" s="256"/>
      <c r="P27" s="256"/>
      <c r="Q27" s="256"/>
      <c r="R27" s="256"/>
      <c r="S27" s="256"/>
      <c r="T27" s="256"/>
      <c r="U27" s="256"/>
      <c r="V27" s="256"/>
      <c r="W27" s="256"/>
      <c r="X27" s="256"/>
      <c r="Y27" s="256"/>
      <c r="Z27" s="256"/>
      <c r="AA27" s="256"/>
      <c r="AB27" s="256"/>
      <c r="AC27" s="256"/>
      <c r="AD27" s="256"/>
      <c r="AE27" s="256"/>
      <c r="AF27" s="256"/>
      <c r="AG27" s="256"/>
    </row>
    <row r="28" spans="1:33" x14ac:dyDescent="0.25">
      <c r="A28" s="177" t="s">
        <v>300</v>
      </c>
      <c r="B28" s="177" t="s">
        <v>301</v>
      </c>
      <c r="C28" s="177" t="s">
        <v>302</v>
      </c>
      <c r="D28" s="177" t="s">
        <v>303</v>
      </c>
      <c r="E28" s="177" t="s">
        <v>304</v>
      </c>
      <c r="F28" s="177" t="s">
        <v>305</v>
      </c>
      <c r="G28" s="177" t="s">
        <v>306</v>
      </c>
      <c r="H28" s="177" t="s">
        <v>307</v>
      </c>
      <c r="I28" s="177" t="s">
        <v>308</v>
      </c>
      <c r="J28" s="177" t="s">
        <v>309</v>
      </c>
      <c r="K28" s="177" t="s">
        <v>310</v>
      </c>
      <c r="L28" s="177" t="s">
        <v>311</v>
      </c>
      <c r="M28" s="177" t="s">
        <v>312</v>
      </c>
      <c r="N28" s="177" t="s">
        <v>313</v>
      </c>
      <c r="O28" s="256"/>
      <c r="P28" s="256"/>
      <c r="Q28" s="256"/>
      <c r="R28" s="256"/>
      <c r="S28" s="256"/>
      <c r="T28" s="256"/>
      <c r="U28" s="256"/>
      <c r="V28" s="256"/>
      <c r="W28" s="256"/>
      <c r="X28" s="256"/>
      <c r="Y28" s="256"/>
      <c r="Z28" s="256"/>
      <c r="AA28" s="256"/>
      <c r="AB28" s="256"/>
      <c r="AC28" s="256"/>
      <c r="AD28" s="256"/>
      <c r="AE28" s="256"/>
      <c r="AF28" s="256"/>
      <c r="AG28" s="256"/>
    </row>
    <row r="29" spans="1:33" x14ac:dyDescent="0.25">
      <c r="A29" s="179">
        <v>2014</v>
      </c>
      <c r="B29" s="180">
        <v>6500</v>
      </c>
      <c r="C29" s="180">
        <v>6500</v>
      </c>
      <c r="D29" s="180">
        <v>7500</v>
      </c>
      <c r="E29" s="180">
        <v>8500</v>
      </c>
      <c r="F29" s="180">
        <v>9000</v>
      </c>
      <c r="G29" s="180">
        <v>8000</v>
      </c>
      <c r="H29" s="180">
        <v>7250</v>
      </c>
      <c r="I29" s="180">
        <v>7000</v>
      </c>
      <c r="J29" s="180">
        <v>7250</v>
      </c>
      <c r="K29" s="180">
        <v>6500</v>
      </c>
      <c r="L29" s="180">
        <v>6000</v>
      </c>
      <c r="M29" s="180">
        <v>6000</v>
      </c>
      <c r="N29" s="180">
        <f t="shared" ref="N29:N34" si="2">AVERAGE(B29:M29)</f>
        <v>7166.666666666667</v>
      </c>
      <c r="O29" s="256"/>
      <c r="P29" s="256"/>
      <c r="Q29" s="256"/>
      <c r="R29" s="256"/>
      <c r="S29" s="256"/>
      <c r="T29" s="256"/>
      <c r="U29" s="256"/>
      <c r="V29" s="256"/>
      <c r="W29" s="256"/>
      <c r="X29" s="256"/>
      <c r="Y29" s="256"/>
      <c r="Z29" s="256"/>
      <c r="AA29" s="256"/>
      <c r="AB29" s="256"/>
      <c r="AC29" s="256"/>
      <c r="AD29" s="256"/>
      <c r="AE29" s="256"/>
      <c r="AF29" s="256"/>
      <c r="AG29" s="256"/>
    </row>
    <row r="30" spans="1:33" x14ac:dyDescent="0.25">
      <c r="A30" s="179">
        <v>2015</v>
      </c>
      <c r="B30" s="180">
        <v>5750</v>
      </c>
      <c r="C30" s="180">
        <v>5000</v>
      </c>
      <c r="D30" s="180">
        <v>5400</v>
      </c>
      <c r="E30" s="180">
        <v>6250</v>
      </c>
      <c r="F30" s="180">
        <v>6500</v>
      </c>
      <c r="G30" s="180">
        <v>6500</v>
      </c>
      <c r="H30" s="180">
        <v>6500</v>
      </c>
      <c r="I30" s="180">
        <v>6500</v>
      </c>
      <c r="J30" s="180">
        <v>6500</v>
      </c>
      <c r="K30" s="180">
        <v>6000</v>
      </c>
      <c r="L30" s="180">
        <v>6000</v>
      </c>
      <c r="M30" s="180">
        <v>6000</v>
      </c>
      <c r="N30" s="180">
        <f t="shared" si="2"/>
        <v>6075</v>
      </c>
      <c r="O30" s="256"/>
      <c r="P30" s="256"/>
      <c r="Q30" s="256"/>
      <c r="R30" s="256"/>
      <c r="S30" s="256"/>
      <c r="T30" s="256"/>
      <c r="U30" s="256"/>
      <c r="V30" s="256"/>
      <c r="W30" s="256"/>
      <c r="X30" s="256"/>
      <c r="Y30" s="256"/>
      <c r="Z30" s="256"/>
      <c r="AA30" s="256"/>
      <c r="AB30" s="256"/>
      <c r="AC30" s="256"/>
      <c r="AD30" s="256"/>
      <c r="AE30" s="256"/>
      <c r="AF30" s="256"/>
      <c r="AG30" s="256"/>
    </row>
    <row r="31" spans="1:33" s="129" customFormat="1" ht="12.75" customHeight="1" x14ac:dyDescent="0.25">
      <c r="A31" s="181">
        <v>2016</v>
      </c>
      <c r="B31" s="182">
        <v>6000</v>
      </c>
      <c r="C31" s="182">
        <v>6500</v>
      </c>
      <c r="D31" s="182">
        <v>6500</v>
      </c>
      <c r="E31" s="182">
        <v>7500</v>
      </c>
      <c r="F31" s="182">
        <v>8750</v>
      </c>
      <c r="G31" s="182">
        <v>8750</v>
      </c>
      <c r="H31" s="182">
        <v>8500</v>
      </c>
      <c r="I31" s="182">
        <v>9000</v>
      </c>
      <c r="J31" s="182">
        <v>9500</v>
      </c>
      <c r="K31" s="182">
        <v>9500</v>
      </c>
      <c r="L31" s="182">
        <v>9000</v>
      </c>
      <c r="M31" s="182">
        <v>10000</v>
      </c>
      <c r="N31" s="180">
        <f t="shared" si="2"/>
        <v>8291.6666666666661</v>
      </c>
      <c r="O31" s="256"/>
      <c r="P31" s="256"/>
      <c r="Q31" s="256"/>
      <c r="R31" s="256"/>
      <c r="S31" s="256"/>
      <c r="T31" s="256"/>
      <c r="U31" s="256"/>
      <c r="V31" s="256"/>
      <c r="W31" s="256"/>
      <c r="X31" s="256"/>
      <c r="Y31" s="256"/>
      <c r="Z31" s="256"/>
      <c r="AA31" s="256"/>
      <c r="AB31" s="256"/>
      <c r="AC31" s="256"/>
      <c r="AD31" s="256"/>
      <c r="AE31" s="256"/>
      <c r="AF31" s="256"/>
      <c r="AG31" s="256"/>
    </row>
    <row r="32" spans="1:33" x14ac:dyDescent="0.25">
      <c r="A32" s="181">
        <v>2017</v>
      </c>
      <c r="B32" s="182">
        <v>9500</v>
      </c>
      <c r="C32" s="182">
        <v>11000</v>
      </c>
      <c r="D32" s="182">
        <v>11000</v>
      </c>
      <c r="E32" s="182">
        <v>12000</v>
      </c>
      <c r="F32" s="182">
        <v>12500</v>
      </c>
      <c r="G32" s="182">
        <v>12500</v>
      </c>
      <c r="H32" s="182">
        <v>13000</v>
      </c>
      <c r="I32" s="182">
        <v>13000</v>
      </c>
      <c r="J32" s="182">
        <v>14000</v>
      </c>
      <c r="K32" s="182">
        <v>14000</v>
      </c>
      <c r="L32" s="182">
        <v>15000</v>
      </c>
      <c r="M32" s="182">
        <v>15000</v>
      </c>
      <c r="N32" s="180">
        <f t="shared" si="2"/>
        <v>12708.333333333334</v>
      </c>
      <c r="O32" s="256"/>
      <c r="P32" s="256"/>
      <c r="Q32" s="256"/>
      <c r="R32" s="256"/>
      <c r="S32" s="256"/>
      <c r="T32" s="256"/>
      <c r="U32" s="256"/>
      <c r="V32" s="256"/>
      <c r="W32" s="256"/>
      <c r="X32" s="256"/>
      <c r="Y32" s="256"/>
      <c r="Z32" s="256"/>
      <c r="AA32" s="256"/>
      <c r="AB32" s="256"/>
      <c r="AC32" s="256"/>
      <c r="AD32" s="256"/>
      <c r="AE32" s="256"/>
      <c r="AF32" s="256"/>
      <c r="AG32" s="256"/>
    </row>
    <row r="33" spans="1:32" ht="12.75" customHeight="1" x14ac:dyDescent="0.25">
      <c r="A33" s="181">
        <v>2018</v>
      </c>
      <c r="B33" s="182">
        <v>14000</v>
      </c>
      <c r="C33" s="182">
        <v>15000</v>
      </c>
      <c r="D33" s="182">
        <v>13000</v>
      </c>
      <c r="E33" s="182">
        <v>13000</v>
      </c>
      <c r="F33" s="182">
        <v>13000</v>
      </c>
      <c r="G33" s="182">
        <v>13000</v>
      </c>
      <c r="H33" s="182">
        <v>13000</v>
      </c>
      <c r="I33" s="182">
        <v>11000</v>
      </c>
      <c r="J33" s="182">
        <v>9000</v>
      </c>
      <c r="K33" s="182">
        <v>8500</v>
      </c>
      <c r="L33" s="182">
        <v>8500</v>
      </c>
      <c r="M33" s="182">
        <v>7500</v>
      </c>
      <c r="N33" s="182">
        <f t="shared" si="2"/>
        <v>11541.666666666666</v>
      </c>
      <c r="O33" s="256"/>
      <c r="P33" s="256"/>
      <c r="Q33" s="256"/>
      <c r="R33" s="256"/>
      <c r="S33" s="256"/>
      <c r="T33" s="256"/>
      <c r="U33" s="256"/>
      <c r="V33" s="256"/>
      <c r="W33" s="256"/>
      <c r="X33" s="256"/>
      <c r="Y33" s="256"/>
      <c r="Z33" s="256"/>
      <c r="AA33" s="256"/>
      <c r="AB33" s="256"/>
      <c r="AC33" s="256"/>
      <c r="AD33" s="256"/>
      <c r="AE33" s="256"/>
      <c r="AF33" s="256"/>
    </row>
    <row r="34" spans="1:32" ht="12.75" customHeight="1" x14ac:dyDescent="0.25">
      <c r="A34" s="414">
        <v>2019</v>
      </c>
      <c r="B34" s="182">
        <v>7500</v>
      </c>
      <c r="C34" s="182">
        <v>7500</v>
      </c>
      <c r="D34" s="182">
        <v>9000</v>
      </c>
      <c r="E34" s="182"/>
      <c r="F34" s="182"/>
      <c r="G34" s="182">
        <v>8500</v>
      </c>
      <c r="H34" s="182">
        <v>8500</v>
      </c>
      <c r="I34" s="182">
        <v>8500</v>
      </c>
      <c r="J34" s="182">
        <v>8000</v>
      </c>
      <c r="K34" s="182">
        <v>8500</v>
      </c>
      <c r="L34" s="182"/>
      <c r="M34" s="182"/>
      <c r="N34" s="182">
        <f t="shared" si="2"/>
        <v>8250</v>
      </c>
      <c r="O34" s="256"/>
      <c r="P34" s="256"/>
      <c r="Q34" s="256"/>
      <c r="R34" s="256"/>
      <c r="S34" s="256"/>
      <c r="T34" s="256"/>
      <c r="U34" s="256"/>
      <c r="V34" s="256"/>
      <c r="W34" s="256"/>
      <c r="X34" s="256"/>
      <c r="Y34" s="256"/>
      <c r="Z34" s="256"/>
      <c r="AA34" s="256"/>
      <c r="AB34" s="256"/>
      <c r="AC34" s="256"/>
      <c r="AD34" s="256"/>
      <c r="AE34" s="256"/>
      <c r="AF34" s="256"/>
    </row>
    <row r="35" spans="1:32" ht="12.75" customHeight="1" x14ac:dyDescent="0.25">
      <c r="A35" s="540" t="s">
        <v>318</v>
      </c>
      <c r="B35" s="541" t="s">
        <v>316</v>
      </c>
      <c r="C35" s="541" t="s">
        <v>316</v>
      </c>
      <c r="D35" s="541" t="s">
        <v>316</v>
      </c>
      <c r="E35" s="541" t="s">
        <v>316</v>
      </c>
      <c r="F35" s="541" t="s">
        <v>316</v>
      </c>
      <c r="G35" s="541" t="s">
        <v>316</v>
      </c>
      <c r="H35" s="541" t="s">
        <v>316</v>
      </c>
      <c r="I35" s="541" t="s">
        <v>316</v>
      </c>
      <c r="J35" s="541" t="s">
        <v>316</v>
      </c>
      <c r="K35" s="541" t="s">
        <v>316</v>
      </c>
      <c r="L35" s="541" t="s">
        <v>316</v>
      </c>
      <c r="M35" s="541" t="s">
        <v>316</v>
      </c>
      <c r="N35" s="542" t="s">
        <v>316</v>
      </c>
      <c r="O35" s="256"/>
      <c r="P35" s="256"/>
      <c r="Q35" s="256"/>
      <c r="R35" s="256"/>
      <c r="S35" s="256"/>
      <c r="T35" s="256"/>
      <c r="U35" s="256"/>
      <c r="V35" s="256"/>
      <c r="W35" s="256"/>
      <c r="X35" s="256"/>
      <c r="Y35" s="256"/>
      <c r="Z35" s="256"/>
      <c r="AA35" s="256"/>
      <c r="AB35" s="256"/>
      <c r="AC35" s="256"/>
      <c r="AD35" s="256"/>
      <c r="AE35" s="256"/>
      <c r="AF35" s="256"/>
    </row>
    <row r="36" spans="1:32" ht="12.75" customHeight="1" x14ac:dyDescent="0.25">
      <c r="A36" s="192"/>
      <c r="B36" s="193"/>
      <c r="C36" s="193"/>
      <c r="D36" s="193"/>
      <c r="E36" s="193"/>
      <c r="F36" s="193"/>
      <c r="G36" s="193"/>
      <c r="H36" s="193"/>
      <c r="I36" s="193"/>
      <c r="J36" s="193"/>
      <c r="K36" s="193"/>
      <c r="L36" s="193"/>
      <c r="M36" s="193"/>
      <c r="N36" s="193"/>
      <c r="O36" s="256"/>
      <c r="P36" s="256"/>
      <c r="Q36" s="256"/>
      <c r="R36" s="256"/>
      <c r="S36" s="256"/>
      <c r="T36" s="256"/>
      <c r="U36" s="256"/>
      <c r="V36" s="256"/>
      <c r="W36" s="256"/>
      <c r="X36" s="256"/>
      <c r="Y36" s="256"/>
      <c r="Z36" s="256"/>
      <c r="AA36" s="256"/>
      <c r="AB36" s="256"/>
      <c r="AC36" s="256"/>
      <c r="AD36" s="256"/>
      <c r="AE36" s="256"/>
      <c r="AF36" s="256"/>
    </row>
    <row r="37" spans="1:32" x14ac:dyDescent="0.25">
      <c r="A37" s="544" t="s">
        <v>320</v>
      </c>
      <c r="B37" s="545"/>
      <c r="C37" s="545"/>
      <c r="D37" s="545"/>
      <c r="E37" s="545"/>
      <c r="F37" s="545"/>
      <c r="G37" s="545"/>
      <c r="H37" s="545"/>
      <c r="I37" s="545"/>
      <c r="J37" s="545"/>
      <c r="K37" s="545"/>
      <c r="L37" s="545"/>
      <c r="M37" s="545"/>
      <c r="N37" s="546"/>
      <c r="O37" s="256"/>
      <c r="P37" s="256"/>
      <c r="Q37" s="256"/>
      <c r="R37" s="256"/>
      <c r="S37" s="256"/>
      <c r="T37" s="256"/>
      <c r="U37" s="256"/>
      <c r="V37" s="256"/>
      <c r="W37" s="256"/>
      <c r="X37" s="256"/>
      <c r="Y37" s="256"/>
      <c r="Z37" s="256"/>
      <c r="AA37" s="256"/>
      <c r="AB37" s="256"/>
      <c r="AC37" s="256"/>
      <c r="AD37" s="256"/>
      <c r="AE37" s="256"/>
      <c r="AF37" s="256"/>
    </row>
    <row r="38" spans="1:32" x14ac:dyDescent="0.25">
      <c r="A38" s="539" t="s">
        <v>298</v>
      </c>
      <c r="B38" s="539"/>
      <c r="C38" s="539"/>
      <c r="D38" s="539"/>
      <c r="E38" s="539"/>
      <c r="F38" s="539"/>
      <c r="G38" s="539"/>
      <c r="H38" s="539"/>
      <c r="I38" s="539"/>
      <c r="J38" s="539"/>
      <c r="K38" s="539"/>
      <c r="L38" s="539"/>
      <c r="M38" s="539"/>
      <c r="N38" s="539"/>
      <c r="O38" s="256"/>
      <c r="P38" s="256"/>
      <c r="Q38" s="256"/>
      <c r="R38" s="256"/>
      <c r="S38" s="256"/>
      <c r="T38" s="178"/>
      <c r="U38" s="178"/>
      <c r="V38" s="256"/>
      <c r="W38" s="256"/>
      <c r="X38" s="256"/>
      <c r="Y38" s="256"/>
      <c r="Z38" s="256"/>
      <c r="AA38" s="256"/>
      <c r="AB38" s="256"/>
      <c r="AC38" s="256"/>
      <c r="AD38" s="256"/>
      <c r="AE38" s="256"/>
      <c r="AF38" s="256"/>
    </row>
    <row r="39" spans="1:32" x14ac:dyDescent="0.25">
      <c r="A39" s="539" t="s">
        <v>299</v>
      </c>
      <c r="B39" s="539"/>
      <c r="C39" s="539"/>
      <c r="D39" s="539"/>
      <c r="E39" s="539"/>
      <c r="F39" s="539"/>
      <c r="G39" s="539"/>
      <c r="H39" s="539"/>
      <c r="I39" s="539"/>
      <c r="J39" s="539"/>
      <c r="K39" s="539"/>
      <c r="L39" s="539"/>
      <c r="M39" s="539"/>
      <c r="N39" s="539"/>
      <c r="O39" s="256"/>
      <c r="P39" s="256"/>
      <c r="Q39" s="256"/>
      <c r="R39" s="256"/>
      <c r="S39" s="256"/>
      <c r="T39" s="264"/>
      <c r="U39" s="264"/>
      <c r="V39" s="256"/>
      <c r="W39" s="256"/>
      <c r="X39" s="256"/>
      <c r="Y39" s="256"/>
      <c r="Z39" s="256"/>
      <c r="AA39" s="256"/>
      <c r="AB39" s="256"/>
      <c r="AC39" s="256"/>
      <c r="AD39" s="256"/>
      <c r="AE39" s="256"/>
      <c r="AF39" s="256"/>
    </row>
    <row r="40" spans="1:32" x14ac:dyDescent="0.25">
      <c r="A40" s="177" t="s">
        <v>300</v>
      </c>
      <c r="B40" s="177" t="s">
        <v>301</v>
      </c>
      <c r="C40" s="177" t="s">
        <v>302</v>
      </c>
      <c r="D40" s="177" t="s">
        <v>303</v>
      </c>
      <c r="E40" s="177" t="s">
        <v>304</v>
      </c>
      <c r="F40" s="177" t="s">
        <v>305</v>
      </c>
      <c r="G40" s="177" t="s">
        <v>306</v>
      </c>
      <c r="H40" s="177" t="s">
        <v>307</v>
      </c>
      <c r="I40" s="177" t="s">
        <v>308</v>
      </c>
      <c r="J40" s="177" t="s">
        <v>309</v>
      </c>
      <c r="K40" s="177" t="s">
        <v>310</v>
      </c>
      <c r="L40" s="177" t="s">
        <v>311</v>
      </c>
      <c r="M40" s="177" t="s">
        <v>312</v>
      </c>
      <c r="N40" s="177" t="s">
        <v>313</v>
      </c>
      <c r="O40" s="256"/>
      <c r="P40" s="256"/>
      <c r="Q40" s="256"/>
      <c r="R40" s="256"/>
      <c r="S40" s="256"/>
      <c r="T40" s="264"/>
      <c r="U40" s="264"/>
      <c r="V40" s="256"/>
      <c r="W40" s="256"/>
      <c r="X40" s="256"/>
      <c r="Y40" s="256"/>
      <c r="Z40" s="256"/>
      <c r="AA40" s="256"/>
      <c r="AB40" s="256"/>
      <c r="AC40" s="256"/>
      <c r="AD40" s="256"/>
      <c r="AE40" s="256"/>
      <c r="AF40" s="256"/>
    </row>
    <row r="41" spans="1:32" x14ac:dyDescent="0.25">
      <c r="A41" s="179">
        <v>2014</v>
      </c>
      <c r="B41" s="180">
        <v>8500</v>
      </c>
      <c r="C41" s="180">
        <v>8500</v>
      </c>
      <c r="D41" s="180">
        <v>10000</v>
      </c>
      <c r="E41" s="180">
        <v>11000</v>
      </c>
      <c r="F41" s="180" t="s">
        <v>321</v>
      </c>
      <c r="G41" s="180" t="s">
        <v>321</v>
      </c>
      <c r="H41" s="180" t="s">
        <v>321</v>
      </c>
      <c r="I41" s="180" t="s">
        <v>321</v>
      </c>
      <c r="J41" s="180" t="s">
        <v>321</v>
      </c>
      <c r="K41" s="180" t="s">
        <v>321</v>
      </c>
      <c r="L41" s="180" t="s">
        <v>321</v>
      </c>
      <c r="M41" s="180" t="s">
        <v>321</v>
      </c>
      <c r="N41" s="180">
        <f t="shared" ref="N41:N46" si="3">AVERAGE(B41:M41)</f>
        <v>9500</v>
      </c>
      <c r="O41" s="256"/>
      <c r="P41" s="256"/>
      <c r="Q41" s="256"/>
      <c r="R41" s="256"/>
      <c r="S41" s="256"/>
      <c r="T41" s="264"/>
      <c r="U41" s="264"/>
      <c r="V41" s="256"/>
      <c r="W41" s="256"/>
      <c r="X41" s="256"/>
      <c r="Y41" s="256"/>
      <c r="Z41" s="256"/>
      <c r="AA41" s="256"/>
      <c r="AB41" s="256"/>
      <c r="AC41" s="256"/>
      <c r="AD41" s="256"/>
      <c r="AE41" s="256"/>
      <c r="AF41" s="256"/>
    </row>
    <row r="42" spans="1:32" s="129" customFormat="1" ht="12.75" customHeight="1" x14ac:dyDescent="0.25">
      <c r="A42" s="179">
        <v>2015</v>
      </c>
      <c r="B42" s="180" t="s">
        <v>321</v>
      </c>
      <c r="C42" s="180" t="s">
        <v>321</v>
      </c>
      <c r="D42" s="180" t="s">
        <v>321</v>
      </c>
      <c r="E42" s="180">
        <v>10000</v>
      </c>
      <c r="F42" s="180">
        <v>10000</v>
      </c>
      <c r="G42" s="180">
        <v>11000</v>
      </c>
      <c r="H42" s="180">
        <v>11000</v>
      </c>
      <c r="I42" s="180">
        <v>11000</v>
      </c>
      <c r="J42" s="180" t="s">
        <v>321</v>
      </c>
      <c r="K42" s="180" t="s">
        <v>321</v>
      </c>
      <c r="L42" s="180" t="s">
        <v>321</v>
      </c>
      <c r="M42" s="180" t="s">
        <v>321</v>
      </c>
      <c r="N42" s="180">
        <f t="shared" si="3"/>
        <v>10600</v>
      </c>
      <c r="O42" s="256"/>
      <c r="P42" s="256"/>
      <c r="Q42" s="256"/>
      <c r="R42" s="256"/>
      <c r="S42" s="256"/>
      <c r="T42" s="194"/>
      <c r="U42" s="194"/>
      <c r="V42" s="256"/>
      <c r="W42" s="256"/>
      <c r="X42" s="256"/>
      <c r="Y42" s="256"/>
      <c r="Z42" s="256"/>
      <c r="AA42" s="256"/>
      <c r="AB42" s="256"/>
      <c r="AC42" s="256"/>
      <c r="AD42" s="256"/>
      <c r="AE42" s="256"/>
      <c r="AF42" s="256"/>
    </row>
    <row r="43" spans="1:32" x14ac:dyDescent="0.25">
      <c r="A43" s="181">
        <v>2016</v>
      </c>
      <c r="B43" s="180" t="s">
        <v>321</v>
      </c>
      <c r="C43" s="182">
        <v>8000</v>
      </c>
      <c r="D43" s="182">
        <v>8000</v>
      </c>
      <c r="E43" s="182">
        <v>12000</v>
      </c>
      <c r="F43" s="182">
        <v>13500</v>
      </c>
      <c r="G43" s="182">
        <v>13500</v>
      </c>
      <c r="H43" s="182">
        <v>12000</v>
      </c>
      <c r="I43" s="182">
        <v>13500</v>
      </c>
      <c r="J43" s="180" t="s">
        <v>321</v>
      </c>
      <c r="K43" s="180" t="s">
        <v>321</v>
      </c>
      <c r="L43" s="180" t="s">
        <v>321</v>
      </c>
      <c r="M43" s="180" t="s">
        <v>321</v>
      </c>
      <c r="N43" s="180">
        <f t="shared" si="3"/>
        <v>11500</v>
      </c>
      <c r="O43" s="256"/>
      <c r="P43" s="256"/>
      <c r="Q43" s="256"/>
      <c r="R43" s="256"/>
      <c r="S43" s="256"/>
      <c r="T43" s="256"/>
      <c r="U43" s="256"/>
      <c r="V43" s="256"/>
      <c r="W43" s="256"/>
      <c r="X43" s="256"/>
      <c r="Y43" s="256"/>
      <c r="Z43" s="256"/>
      <c r="AA43" s="256"/>
      <c r="AB43" s="256"/>
      <c r="AC43" s="256"/>
      <c r="AD43" s="256"/>
      <c r="AE43" s="256"/>
      <c r="AF43" s="256"/>
    </row>
    <row r="44" spans="1:32" x14ac:dyDescent="0.25">
      <c r="A44" s="181">
        <v>2017</v>
      </c>
      <c r="B44" s="182">
        <v>13000</v>
      </c>
      <c r="C44" s="182" t="s">
        <v>321</v>
      </c>
      <c r="D44" s="182" t="s">
        <v>321</v>
      </c>
      <c r="E44" s="182">
        <v>16000</v>
      </c>
      <c r="F44" s="182">
        <v>17500</v>
      </c>
      <c r="G44" s="182">
        <v>17000</v>
      </c>
      <c r="H44" s="182">
        <v>18000</v>
      </c>
      <c r="I44" s="182">
        <v>18000</v>
      </c>
      <c r="J44" s="182" t="s">
        <v>321</v>
      </c>
      <c r="K44" s="182">
        <v>18000</v>
      </c>
      <c r="L44" s="182">
        <v>18000</v>
      </c>
      <c r="M44" s="182">
        <v>18500</v>
      </c>
      <c r="N44" s="182">
        <f t="shared" si="3"/>
        <v>17111.111111111109</v>
      </c>
      <c r="O44" s="256"/>
      <c r="P44" s="256"/>
      <c r="Q44" s="256"/>
      <c r="R44" s="256"/>
      <c r="S44" s="256"/>
      <c r="T44" s="256"/>
      <c r="U44" s="256"/>
      <c r="V44" s="256"/>
      <c r="W44" s="256"/>
      <c r="X44" s="256"/>
      <c r="Y44" s="256"/>
      <c r="Z44" s="256"/>
      <c r="AA44" s="256"/>
      <c r="AB44" s="256"/>
      <c r="AC44" s="256"/>
      <c r="AD44" s="256"/>
      <c r="AE44" s="256"/>
      <c r="AF44" s="256"/>
    </row>
    <row r="45" spans="1:32" ht="12.75" customHeight="1" x14ac:dyDescent="0.25">
      <c r="A45" s="415">
        <v>2018</v>
      </c>
      <c r="B45" s="416">
        <v>18000</v>
      </c>
      <c r="C45" s="416">
        <v>18500</v>
      </c>
      <c r="D45" s="416">
        <v>20000</v>
      </c>
      <c r="E45" s="416">
        <v>20000</v>
      </c>
      <c r="F45" s="416">
        <v>19000</v>
      </c>
      <c r="G45" s="416">
        <v>18000</v>
      </c>
      <c r="H45" s="416">
        <v>17500</v>
      </c>
      <c r="I45" s="416">
        <v>17500</v>
      </c>
      <c r="J45" s="416">
        <v>15500</v>
      </c>
      <c r="K45" s="416">
        <v>14000</v>
      </c>
      <c r="L45" s="416">
        <v>14000</v>
      </c>
      <c r="M45" s="416">
        <v>12250</v>
      </c>
      <c r="N45" s="416">
        <f t="shared" si="3"/>
        <v>17020.833333333332</v>
      </c>
      <c r="O45" s="256"/>
      <c r="P45" s="256"/>
      <c r="Q45" s="256"/>
      <c r="R45" s="256"/>
      <c r="S45" s="256"/>
      <c r="T45" s="256"/>
      <c r="U45" s="256"/>
      <c r="V45" s="256"/>
      <c r="W45" s="256"/>
      <c r="X45" s="256"/>
      <c r="Y45" s="256"/>
      <c r="Z45" s="256"/>
      <c r="AA45" s="256"/>
      <c r="AB45" s="256"/>
      <c r="AC45" s="256"/>
      <c r="AD45" s="256"/>
      <c r="AE45" s="256"/>
      <c r="AF45" s="256"/>
    </row>
    <row r="46" spans="1:32" ht="12.75" customHeight="1" x14ac:dyDescent="0.25">
      <c r="A46" s="415">
        <v>2019</v>
      </c>
      <c r="B46" s="416">
        <v>12000</v>
      </c>
      <c r="C46" s="416">
        <v>12000</v>
      </c>
      <c r="D46" s="416">
        <v>12500</v>
      </c>
      <c r="E46" s="416"/>
      <c r="F46" s="416"/>
      <c r="G46" s="416">
        <v>12000</v>
      </c>
      <c r="H46" s="416">
        <v>11500</v>
      </c>
      <c r="I46" s="416">
        <v>11500</v>
      </c>
      <c r="J46" s="416">
        <v>9000</v>
      </c>
      <c r="K46" s="416">
        <v>12000</v>
      </c>
      <c r="L46" s="416"/>
      <c r="M46" s="416"/>
      <c r="N46" s="416">
        <f t="shared" si="3"/>
        <v>11562.5</v>
      </c>
      <c r="O46" s="256"/>
      <c r="P46" s="256"/>
      <c r="Q46" s="256"/>
      <c r="R46" s="256"/>
      <c r="S46" s="256"/>
      <c r="T46" s="256"/>
      <c r="U46" s="256"/>
      <c r="V46" s="256"/>
      <c r="W46" s="256"/>
      <c r="X46" s="256"/>
      <c r="Y46" s="256"/>
      <c r="Z46" s="256"/>
      <c r="AA46" s="256"/>
      <c r="AB46" s="256"/>
      <c r="AC46" s="256"/>
      <c r="AD46" s="256"/>
      <c r="AE46" s="256"/>
      <c r="AF46" s="256"/>
    </row>
    <row r="47" spans="1:32" x14ac:dyDescent="0.25">
      <c r="A47" s="537" t="s">
        <v>322</v>
      </c>
      <c r="B47" s="538" t="s">
        <v>316</v>
      </c>
      <c r="C47" s="538" t="s">
        <v>316</v>
      </c>
      <c r="D47" s="538" t="s">
        <v>316</v>
      </c>
      <c r="E47" s="538" t="s">
        <v>316</v>
      </c>
      <c r="F47" s="538" t="s">
        <v>316</v>
      </c>
      <c r="G47" s="538" t="s">
        <v>316</v>
      </c>
      <c r="H47" s="538" t="s">
        <v>316</v>
      </c>
      <c r="I47" s="538" t="s">
        <v>316</v>
      </c>
      <c r="J47" s="538" t="s">
        <v>316</v>
      </c>
      <c r="K47" s="538" t="s">
        <v>316</v>
      </c>
      <c r="L47" s="538" t="s">
        <v>316</v>
      </c>
      <c r="M47" s="538" t="s">
        <v>316</v>
      </c>
      <c r="N47" s="538" t="s">
        <v>316</v>
      </c>
      <c r="O47" s="256"/>
      <c r="P47" s="256"/>
      <c r="Q47" s="256"/>
      <c r="R47" s="256"/>
      <c r="S47" s="256"/>
      <c r="T47" s="256"/>
      <c r="U47" s="256"/>
      <c r="V47" s="256"/>
      <c r="W47" s="256"/>
      <c r="X47" s="256"/>
      <c r="Y47" s="256"/>
      <c r="Z47" s="256"/>
      <c r="AA47" s="256"/>
      <c r="AB47" s="256"/>
      <c r="AC47" s="256"/>
      <c r="AD47" s="256"/>
      <c r="AE47" s="256"/>
      <c r="AF47" s="256"/>
    </row>
    <row r="49" spans="1:1" x14ac:dyDescent="0.25">
      <c r="A49" s="256" t="s">
        <v>323</v>
      </c>
    </row>
  </sheetData>
  <mergeCells count="16">
    <mergeCell ref="A1:N1"/>
    <mergeCell ref="A2:N2"/>
    <mergeCell ref="A3:N3"/>
    <mergeCell ref="A37:N37"/>
    <mergeCell ref="A38:N38"/>
    <mergeCell ref="A15:N15"/>
    <mergeCell ref="A25:N25"/>
    <mergeCell ref="A26:N26"/>
    <mergeCell ref="A27:N27"/>
    <mergeCell ref="A11:N11"/>
    <mergeCell ref="A47:N47"/>
    <mergeCell ref="A14:N14"/>
    <mergeCell ref="A13:N13"/>
    <mergeCell ref="A39:N39"/>
    <mergeCell ref="A35:N35"/>
    <mergeCell ref="A23:N23"/>
  </mergeCells>
  <pageMargins left="0.7" right="0.7" top="0.75" bottom="0.75" header="0.3" footer="0.3"/>
  <pageSetup scale="14" orientation="portrait" r:id="rId1"/>
  <headerFooter>
    <oddFooter>Página &amp;P</oddFooter>
  </headerFooter>
  <ignoredErrors>
    <ignoredError sqref="N21 N33 N9"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74"/>
  <sheetViews>
    <sheetView view="pageBreakPreview" zoomScale="96" zoomScaleNormal="85" zoomScaleSheetLayoutView="96" workbookViewId="0">
      <selection activeCell="X71" sqref="X71"/>
    </sheetView>
  </sheetViews>
  <sheetFormatPr baseColWidth="10" defaultColWidth="9" defaultRowHeight="14.25" x14ac:dyDescent="0.2"/>
  <cols>
    <col min="1" max="12" width="11" customWidth="1"/>
    <col min="13" max="17" width="13.375" customWidth="1"/>
    <col min="18" max="256" width="11" customWidth="1"/>
  </cols>
  <sheetData>
    <row r="1" spans="13:39" x14ac:dyDescent="0.2">
      <c r="M1" s="72"/>
      <c r="N1" s="72"/>
      <c r="O1" s="72"/>
      <c r="P1" s="72"/>
      <c r="Q1" s="72"/>
      <c r="R1" s="72"/>
      <c r="S1" s="72" t="s">
        <v>324</v>
      </c>
      <c r="T1" s="72" t="s">
        <v>325</v>
      </c>
      <c r="U1" s="72" t="s">
        <v>222</v>
      </c>
      <c r="V1" s="72" t="s">
        <v>326</v>
      </c>
      <c r="W1" s="72"/>
      <c r="X1" s="72" t="s">
        <v>324</v>
      </c>
      <c r="Y1" s="72" t="s">
        <v>325</v>
      </c>
      <c r="Z1" s="72" t="s">
        <v>222</v>
      </c>
      <c r="AA1" s="72" t="s">
        <v>326</v>
      </c>
      <c r="AB1" s="72"/>
      <c r="AC1" s="72"/>
      <c r="AD1" s="72"/>
      <c r="AE1" s="72"/>
      <c r="AF1" s="72"/>
      <c r="AG1" s="72"/>
      <c r="AH1" s="72"/>
      <c r="AI1" s="72"/>
      <c r="AJ1" s="72"/>
      <c r="AK1" s="72"/>
      <c r="AL1" s="72"/>
      <c r="AM1" s="72"/>
    </row>
    <row r="2" spans="13:39" x14ac:dyDescent="0.2">
      <c r="M2" s="72"/>
      <c r="N2" s="72"/>
      <c r="O2" s="72"/>
      <c r="P2" s="72"/>
      <c r="Q2" s="72"/>
      <c r="R2" s="391">
        <v>41640</v>
      </c>
      <c r="S2" s="64">
        <v>7500</v>
      </c>
      <c r="T2" s="64">
        <v>10000</v>
      </c>
      <c r="U2" s="64">
        <v>6500</v>
      </c>
      <c r="V2" s="64">
        <v>8500</v>
      </c>
      <c r="W2" s="391">
        <v>41640</v>
      </c>
      <c r="X2" s="64">
        <f t="shared" ref="X2:AA5" si="0">S2/40</f>
        <v>187.5</v>
      </c>
      <c r="Y2" s="64">
        <f t="shared" si="0"/>
        <v>250</v>
      </c>
      <c r="Z2" s="64">
        <f t="shared" si="0"/>
        <v>162.5</v>
      </c>
      <c r="AA2" s="64">
        <f t="shared" si="0"/>
        <v>212.5</v>
      </c>
      <c r="AB2" s="72"/>
      <c r="AC2" s="72"/>
      <c r="AD2" s="72"/>
      <c r="AE2" s="72"/>
      <c r="AF2" s="72"/>
      <c r="AG2" s="72"/>
      <c r="AH2" s="72"/>
      <c r="AI2" s="72"/>
      <c r="AJ2" s="72"/>
      <c r="AK2" s="72"/>
      <c r="AL2" s="72"/>
      <c r="AM2" s="72"/>
    </row>
    <row r="3" spans="13:39" x14ac:dyDescent="0.2">
      <c r="M3" s="66"/>
      <c r="N3" s="72"/>
      <c r="O3" s="72"/>
      <c r="P3" s="72"/>
      <c r="Q3" s="72"/>
      <c r="R3" s="391">
        <v>41671</v>
      </c>
      <c r="S3" s="64">
        <v>7000</v>
      </c>
      <c r="T3" s="64">
        <v>9000</v>
      </c>
      <c r="U3" s="64">
        <v>6500</v>
      </c>
      <c r="V3" s="64">
        <v>8500</v>
      </c>
      <c r="W3" s="391">
        <v>41671</v>
      </c>
      <c r="X3" s="64">
        <f t="shared" si="0"/>
        <v>175</v>
      </c>
      <c r="Y3" s="64">
        <f t="shared" si="0"/>
        <v>225</v>
      </c>
      <c r="Z3" s="64">
        <f t="shared" si="0"/>
        <v>162.5</v>
      </c>
      <c r="AA3" s="64">
        <f t="shared" si="0"/>
        <v>212.5</v>
      </c>
      <c r="AB3" s="72"/>
      <c r="AC3" s="72"/>
      <c r="AD3" s="72"/>
      <c r="AE3" s="72"/>
      <c r="AF3" s="72"/>
      <c r="AG3" s="72"/>
      <c r="AH3" s="72"/>
      <c r="AI3" s="72"/>
      <c r="AJ3" s="72"/>
      <c r="AK3" s="72"/>
      <c r="AL3" s="72"/>
      <c r="AM3" s="72"/>
    </row>
    <row r="4" spans="13:39" x14ac:dyDescent="0.2">
      <c r="M4" s="72"/>
      <c r="N4" s="72"/>
      <c r="O4" s="72"/>
      <c r="P4" s="72"/>
      <c r="Q4" s="72"/>
      <c r="R4" s="391">
        <v>41699</v>
      </c>
      <c r="S4" s="64">
        <v>8000</v>
      </c>
      <c r="T4" s="64">
        <v>10500</v>
      </c>
      <c r="U4" s="64">
        <v>7500</v>
      </c>
      <c r="V4" s="64">
        <v>10000</v>
      </c>
      <c r="W4" s="391">
        <v>41699</v>
      </c>
      <c r="X4" s="64">
        <f t="shared" si="0"/>
        <v>200</v>
      </c>
      <c r="Y4" s="64">
        <f t="shared" si="0"/>
        <v>262.5</v>
      </c>
      <c r="Z4" s="64">
        <f t="shared" si="0"/>
        <v>187.5</v>
      </c>
      <c r="AA4" s="64">
        <f t="shared" si="0"/>
        <v>250</v>
      </c>
      <c r="AB4" s="72"/>
      <c r="AC4" s="72"/>
      <c r="AD4" s="72"/>
      <c r="AE4" s="72"/>
      <c r="AF4" s="72"/>
      <c r="AG4" s="72"/>
      <c r="AH4" s="72"/>
      <c r="AI4" s="72"/>
      <c r="AJ4" s="72"/>
      <c r="AK4" s="72"/>
      <c r="AL4" s="72"/>
      <c r="AM4" s="72"/>
    </row>
    <row r="5" spans="13:39" x14ac:dyDescent="0.2">
      <c r="M5" s="66"/>
      <c r="N5" s="72"/>
      <c r="O5" s="72"/>
      <c r="P5" s="72"/>
      <c r="Q5" s="72"/>
      <c r="R5" s="391">
        <v>41730</v>
      </c>
      <c r="S5" s="64">
        <v>8000</v>
      </c>
      <c r="T5" s="64">
        <v>11500</v>
      </c>
      <c r="U5" s="64">
        <v>8500</v>
      </c>
      <c r="V5" s="64">
        <v>11000</v>
      </c>
      <c r="W5" s="391">
        <v>41730</v>
      </c>
      <c r="X5" s="64">
        <f t="shared" si="0"/>
        <v>200</v>
      </c>
      <c r="Y5" s="64">
        <f t="shared" si="0"/>
        <v>287.5</v>
      </c>
      <c r="Z5" s="64">
        <f t="shared" si="0"/>
        <v>212.5</v>
      </c>
      <c r="AA5" s="64">
        <f t="shared" si="0"/>
        <v>275</v>
      </c>
      <c r="AB5" s="72"/>
      <c r="AC5" s="72"/>
      <c r="AD5" s="72"/>
      <c r="AE5" s="72"/>
      <c r="AF5" s="72"/>
      <c r="AG5" s="72"/>
      <c r="AH5" s="72"/>
      <c r="AI5" s="72"/>
      <c r="AJ5" s="72"/>
      <c r="AK5" s="72"/>
      <c r="AL5" s="72"/>
      <c r="AM5" s="72"/>
    </row>
    <row r="6" spans="13:39" x14ac:dyDescent="0.2">
      <c r="M6" s="66"/>
      <c r="N6" s="72"/>
      <c r="O6" s="72"/>
      <c r="P6" s="72"/>
      <c r="Q6" s="72"/>
      <c r="R6" s="391">
        <v>41760</v>
      </c>
      <c r="S6" s="64">
        <v>10000</v>
      </c>
      <c r="T6" s="64">
        <v>12000</v>
      </c>
      <c r="U6" s="64">
        <v>9000</v>
      </c>
      <c r="V6" s="64"/>
      <c r="W6" s="391">
        <v>41760</v>
      </c>
      <c r="X6" s="64">
        <f t="shared" ref="X6:Z10" si="1">S6/40</f>
        <v>250</v>
      </c>
      <c r="Y6" s="64">
        <f t="shared" si="1"/>
        <v>300</v>
      </c>
      <c r="Z6" s="64">
        <f t="shared" si="1"/>
        <v>225</v>
      </c>
      <c r="AA6" s="64"/>
      <c r="AB6" s="72"/>
      <c r="AC6" s="72"/>
      <c r="AD6" s="72"/>
      <c r="AE6" s="72"/>
      <c r="AF6" s="72"/>
      <c r="AG6" s="72"/>
      <c r="AH6" s="72"/>
      <c r="AI6" s="72"/>
      <c r="AJ6" s="72"/>
      <c r="AK6" s="72"/>
      <c r="AL6" s="72"/>
      <c r="AM6" s="72"/>
    </row>
    <row r="7" spans="13:39" x14ac:dyDescent="0.2">
      <c r="M7" s="72"/>
      <c r="N7" s="72"/>
      <c r="O7" s="72"/>
      <c r="P7" s="72"/>
      <c r="Q7" s="72"/>
      <c r="R7" s="391">
        <v>41791</v>
      </c>
      <c r="S7" s="64">
        <v>10000</v>
      </c>
      <c r="T7" s="64">
        <v>12000</v>
      </c>
      <c r="U7" s="64">
        <v>8000</v>
      </c>
      <c r="V7" s="64"/>
      <c r="W7" s="391">
        <v>41791</v>
      </c>
      <c r="X7" s="64">
        <f t="shared" si="1"/>
        <v>250</v>
      </c>
      <c r="Y7" s="64">
        <f t="shared" si="1"/>
        <v>300</v>
      </c>
      <c r="Z7" s="64">
        <f t="shared" si="1"/>
        <v>200</v>
      </c>
      <c r="AA7" s="49"/>
      <c r="AB7" s="72"/>
      <c r="AC7" s="72"/>
      <c r="AD7" s="72"/>
      <c r="AE7" s="72"/>
      <c r="AF7" s="72"/>
      <c r="AG7" s="72"/>
      <c r="AH7" s="72"/>
      <c r="AI7" s="72"/>
      <c r="AJ7" s="72"/>
      <c r="AK7" s="72"/>
      <c r="AL7" s="72"/>
      <c r="AM7" s="72"/>
    </row>
    <row r="8" spans="13:39" x14ac:dyDescent="0.2">
      <c r="M8" s="72"/>
      <c r="N8" s="72"/>
      <c r="O8" s="72"/>
      <c r="P8" s="72"/>
      <c r="Q8" s="72"/>
      <c r="R8" s="391">
        <v>41821</v>
      </c>
      <c r="S8" s="64">
        <v>9500</v>
      </c>
      <c r="T8" s="64">
        <v>11000</v>
      </c>
      <c r="U8" s="64">
        <v>7250</v>
      </c>
      <c r="V8" s="67"/>
      <c r="W8" s="391">
        <v>41821</v>
      </c>
      <c r="X8" s="64">
        <f t="shared" si="1"/>
        <v>237.5</v>
      </c>
      <c r="Y8" s="64">
        <f t="shared" si="1"/>
        <v>275</v>
      </c>
      <c r="Z8" s="64">
        <f t="shared" si="1"/>
        <v>181.25</v>
      </c>
      <c r="AA8" s="49"/>
      <c r="AB8" s="72"/>
      <c r="AC8" s="72"/>
      <c r="AD8" s="72"/>
      <c r="AE8" s="72"/>
      <c r="AF8" s="72"/>
      <c r="AG8" s="72"/>
      <c r="AH8" s="72"/>
      <c r="AI8" s="72"/>
      <c r="AJ8" s="72"/>
      <c r="AK8" s="72"/>
      <c r="AL8" s="72"/>
      <c r="AM8" s="72"/>
    </row>
    <row r="9" spans="13:39" x14ac:dyDescent="0.2">
      <c r="M9" s="72"/>
      <c r="N9" s="72"/>
      <c r="O9" s="72"/>
      <c r="P9" s="72"/>
      <c r="Q9" s="72"/>
      <c r="R9" s="391">
        <v>41852</v>
      </c>
      <c r="S9" s="64">
        <v>8500</v>
      </c>
      <c r="T9" s="64">
        <v>10500</v>
      </c>
      <c r="U9" s="64">
        <v>7000</v>
      </c>
      <c r="V9" s="67"/>
      <c r="W9" s="391">
        <v>41852</v>
      </c>
      <c r="X9" s="64">
        <f t="shared" si="1"/>
        <v>212.5</v>
      </c>
      <c r="Y9" s="64">
        <f t="shared" si="1"/>
        <v>262.5</v>
      </c>
      <c r="Z9" s="64">
        <f t="shared" si="1"/>
        <v>175</v>
      </c>
      <c r="AA9" s="49"/>
      <c r="AB9" s="72"/>
      <c r="AC9" s="72"/>
      <c r="AD9" s="72"/>
      <c r="AE9" s="72"/>
      <c r="AF9" s="72"/>
      <c r="AG9" s="72"/>
      <c r="AH9" s="72"/>
      <c r="AI9" s="72"/>
      <c r="AJ9" s="72"/>
      <c r="AK9" s="72"/>
      <c r="AL9" s="72"/>
      <c r="AM9" s="72"/>
    </row>
    <row r="10" spans="13:39" x14ac:dyDescent="0.2">
      <c r="M10" s="72"/>
      <c r="N10" s="72"/>
      <c r="O10" s="72"/>
      <c r="P10" s="72"/>
      <c r="Q10" s="72"/>
      <c r="R10" s="391">
        <v>41883</v>
      </c>
      <c r="S10" s="64">
        <v>8250</v>
      </c>
      <c r="T10" s="64">
        <v>10250</v>
      </c>
      <c r="U10" s="64">
        <v>7250</v>
      </c>
      <c r="V10" s="67"/>
      <c r="W10" s="391">
        <v>41883</v>
      </c>
      <c r="X10" s="64">
        <f t="shared" si="1"/>
        <v>206.25</v>
      </c>
      <c r="Y10" s="64">
        <f t="shared" si="1"/>
        <v>256.25</v>
      </c>
      <c r="Z10" s="64">
        <f t="shared" si="1"/>
        <v>181.25</v>
      </c>
      <c r="AA10" s="49"/>
      <c r="AB10" s="72"/>
      <c r="AC10" s="72"/>
      <c r="AD10" s="72"/>
      <c r="AE10" s="72"/>
      <c r="AF10" s="72"/>
      <c r="AG10" s="72"/>
      <c r="AH10" s="72"/>
      <c r="AI10" s="72"/>
      <c r="AJ10" s="72"/>
      <c r="AK10" s="72"/>
      <c r="AL10" s="72"/>
      <c r="AM10" s="72"/>
    </row>
    <row r="11" spans="13:39" x14ac:dyDescent="0.2">
      <c r="M11" s="72"/>
      <c r="N11" s="72"/>
      <c r="O11" s="72"/>
      <c r="P11" s="72"/>
      <c r="Q11" s="72"/>
      <c r="R11" s="391">
        <v>41913</v>
      </c>
      <c r="S11" s="64">
        <v>8000</v>
      </c>
      <c r="T11" s="64">
        <v>9500</v>
      </c>
      <c r="U11" s="64">
        <v>6500</v>
      </c>
      <c r="V11" s="67"/>
      <c r="W11" s="391">
        <v>41913</v>
      </c>
      <c r="X11" s="64">
        <f t="shared" ref="X11:Z12" si="2">S11/40</f>
        <v>200</v>
      </c>
      <c r="Y11" s="64">
        <f t="shared" si="2"/>
        <v>237.5</v>
      </c>
      <c r="Z11" s="64">
        <f t="shared" si="2"/>
        <v>162.5</v>
      </c>
      <c r="AA11" s="49"/>
      <c r="AB11" s="72"/>
      <c r="AC11" s="72"/>
      <c r="AD11" s="72"/>
      <c r="AE11" s="72"/>
      <c r="AF11" s="72"/>
      <c r="AG11" s="72"/>
      <c r="AH11" s="72"/>
      <c r="AI11" s="72"/>
      <c r="AJ11" s="72"/>
      <c r="AK11" s="72"/>
      <c r="AL11" s="72"/>
      <c r="AM11" s="72"/>
    </row>
    <row r="12" spans="13:39" x14ac:dyDescent="0.2">
      <c r="M12" s="72"/>
      <c r="N12" s="72"/>
      <c r="O12" s="72"/>
      <c r="P12" s="72"/>
      <c r="Q12" s="72"/>
      <c r="R12" s="391">
        <v>41944</v>
      </c>
      <c r="S12" s="59">
        <v>7500</v>
      </c>
      <c r="T12" s="59">
        <v>9000</v>
      </c>
      <c r="U12" s="59">
        <v>6000</v>
      </c>
      <c r="V12" s="67"/>
      <c r="W12" s="391">
        <v>41944</v>
      </c>
      <c r="X12" s="59">
        <f t="shared" si="2"/>
        <v>187.5</v>
      </c>
      <c r="Y12" s="59">
        <f t="shared" si="2"/>
        <v>225</v>
      </c>
      <c r="Z12" s="59">
        <f t="shared" si="2"/>
        <v>150</v>
      </c>
      <c r="AA12" s="49"/>
      <c r="AB12" s="72"/>
      <c r="AC12" s="72"/>
      <c r="AD12" s="72"/>
      <c r="AE12" s="72"/>
      <c r="AF12" s="72"/>
      <c r="AG12" s="72"/>
      <c r="AH12" s="72"/>
      <c r="AI12" s="72"/>
      <c r="AJ12" s="72"/>
      <c r="AK12" s="72"/>
      <c r="AL12" s="72"/>
      <c r="AM12" s="72"/>
    </row>
    <row r="13" spans="13:39" x14ac:dyDescent="0.2">
      <c r="M13" s="72"/>
      <c r="N13" s="72"/>
      <c r="O13" s="72"/>
      <c r="P13" s="72"/>
      <c r="Q13" s="72"/>
      <c r="R13" s="391">
        <v>41974</v>
      </c>
      <c r="S13" s="59">
        <v>7250</v>
      </c>
      <c r="T13" s="59">
        <v>8500</v>
      </c>
      <c r="U13" s="59">
        <v>6000</v>
      </c>
      <c r="V13" s="72"/>
      <c r="W13" s="391">
        <v>41974</v>
      </c>
      <c r="X13" s="64">
        <f t="shared" ref="X13:Z14" si="3">S13/40</f>
        <v>181.25</v>
      </c>
      <c r="Y13" s="64">
        <f t="shared" si="3"/>
        <v>212.5</v>
      </c>
      <c r="Z13" s="64">
        <f t="shared" si="3"/>
        <v>150</v>
      </c>
      <c r="AA13" s="73"/>
      <c r="AB13" s="72"/>
      <c r="AC13" s="72"/>
      <c r="AD13" s="72"/>
      <c r="AE13" s="72"/>
      <c r="AF13" s="72"/>
      <c r="AG13" s="72"/>
      <c r="AH13" s="72"/>
      <c r="AI13" s="72"/>
      <c r="AJ13" s="72"/>
      <c r="AK13" s="72"/>
      <c r="AL13" s="72"/>
      <c r="AM13" s="72"/>
    </row>
    <row r="14" spans="13:39" x14ac:dyDescent="0.2">
      <c r="M14" s="72"/>
      <c r="N14" s="72"/>
      <c r="O14" s="72"/>
      <c r="P14" s="72"/>
      <c r="Q14" s="72"/>
      <c r="R14" s="391">
        <v>42005</v>
      </c>
      <c r="S14" s="59">
        <v>7250</v>
      </c>
      <c r="T14" s="59">
        <v>8500</v>
      </c>
      <c r="U14" s="59">
        <v>5750</v>
      </c>
      <c r="V14" s="67"/>
      <c r="W14" s="391">
        <v>42005</v>
      </c>
      <c r="X14" s="64">
        <f t="shared" si="3"/>
        <v>181.25</v>
      </c>
      <c r="Y14" s="64">
        <f t="shared" si="3"/>
        <v>212.5</v>
      </c>
      <c r="Z14" s="64">
        <f t="shared" si="3"/>
        <v>143.75</v>
      </c>
      <c r="AA14" s="72"/>
      <c r="AB14" s="72"/>
      <c r="AC14" s="72"/>
      <c r="AD14" s="72"/>
      <c r="AE14" s="72"/>
      <c r="AF14" s="72"/>
      <c r="AG14" s="72"/>
      <c r="AH14" s="72"/>
      <c r="AI14" s="72"/>
      <c r="AJ14" s="72"/>
      <c r="AK14" s="72"/>
      <c r="AL14" s="72"/>
      <c r="AM14" s="72"/>
    </row>
    <row r="15" spans="13:39" x14ac:dyDescent="0.2">
      <c r="M15" s="72"/>
      <c r="N15" s="72"/>
      <c r="O15" s="72"/>
      <c r="P15" s="72"/>
      <c r="Q15" s="72"/>
      <c r="R15" s="391">
        <v>42036</v>
      </c>
      <c r="S15" s="59">
        <v>6250</v>
      </c>
      <c r="T15" s="59">
        <v>7500</v>
      </c>
      <c r="U15" s="59">
        <v>5000</v>
      </c>
      <c r="V15" s="67"/>
      <c r="W15" s="391">
        <v>42036</v>
      </c>
      <c r="X15" s="64">
        <f t="shared" ref="X15:Z17" si="4">S15/40</f>
        <v>156.25</v>
      </c>
      <c r="Y15" s="64">
        <f t="shared" si="4"/>
        <v>187.5</v>
      </c>
      <c r="Z15" s="64">
        <f t="shared" si="4"/>
        <v>125</v>
      </c>
      <c r="AA15" s="72"/>
      <c r="AB15" s="72"/>
      <c r="AC15" s="72"/>
      <c r="AD15" s="72"/>
      <c r="AE15" s="72"/>
      <c r="AF15" s="72"/>
      <c r="AG15" s="72"/>
      <c r="AH15" s="72"/>
      <c r="AI15" s="72"/>
      <c r="AJ15" s="72"/>
      <c r="AK15" s="72"/>
      <c r="AL15" s="72"/>
      <c r="AM15" s="72"/>
    </row>
    <row r="16" spans="13:39" x14ac:dyDescent="0.2">
      <c r="M16" s="72"/>
      <c r="N16" s="72"/>
      <c r="O16" s="72"/>
      <c r="P16" s="72"/>
      <c r="Q16" s="72"/>
      <c r="R16" s="391">
        <v>42064</v>
      </c>
      <c r="S16" s="59">
        <v>6250</v>
      </c>
      <c r="T16" s="59">
        <v>8000</v>
      </c>
      <c r="U16" s="59">
        <v>5400</v>
      </c>
      <c r="V16" s="67"/>
      <c r="W16" s="391">
        <v>42064</v>
      </c>
      <c r="X16" s="64">
        <f t="shared" si="4"/>
        <v>156.25</v>
      </c>
      <c r="Y16" s="64">
        <f t="shared" si="4"/>
        <v>200</v>
      </c>
      <c r="Z16" s="64">
        <f t="shared" si="4"/>
        <v>135</v>
      </c>
      <c r="AA16" s="64"/>
      <c r="AB16" s="72"/>
      <c r="AC16" s="72"/>
      <c r="AD16" s="72"/>
      <c r="AE16" s="72"/>
      <c r="AF16" s="72"/>
      <c r="AG16" s="72"/>
      <c r="AH16" s="72"/>
      <c r="AI16" s="72"/>
      <c r="AJ16" s="72"/>
      <c r="AK16" s="72"/>
      <c r="AL16" s="72"/>
      <c r="AM16" s="72"/>
    </row>
    <row r="17" spans="1:39" x14ac:dyDescent="0.2">
      <c r="A17" s="72"/>
      <c r="B17" s="72"/>
      <c r="C17" s="72"/>
      <c r="D17" s="72"/>
      <c r="E17" s="72"/>
      <c r="F17" s="72"/>
      <c r="G17" s="72"/>
      <c r="H17" s="72"/>
      <c r="I17" s="72"/>
      <c r="J17" s="72"/>
      <c r="K17" s="72"/>
      <c r="L17" s="72"/>
      <c r="M17" s="72"/>
      <c r="N17" s="72"/>
      <c r="O17" s="72"/>
      <c r="P17" s="72"/>
      <c r="Q17" s="72"/>
      <c r="R17" s="391">
        <v>42095</v>
      </c>
      <c r="S17" s="59">
        <v>7000</v>
      </c>
      <c r="T17" s="59">
        <v>9500</v>
      </c>
      <c r="U17" s="59">
        <v>6250</v>
      </c>
      <c r="V17" s="59">
        <v>10000</v>
      </c>
      <c r="W17" s="391">
        <v>42095</v>
      </c>
      <c r="X17" s="64">
        <f t="shared" si="4"/>
        <v>175</v>
      </c>
      <c r="Y17" s="64">
        <f t="shared" si="4"/>
        <v>237.5</v>
      </c>
      <c r="Z17" s="64">
        <f t="shared" si="4"/>
        <v>156.25</v>
      </c>
      <c r="AA17" s="64">
        <f>V17/40</f>
        <v>250</v>
      </c>
      <c r="AB17" s="72"/>
      <c r="AC17" s="72"/>
      <c r="AD17" s="72"/>
      <c r="AE17" s="72"/>
      <c r="AF17" s="72"/>
      <c r="AG17" s="72"/>
      <c r="AH17" s="72"/>
      <c r="AI17" s="72"/>
      <c r="AJ17" s="72"/>
      <c r="AK17" s="72"/>
      <c r="AL17" s="72"/>
      <c r="AM17" s="72"/>
    </row>
    <row r="18" spans="1:39" x14ac:dyDescent="0.2">
      <c r="A18" s="72"/>
      <c r="B18" s="72"/>
      <c r="C18" s="72"/>
      <c r="D18" s="72"/>
      <c r="E18" s="72"/>
      <c r="F18" s="72"/>
      <c r="G18" s="72"/>
      <c r="H18" s="72"/>
      <c r="I18" s="72"/>
      <c r="J18" s="72"/>
      <c r="K18" s="72"/>
      <c r="L18" s="72"/>
      <c r="M18" s="72"/>
      <c r="N18" s="72"/>
      <c r="O18" s="72"/>
      <c r="P18" s="72"/>
      <c r="Q18" s="72"/>
      <c r="R18" s="391">
        <v>42125</v>
      </c>
      <c r="S18" s="59">
        <v>7500</v>
      </c>
      <c r="T18" s="59">
        <v>10000</v>
      </c>
      <c r="U18" s="59">
        <v>6500</v>
      </c>
      <c r="V18" s="59">
        <v>10000</v>
      </c>
      <c r="W18" s="391">
        <v>42125</v>
      </c>
      <c r="X18" s="64">
        <f t="shared" ref="X18:Z20" si="5">S18/40</f>
        <v>187.5</v>
      </c>
      <c r="Y18" s="64">
        <f t="shared" si="5"/>
        <v>250</v>
      </c>
      <c r="Z18" s="64">
        <f t="shared" si="5"/>
        <v>162.5</v>
      </c>
      <c r="AA18" s="64">
        <f>V18/40</f>
        <v>250</v>
      </c>
      <c r="AB18" s="72"/>
      <c r="AC18" s="72"/>
      <c r="AD18" s="72"/>
      <c r="AE18" s="72"/>
      <c r="AF18" s="72"/>
      <c r="AG18" s="72"/>
      <c r="AH18" s="72"/>
      <c r="AI18" s="72"/>
      <c r="AJ18" s="72"/>
      <c r="AK18" s="72"/>
      <c r="AL18" s="72"/>
      <c r="AM18" s="72"/>
    </row>
    <row r="19" spans="1:39" s="22" customFormat="1" ht="18.75" customHeight="1" x14ac:dyDescent="0.2">
      <c r="A19" s="26"/>
      <c r="B19" s="27"/>
      <c r="C19" s="27"/>
      <c r="D19" s="27"/>
      <c r="E19" s="27"/>
      <c r="F19" s="27"/>
      <c r="G19" s="27"/>
      <c r="H19" s="27"/>
      <c r="I19" s="27"/>
      <c r="J19" s="27"/>
      <c r="K19" s="27"/>
      <c r="L19" s="27"/>
      <c r="M19" s="27"/>
      <c r="N19" s="27"/>
      <c r="R19" s="391">
        <v>42156</v>
      </c>
      <c r="S19" s="59">
        <v>7000</v>
      </c>
      <c r="T19" s="59">
        <v>10000</v>
      </c>
      <c r="U19" s="59">
        <v>6500</v>
      </c>
      <c r="V19" s="59">
        <v>11000</v>
      </c>
      <c r="W19" s="391">
        <v>42156</v>
      </c>
      <c r="X19" s="64">
        <f t="shared" si="5"/>
        <v>175</v>
      </c>
      <c r="Y19" s="64">
        <f t="shared" si="5"/>
        <v>250</v>
      </c>
      <c r="Z19" s="64">
        <f t="shared" ref="Z19:Z28" si="6">U19/40</f>
        <v>162.5</v>
      </c>
      <c r="AA19" s="64">
        <f>V19/40</f>
        <v>275</v>
      </c>
    </row>
    <row r="20" spans="1:39" x14ac:dyDescent="0.2">
      <c r="A20" s="72"/>
      <c r="B20" s="72"/>
      <c r="C20" s="72"/>
      <c r="D20" s="72"/>
      <c r="E20" s="72"/>
      <c r="F20" s="72"/>
      <c r="G20" s="72"/>
      <c r="H20" s="72"/>
      <c r="I20" s="72"/>
      <c r="J20" s="72"/>
      <c r="K20" s="72"/>
      <c r="L20" s="72"/>
      <c r="M20" s="72"/>
      <c r="N20" s="72"/>
      <c r="O20" s="72"/>
      <c r="P20" s="72"/>
      <c r="Q20" s="72"/>
      <c r="R20" s="391">
        <v>42186</v>
      </c>
      <c r="S20" s="59">
        <v>7000</v>
      </c>
      <c r="T20" s="59">
        <v>10000</v>
      </c>
      <c r="U20" s="59">
        <v>6500</v>
      </c>
      <c r="V20" s="59">
        <v>11000</v>
      </c>
      <c r="W20" s="391">
        <v>42186</v>
      </c>
      <c r="X20" s="64">
        <f t="shared" si="5"/>
        <v>175</v>
      </c>
      <c r="Y20" s="64">
        <f t="shared" ref="Y20:Y28" si="7">T20/40</f>
        <v>250</v>
      </c>
      <c r="Z20" s="64">
        <f t="shared" si="6"/>
        <v>162.5</v>
      </c>
      <c r="AA20" s="64">
        <f>V20/40</f>
        <v>275</v>
      </c>
      <c r="AB20" s="72"/>
      <c r="AC20" s="72"/>
      <c r="AD20" s="72"/>
      <c r="AE20" s="72"/>
      <c r="AF20" s="72"/>
      <c r="AG20" s="72"/>
      <c r="AH20" s="72"/>
      <c r="AI20" s="72"/>
      <c r="AJ20" s="72"/>
      <c r="AK20" s="72"/>
      <c r="AL20" s="72"/>
      <c r="AM20" s="72"/>
    </row>
    <row r="21" spans="1:39" x14ac:dyDescent="0.2">
      <c r="A21" s="72"/>
      <c r="B21" s="72"/>
      <c r="C21" s="72"/>
      <c r="D21" s="72"/>
      <c r="E21" s="72"/>
      <c r="F21" s="72"/>
      <c r="G21" s="72"/>
      <c r="H21" s="72"/>
      <c r="I21" s="72"/>
      <c r="J21" s="72"/>
      <c r="K21" s="72"/>
      <c r="L21" s="72"/>
      <c r="M21" s="72"/>
      <c r="N21" s="72"/>
      <c r="O21" s="72"/>
      <c r="P21" s="72"/>
      <c r="Q21" s="72"/>
      <c r="R21" s="391">
        <v>42217</v>
      </c>
      <c r="S21" s="59">
        <v>7000</v>
      </c>
      <c r="T21" s="59">
        <v>10500</v>
      </c>
      <c r="U21" s="59">
        <v>6500</v>
      </c>
      <c r="V21" s="59">
        <v>11000</v>
      </c>
      <c r="W21" s="391">
        <v>42217</v>
      </c>
      <c r="X21" s="64">
        <f t="shared" ref="X21:X28" si="8">S21/40</f>
        <v>175</v>
      </c>
      <c r="Y21" s="64">
        <f t="shared" si="7"/>
        <v>262.5</v>
      </c>
      <c r="Z21" s="64">
        <f t="shared" si="6"/>
        <v>162.5</v>
      </c>
      <c r="AA21" s="64">
        <f>V21/40</f>
        <v>275</v>
      </c>
      <c r="AB21" s="72"/>
      <c r="AC21" s="72"/>
      <c r="AD21" s="72"/>
      <c r="AE21" s="72"/>
      <c r="AF21" s="72"/>
      <c r="AG21" s="72"/>
      <c r="AH21" s="72"/>
      <c r="AI21" s="72"/>
      <c r="AJ21" s="72"/>
      <c r="AK21" s="72"/>
      <c r="AL21" s="72"/>
      <c r="AM21" s="72"/>
    </row>
    <row r="22" spans="1:39" x14ac:dyDescent="0.2">
      <c r="A22" s="72"/>
      <c r="B22" s="72"/>
      <c r="C22" s="72"/>
      <c r="D22" s="72"/>
      <c r="E22" s="72"/>
      <c r="F22" s="72"/>
      <c r="G22" s="72"/>
      <c r="H22" s="72"/>
      <c r="I22" s="72"/>
      <c r="J22" s="72"/>
      <c r="K22" s="72"/>
      <c r="L22" s="72"/>
      <c r="M22" s="72"/>
      <c r="N22" s="72"/>
      <c r="O22" s="72"/>
      <c r="P22" s="72"/>
      <c r="Q22" s="72"/>
      <c r="R22" s="391">
        <v>42248</v>
      </c>
      <c r="S22" s="59">
        <v>7000</v>
      </c>
      <c r="T22" s="59">
        <v>10250</v>
      </c>
      <c r="U22" s="59">
        <v>6500</v>
      </c>
      <c r="V22" s="59"/>
      <c r="W22" s="391">
        <v>42248</v>
      </c>
      <c r="X22" s="64">
        <f t="shared" si="8"/>
        <v>175</v>
      </c>
      <c r="Y22" s="64">
        <f t="shared" si="7"/>
        <v>256.25</v>
      </c>
      <c r="Z22" s="64">
        <f t="shared" si="6"/>
        <v>162.5</v>
      </c>
      <c r="AA22" s="64"/>
      <c r="AB22" s="72"/>
      <c r="AC22" s="72"/>
      <c r="AD22" s="72"/>
      <c r="AE22" s="72"/>
      <c r="AF22" s="72"/>
      <c r="AG22" s="72"/>
      <c r="AH22" s="72"/>
      <c r="AI22" s="72"/>
      <c r="AJ22" s="72"/>
      <c r="AK22" s="72"/>
      <c r="AL22" s="72"/>
      <c r="AM22" s="72"/>
    </row>
    <row r="23" spans="1:39" x14ac:dyDescent="0.2">
      <c r="A23" s="72"/>
      <c r="B23" s="72"/>
      <c r="C23" s="72"/>
      <c r="D23" s="72"/>
      <c r="E23" s="72"/>
      <c r="F23" s="72"/>
      <c r="G23" s="72"/>
      <c r="H23" s="72"/>
      <c r="I23" s="72"/>
      <c r="J23" s="72"/>
      <c r="K23" s="72"/>
      <c r="L23" s="72"/>
      <c r="M23" s="72"/>
      <c r="N23" s="72"/>
      <c r="O23" s="72"/>
      <c r="P23" s="72"/>
      <c r="Q23" s="72"/>
      <c r="R23" s="391">
        <v>42278</v>
      </c>
      <c r="S23" s="59">
        <v>7000</v>
      </c>
      <c r="T23" s="59">
        <v>10000</v>
      </c>
      <c r="U23" s="59">
        <v>6000</v>
      </c>
      <c r="V23" s="72"/>
      <c r="W23" s="391">
        <v>42278</v>
      </c>
      <c r="X23" s="64">
        <f t="shared" si="8"/>
        <v>175</v>
      </c>
      <c r="Y23" s="64">
        <f t="shared" si="7"/>
        <v>250</v>
      </c>
      <c r="Z23" s="64">
        <f t="shared" si="6"/>
        <v>150</v>
      </c>
      <c r="AA23" s="72"/>
      <c r="AB23" s="72"/>
      <c r="AC23" s="72"/>
      <c r="AD23" s="72"/>
      <c r="AE23" s="72"/>
      <c r="AF23" s="72"/>
      <c r="AG23" s="72"/>
      <c r="AH23" s="72"/>
      <c r="AI23" s="72"/>
      <c r="AJ23" s="72"/>
      <c r="AK23" s="72"/>
      <c r="AL23" s="72"/>
      <c r="AM23" s="72"/>
    </row>
    <row r="24" spans="1:39" x14ac:dyDescent="0.2">
      <c r="A24" s="72"/>
      <c r="B24" s="72"/>
      <c r="C24" s="72"/>
      <c r="D24" s="72"/>
      <c r="E24" s="72"/>
      <c r="F24" s="72"/>
      <c r="G24" s="72"/>
      <c r="H24" s="72"/>
      <c r="I24" s="72"/>
      <c r="J24" s="72"/>
      <c r="K24" s="72"/>
      <c r="L24" s="72"/>
      <c r="M24" s="72"/>
      <c r="N24" s="72"/>
      <c r="O24" s="72"/>
      <c r="P24" s="72"/>
      <c r="Q24" s="72"/>
      <c r="R24" s="391">
        <v>42309</v>
      </c>
      <c r="S24" s="59">
        <v>6500</v>
      </c>
      <c r="T24" s="59">
        <v>9500</v>
      </c>
      <c r="U24" s="59">
        <v>6000</v>
      </c>
      <c r="V24" s="72"/>
      <c r="W24" s="391">
        <v>42309</v>
      </c>
      <c r="X24" s="64">
        <f t="shared" si="8"/>
        <v>162.5</v>
      </c>
      <c r="Y24" s="64">
        <f t="shared" si="7"/>
        <v>237.5</v>
      </c>
      <c r="Z24" s="64">
        <f t="shared" si="6"/>
        <v>150</v>
      </c>
      <c r="AA24" s="72"/>
      <c r="AB24" s="72"/>
      <c r="AC24" s="72"/>
      <c r="AD24" s="72"/>
      <c r="AE24" s="72"/>
      <c r="AF24" s="72"/>
      <c r="AG24" s="72"/>
      <c r="AH24" s="72"/>
      <c r="AI24" s="72"/>
      <c r="AJ24" s="72"/>
      <c r="AK24" s="72"/>
      <c r="AL24" s="72"/>
      <c r="AM24" s="72"/>
    </row>
    <row r="25" spans="1:39" x14ac:dyDescent="0.2">
      <c r="A25" s="72"/>
      <c r="B25" s="72"/>
      <c r="C25" s="72"/>
      <c r="D25" s="72"/>
      <c r="E25" s="72"/>
      <c r="F25" s="72"/>
      <c r="G25" s="72"/>
      <c r="H25" s="72"/>
      <c r="I25" s="72"/>
      <c r="J25" s="72"/>
      <c r="K25" s="72"/>
      <c r="L25" s="72"/>
      <c r="M25" s="72"/>
      <c r="N25" s="72"/>
      <c r="O25" s="72"/>
      <c r="P25" s="72"/>
      <c r="Q25" s="72"/>
      <c r="R25" s="391">
        <v>42339</v>
      </c>
      <c r="S25" s="59">
        <v>6500</v>
      </c>
      <c r="T25" s="59">
        <v>10000</v>
      </c>
      <c r="U25" s="59">
        <v>6000</v>
      </c>
      <c r="V25" s="72"/>
      <c r="W25" s="391">
        <v>42339</v>
      </c>
      <c r="X25" s="64">
        <f t="shared" si="8"/>
        <v>162.5</v>
      </c>
      <c r="Y25" s="64">
        <f t="shared" si="7"/>
        <v>250</v>
      </c>
      <c r="Z25" s="64">
        <f t="shared" si="6"/>
        <v>150</v>
      </c>
      <c r="AA25" s="72"/>
      <c r="AB25" s="72"/>
      <c r="AC25" s="72"/>
      <c r="AD25" s="72"/>
      <c r="AE25" s="72"/>
      <c r="AF25" s="72"/>
      <c r="AG25" s="72"/>
      <c r="AH25" s="72"/>
      <c r="AI25" s="72"/>
      <c r="AJ25" s="72"/>
      <c r="AK25" s="72"/>
      <c r="AL25" s="72"/>
      <c r="AM25" s="72"/>
    </row>
    <row r="26" spans="1:39" x14ac:dyDescent="0.2">
      <c r="A26" s="72"/>
      <c r="B26" s="72"/>
      <c r="C26" s="72"/>
      <c r="D26" s="72"/>
      <c r="E26" s="72"/>
      <c r="F26" s="72"/>
      <c r="G26" s="72"/>
      <c r="H26" s="72"/>
      <c r="I26" s="72"/>
      <c r="J26" s="72"/>
      <c r="K26" s="72"/>
      <c r="L26" s="72"/>
      <c r="M26" s="72"/>
      <c r="N26" s="72"/>
      <c r="O26" s="72"/>
      <c r="P26" s="72"/>
      <c r="Q26" s="72"/>
      <c r="R26" s="391">
        <v>42370</v>
      </c>
      <c r="S26" s="64">
        <v>6500</v>
      </c>
      <c r="T26" s="64">
        <v>10000</v>
      </c>
      <c r="U26" s="64">
        <v>6000</v>
      </c>
      <c r="V26" s="64"/>
      <c r="W26" s="391">
        <v>42370</v>
      </c>
      <c r="X26" s="64">
        <f t="shared" si="8"/>
        <v>162.5</v>
      </c>
      <c r="Y26" s="64">
        <f t="shared" si="7"/>
        <v>250</v>
      </c>
      <c r="Z26" s="64">
        <f t="shared" si="6"/>
        <v>150</v>
      </c>
      <c r="AA26" s="64"/>
      <c r="AB26" s="72"/>
      <c r="AC26" s="72"/>
      <c r="AD26" s="72"/>
      <c r="AE26" s="72"/>
      <c r="AF26" s="72"/>
      <c r="AG26" s="72"/>
      <c r="AH26" s="72"/>
      <c r="AI26" s="72"/>
      <c r="AJ26" s="72"/>
      <c r="AK26" s="72"/>
      <c r="AL26" s="72"/>
      <c r="AM26" s="72"/>
    </row>
    <row r="27" spans="1:39" x14ac:dyDescent="0.2">
      <c r="A27" s="72"/>
      <c r="B27" s="72"/>
      <c r="C27" s="72"/>
      <c r="D27" s="72"/>
      <c r="E27" s="72"/>
      <c r="F27" s="72"/>
      <c r="G27" s="72"/>
      <c r="H27" s="72"/>
      <c r="I27" s="72"/>
      <c r="J27" s="72"/>
      <c r="K27" s="72"/>
      <c r="L27" s="72"/>
      <c r="M27" s="72"/>
      <c r="N27" s="72"/>
      <c r="O27" s="72"/>
      <c r="P27" s="72"/>
      <c r="Q27" s="72"/>
      <c r="R27" s="391">
        <v>42401</v>
      </c>
      <c r="S27" s="64">
        <v>6500</v>
      </c>
      <c r="T27" s="64">
        <v>10000</v>
      </c>
      <c r="U27" s="64">
        <v>6500</v>
      </c>
      <c r="V27" s="64">
        <v>8000</v>
      </c>
      <c r="W27" s="391">
        <v>42401</v>
      </c>
      <c r="X27" s="64">
        <f t="shared" si="8"/>
        <v>162.5</v>
      </c>
      <c r="Y27" s="64">
        <f t="shared" si="7"/>
        <v>250</v>
      </c>
      <c r="Z27" s="64">
        <f t="shared" si="6"/>
        <v>162.5</v>
      </c>
      <c r="AA27" s="64">
        <f t="shared" ref="AA27:AA32" si="9">V27/40</f>
        <v>200</v>
      </c>
      <c r="AB27" s="72"/>
      <c r="AC27" s="72"/>
      <c r="AD27" s="72"/>
      <c r="AE27" s="72"/>
      <c r="AF27" s="72"/>
      <c r="AG27" s="72"/>
      <c r="AH27" s="72"/>
      <c r="AI27" s="72"/>
      <c r="AJ27" s="72"/>
      <c r="AK27" s="72"/>
      <c r="AL27" s="72"/>
      <c r="AM27" s="72"/>
    </row>
    <row r="28" spans="1:39" x14ac:dyDescent="0.2">
      <c r="A28" s="72"/>
      <c r="B28" s="72"/>
      <c r="C28" s="72"/>
      <c r="D28" s="72"/>
      <c r="E28" s="72"/>
      <c r="F28" s="72"/>
      <c r="G28" s="72"/>
      <c r="H28" s="72"/>
      <c r="I28" s="72"/>
      <c r="J28" s="72"/>
      <c r="K28" s="72"/>
      <c r="L28" s="72"/>
      <c r="M28" s="72"/>
      <c r="N28" s="72"/>
      <c r="O28" s="72"/>
      <c r="P28" s="72"/>
      <c r="Q28" s="72"/>
      <c r="R28" s="391">
        <v>42430</v>
      </c>
      <c r="S28" s="64">
        <v>7000</v>
      </c>
      <c r="T28" s="64">
        <v>10000</v>
      </c>
      <c r="U28" s="64">
        <v>6500</v>
      </c>
      <c r="V28" s="64">
        <v>8000</v>
      </c>
      <c r="W28" s="391">
        <v>42430</v>
      </c>
      <c r="X28" s="64">
        <f t="shared" si="8"/>
        <v>175</v>
      </c>
      <c r="Y28" s="64">
        <f t="shared" si="7"/>
        <v>250</v>
      </c>
      <c r="Z28" s="64">
        <f t="shared" si="6"/>
        <v>162.5</v>
      </c>
      <c r="AA28" s="64">
        <f t="shared" si="9"/>
        <v>200</v>
      </c>
      <c r="AB28" s="72"/>
      <c r="AC28" s="72"/>
      <c r="AD28" s="72"/>
      <c r="AE28" s="72"/>
      <c r="AF28" s="72"/>
      <c r="AG28" s="72"/>
      <c r="AH28" s="72"/>
      <c r="AI28" s="72"/>
      <c r="AJ28" s="72"/>
      <c r="AK28" s="72"/>
      <c r="AL28" s="72"/>
      <c r="AM28" s="72"/>
    </row>
    <row r="29" spans="1:39" x14ac:dyDescent="0.2">
      <c r="A29" s="72"/>
      <c r="B29" s="72"/>
      <c r="C29" s="72"/>
      <c r="D29" s="72"/>
      <c r="E29" s="72"/>
      <c r="F29" s="72"/>
      <c r="G29" s="72"/>
      <c r="H29" s="72"/>
      <c r="I29" s="72"/>
      <c r="J29" s="72"/>
      <c r="K29" s="72"/>
      <c r="L29" s="72"/>
      <c r="M29" s="72"/>
      <c r="N29" s="72"/>
      <c r="O29" s="72"/>
      <c r="P29" s="72"/>
      <c r="Q29" s="72"/>
      <c r="R29" s="391">
        <v>42461</v>
      </c>
      <c r="S29" s="64">
        <v>8500</v>
      </c>
      <c r="T29" s="64">
        <v>12000</v>
      </c>
      <c r="U29" s="64">
        <v>7500</v>
      </c>
      <c r="V29" s="64">
        <v>12000</v>
      </c>
      <c r="W29" s="391">
        <v>42461</v>
      </c>
      <c r="X29" s="64">
        <f t="shared" ref="X29:Z32" si="10">S29/40</f>
        <v>212.5</v>
      </c>
      <c r="Y29" s="64">
        <f t="shared" si="10"/>
        <v>300</v>
      </c>
      <c r="Z29" s="64">
        <f t="shared" si="10"/>
        <v>187.5</v>
      </c>
      <c r="AA29" s="64">
        <f t="shared" si="9"/>
        <v>300</v>
      </c>
      <c r="AB29" s="72"/>
      <c r="AC29" s="72"/>
      <c r="AD29" s="72"/>
      <c r="AE29" s="72"/>
      <c r="AF29" s="72"/>
      <c r="AG29" s="72"/>
      <c r="AH29" s="72"/>
      <c r="AI29" s="72"/>
      <c r="AJ29" s="72"/>
      <c r="AK29" s="72"/>
      <c r="AL29" s="72"/>
      <c r="AM29" s="72"/>
    </row>
    <row r="30" spans="1:39" x14ac:dyDescent="0.2">
      <c r="A30" s="72"/>
      <c r="B30" s="72"/>
      <c r="C30" s="72"/>
      <c r="D30" s="72"/>
      <c r="E30" s="72"/>
      <c r="F30" s="72"/>
      <c r="G30" s="72"/>
      <c r="H30" s="72"/>
      <c r="I30" s="72"/>
      <c r="J30" s="72"/>
      <c r="K30" s="72"/>
      <c r="L30" s="72"/>
      <c r="M30" s="72"/>
      <c r="N30" s="72"/>
      <c r="O30" s="72"/>
      <c r="P30" s="72"/>
      <c r="Q30" s="72"/>
      <c r="R30" s="391">
        <v>42491</v>
      </c>
      <c r="S30" s="64">
        <v>10000</v>
      </c>
      <c r="T30" s="64">
        <v>13000</v>
      </c>
      <c r="U30" s="64">
        <v>8750</v>
      </c>
      <c r="V30" s="64">
        <v>13500</v>
      </c>
      <c r="W30" s="391">
        <v>42491</v>
      </c>
      <c r="X30" s="64">
        <f t="shared" si="10"/>
        <v>250</v>
      </c>
      <c r="Y30" s="64">
        <f t="shared" si="10"/>
        <v>325</v>
      </c>
      <c r="Z30" s="64">
        <f t="shared" si="10"/>
        <v>218.75</v>
      </c>
      <c r="AA30" s="64">
        <f t="shared" si="9"/>
        <v>337.5</v>
      </c>
      <c r="AB30" s="72"/>
      <c r="AC30" s="72"/>
      <c r="AD30" s="72"/>
      <c r="AE30" s="72"/>
      <c r="AF30" s="72"/>
      <c r="AG30" s="72"/>
      <c r="AH30" s="72"/>
      <c r="AI30" s="72"/>
      <c r="AJ30" s="72"/>
      <c r="AK30" s="72"/>
      <c r="AL30" s="72"/>
      <c r="AM30" s="72"/>
    </row>
    <row r="31" spans="1:39" x14ac:dyDescent="0.2">
      <c r="A31" s="72"/>
      <c r="B31" s="72"/>
      <c r="C31" s="72"/>
      <c r="D31" s="72"/>
      <c r="E31" s="72"/>
      <c r="F31" s="72"/>
      <c r="G31" s="72"/>
      <c r="H31" s="72"/>
      <c r="I31" s="72"/>
      <c r="J31" s="72"/>
      <c r="K31" s="72"/>
      <c r="L31" s="72"/>
      <c r="M31" s="72"/>
      <c r="N31" s="72"/>
      <c r="O31" s="72"/>
      <c r="P31" s="72"/>
      <c r="Q31" s="72"/>
      <c r="R31" s="391">
        <v>42522</v>
      </c>
      <c r="S31" s="64">
        <v>10500</v>
      </c>
      <c r="T31" s="64">
        <v>14000</v>
      </c>
      <c r="U31" s="64">
        <v>8750</v>
      </c>
      <c r="V31" s="64">
        <v>13500</v>
      </c>
      <c r="W31" s="391">
        <v>42522</v>
      </c>
      <c r="X31" s="64">
        <f t="shared" si="10"/>
        <v>262.5</v>
      </c>
      <c r="Y31" s="64">
        <f t="shared" si="10"/>
        <v>350</v>
      </c>
      <c r="Z31" s="64">
        <f t="shared" si="10"/>
        <v>218.75</v>
      </c>
      <c r="AA31" s="64">
        <f t="shared" si="9"/>
        <v>337.5</v>
      </c>
      <c r="AB31" s="72"/>
      <c r="AC31" s="72"/>
      <c r="AD31" s="72"/>
      <c r="AE31" s="72"/>
      <c r="AF31" s="72"/>
      <c r="AG31" s="72"/>
      <c r="AH31" s="72"/>
      <c r="AI31" s="72"/>
      <c r="AJ31" s="72"/>
      <c r="AK31" s="72"/>
      <c r="AL31" s="72"/>
      <c r="AM31" s="72"/>
    </row>
    <row r="32" spans="1:39" x14ac:dyDescent="0.2">
      <c r="A32" s="72"/>
      <c r="B32" s="72"/>
      <c r="C32" s="72"/>
      <c r="D32" s="72"/>
      <c r="E32" s="72"/>
      <c r="F32" s="72"/>
      <c r="G32" s="72"/>
      <c r="H32" s="72"/>
      <c r="I32" s="72"/>
      <c r="J32" s="72"/>
      <c r="K32" s="72"/>
      <c r="L32" s="72"/>
      <c r="M32" s="72"/>
      <c r="N32" s="72"/>
      <c r="O32" s="72"/>
      <c r="P32" s="72"/>
      <c r="Q32" s="72"/>
      <c r="R32" s="391">
        <v>42552</v>
      </c>
      <c r="S32" s="64">
        <v>10000</v>
      </c>
      <c r="T32" s="64">
        <v>13500</v>
      </c>
      <c r="U32" s="64">
        <v>8500</v>
      </c>
      <c r="V32" s="64">
        <v>12000</v>
      </c>
      <c r="W32" s="391">
        <v>42552</v>
      </c>
      <c r="X32" s="64">
        <f t="shared" si="10"/>
        <v>250</v>
      </c>
      <c r="Y32" s="64">
        <f t="shared" si="10"/>
        <v>337.5</v>
      </c>
      <c r="Z32" s="64">
        <f t="shared" si="10"/>
        <v>212.5</v>
      </c>
      <c r="AA32" s="64">
        <f t="shared" si="9"/>
        <v>300</v>
      </c>
      <c r="AB32" s="72"/>
      <c r="AC32" s="72"/>
      <c r="AD32" s="72"/>
      <c r="AE32" s="72"/>
      <c r="AF32" s="72"/>
      <c r="AG32" s="72"/>
      <c r="AH32" s="72"/>
      <c r="AI32" s="72"/>
      <c r="AJ32" s="72"/>
      <c r="AK32" s="72"/>
      <c r="AL32" s="72"/>
      <c r="AM32" s="72"/>
    </row>
    <row r="33" spans="8:39" x14ac:dyDescent="0.2">
      <c r="M33" s="72"/>
      <c r="N33" s="72"/>
      <c r="O33" s="72"/>
      <c r="P33" s="72"/>
      <c r="Q33" s="72"/>
      <c r="R33" s="391">
        <v>42583</v>
      </c>
      <c r="S33" s="64">
        <v>10500</v>
      </c>
      <c r="T33" s="64">
        <v>17500</v>
      </c>
      <c r="U33" s="64">
        <v>9000</v>
      </c>
      <c r="V33" s="64">
        <v>13500</v>
      </c>
      <c r="W33" s="391">
        <v>42583</v>
      </c>
      <c r="X33" s="64">
        <f>S33/40</f>
        <v>262.5</v>
      </c>
      <c r="Y33" s="64">
        <f>T33/40</f>
        <v>437.5</v>
      </c>
      <c r="Z33" s="64">
        <f>U33/40</f>
        <v>225</v>
      </c>
      <c r="AA33" s="64">
        <f>V33/40</f>
        <v>337.5</v>
      </c>
      <c r="AB33" s="72"/>
      <c r="AC33" s="72"/>
      <c r="AD33" s="72"/>
      <c r="AE33" s="72"/>
      <c r="AF33" s="72"/>
      <c r="AG33" s="72"/>
      <c r="AH33" s="72"/>
      <c r="AI33" s="72"/>
      <c r="AJ33" s="72"/>
      <c r="AK33" s="72"/>
      <c r="AL33" s="72"/>
      <c r="AM33" s="72"/>
    </row>
    <row r="34" spans="8:39" x14ac:dyDescent="0.2">
      <c r="M34" s="72"/>
      <c r="N34" s="72"/>
      <c r="O34" s="72"/>
      <c r="P34" s="72"/>
      <c r="Q34" s="72"/>
      <c r="R34" s="391">
        <v>42614</v>
      </c>
      <c r="S34" s="64">
        <v>11000</v>
      </c>
      <c r="T34" s="64">
        <v>17000</v>
      </c>
      <c r="U34" s="64">
        <v>9500</v>
      </c>
      <c r="V34" s="64"/>
      <c r="W34" s="391">
        <v>42614</v>
      </c>
      <c r="X34" s="64">
        <f t="shared" ref="X34:Z35" si="11">S34/40</f>
        <v>275</v>
      </c>
      <c r="Y34" s="64">
        <f t="shared" si="11"/>
        <v>425</v>
      </c>
      <c r="Z34" s="64">
        <f t="shared" si="11"/>
        <v>237.5</v>
      </c>
      <c r="AA34" s="72"/>
      <c r="AB34" s="72"/>
      <c r="AC34" s="72"/>
      <c r="AD34" s="72"/>
      <c r="AE34" s="72"/>
      <c r="AF34" s="72"/>
      <c r="AG34" s="72"/>
      <c r="AH34" s="72"/>
      <c r="AI34" s="72"/>
      <c r="AJ34" s="72"/>
      <c r="AK34" s="72"/>
      <c r="AL34" s="72"/>
      <c r="AM34" s="72"/>
    </row>
    <row r="35" spans="8:39" x14ac:dyDescent="0.2">
      <c r="M35" s="72"/>
      <c r="N35" s="72"/>
      <c r="O35" s="72"/>
      <c r="P35" s="72"/>
      <c r="Q35" s="72"/>
      <c r="R35" s="391">
        <v>42644</v>
      </c>
      <c r="S35" s="64">
        <v>11000</v>
      </c>
      <c r="T35" s="64">
        <v>18500</v>
      </c>
      <c r="U35" s="64">
        <v>9500</v>
      </c>
      <c r="V35" s="64"/>
      <c r="W35" s="391">
        <v>42644</v>
      </c>
      <c r="X35" s="64">
        <f t="shared" si="11"/>
        <v>275</v>
      </c>
      <c r="Y35" s="64">
        <f t="shared" si="11"/>
        <v>462.5</v>
      </c>
      <c r="Z35" s="64">
        <f t="shared" si="11"/>
        <v>237.5</v>
      </c>
      <c r="AA35" s="72"/>
      <c r="AB35" s="72"/>
      <c r="AC35" s="72"/>
      <c r="AD35" s="72"/>
      <c r="AE35" s="72"/>
      <c r="AF35" s="72"/>
      <c r="AG35" s="72"/>
      <c r="AH35" s="72"/>
      <c r="AI35" s="72"/>
      <c r="AJ35" s="72"/>
      <c r="AK35" s="72"/>
      <c r="AL35" s="72"/>
      <c r="AM35" s="72"/>
    </row>
    <row r="36" spans="8:39" x14ac:dyDescent="0.2">
      <c r="M36" s="72"/>
      <c r="N36" s="72"/>
      <c r="O36" s="72"/>
      <c r="P36" s="72"/>
      <c r="Q36" s="72"/>
      <c r="R36" s="391">
        <v>42675</v>
      </c>
      <c r="S36" s="64">
        <v>11000</v>
      </c>
      <c r="T36" s="64">
        <v>19000</v>
      </c>
      <c r="U36" s="64">
        <v>9000</v>
      </c>
      <c r="V36" s="64"/>
      <c r="W36" s="391">
        <v>42675</v>
      </c>
      <c r="X36" s="64">
        <f t="shared" ref="X36:Z39" si="12">S36/40</f>
        <v>275</v>
      </c>
      <c r="Y36" s="64">
        <f t="shared" si="12"/>
        <v>475</v>
      </c>
      <c r="Z36" s="64">
        <f t="shared" si="12"/>
        <v>225</v>
      </c>
      <c r="AA36" s="72"/>
      <c r="AB36" s="72"/>
      <c r="AC36" s="72"/>
      <c r="AD36" s="72"/>
      <c r="AE36" s="72"/>
      <c r="AF36" s="72"/>
      <c r="AG36" s="72"/>
      <c r="AH36" s="72"/>
      <c r="AI36" s="72"/>
      <c r="AJ36" s="72"/>
      <c r="AK36" s="72"/>
      <c r="AL36" s="72"/>
      <c r="AM36" s="72"/>
    </row>
    <row r="37" spans="8:39" x14ac:dyDescent="0.2">
      <c r="H37" s="72"/>
      <c r="I37" s="72"/>
      <c r="M37" s="72"/>
      <c r="N37" s="72"/>
      <c r="O37" s="72"/>
      <c r="P37" s="72"/>
      <c r="Q37" s="72"/>
      <c r="R37" s="391">
        <v>42705</v>
      </c>
      <c r="S37" s="64">
        <v>11000</v>
      </c>
      <c r="T37" s="64">
        <v>18000</v>
      </c>
      <c r="U37" s="64">
        <v>10000</v>
      </c>
      <c r="V37" s="64"/>
      <c r="W37" s="391">
        <v>42705</v>
      </c>
      <c r="X37" s="64">
        <f t="shared" si="12"/>
        <v>275</v>
      </c>
      <c r="Y37" s="64">
        <f t="shared" si="12"/>
        <v>450</v>
      </c>
      <c r="Z37" s="64">
        <f t="shared" si="12"/>
        <v>250</v>
      </c>
      <c r="AA37" s="72"/>
      <c r="AB37" s="72"/>
      <c r="AC37" s="72"/>
      <c r="AD37" s="72"/>
      <c r="AE37" s="72"/>
      <c r="AF37" s="72"/>
      <c r="AG37" s="72"/>
      <c r="AH37" s="72"/>
      <c r="AI37" s="72"/>
      <c r="AJ37" s="72"/>
      <c r="AK37" s="72"/>
      <c r="AL37" s="72"/>
      <c r="AM37" s="72"/>
    </row>
    <row r="38" spans="8:39" x14ac:dyDescent="0.2">
      <c r="M38" s="72"/>
      <c r="N38" s="72"/>
      <c r="O38" s="72"/>
      <c r="P38" s="72"/>
      <c r="Q38" s="72"/>
      <c r="R38" s="391">
        <v>42736</v>
      </c>
      <c r="S38" s="64">
        <v>11000</v>
      </c>
      <c r="T38" s="64">
        <v>18000</v>
      </c>
      <c r="U38" s="64">
        <v>9500</v>
      </c>
      <c r="V38" s="64">
        <v>13000</v>
      </c>
      <c r="W38" s="391">
        <v>42736</v>
      </c>
      <c r="X38" s="64">
        <f t="shared" si="12"/>
        <v>275</v>
      </c>
      <c r="Y38" s="64">
        <f t="shared" si="12"/>
        <v>450</v>
      </c>
      <c r="Z38" s="64">
        <f t="shared" si="12"/>
        <v>237.5</v>
      </c>
      <c r="AA38" s="64">
        <f>V38/40</f>
        <v>325</v>
      </c>
      <c r="AB38" s="72"/>
      <c r="AC38" s="72"/>
      <c r="AD38" s="72"/>
      <c r="AE38" s="72"/>
      <c r="AF38" s="72"/>
      <c r="AG38" s="72"/>
      <c r="AH38" s="72"/>
      <c r="AI38" s="72"/>
      <c r="AJ38" s="72"/>
      <c r="AK38" s="72"/>
      <c r="AL38" s="72"/>
      <c r="AM38" s="72"/>
    </row>
    <row r="39" spans="8:39" x14ac:dyDescent="0.2">
      <c r="M39" s="72"/>
      <c r="N39" s="72"/>
      <c r="O39" s="72"/>
      <c r="P39" s="72"/>
      <c r="Q39" s="72"/>
      <c r="R39" s="391">
        <v>42767</v>
      </c>
      <c r="S39" s="64">
        <v>11000</v>
      </c>
      <c r="T39" s="64">
        <v>18500</v>
      </c>
      <c r="U39" s="64">
        <v>11000</v>
      </c>
      <c r="V39" s="64"/>
      <c r="W39" s="391">
        <v>42767</v>
      </c>
      <c r="X39" s="64">
        <f t="shared" si="12"/>
        <v>275</v>
      </c>
      <c r="Y39" s="64">
        <f t="shared" si="12"/>
        <v>462.5</v>
      </c>
      <c r="Z39" s="64">
        <f t="shared" si="12"/>
        <v>275</v>
      </c>
      <c r="AA39" s="72"/>
      <c r="AB39" s="72"/>
      <c r="AC39" s="72"/>
      <c r="AD39" s="72"/>
      <c r="AE39" s="72"/>
      <c r="AF39" s="72"/>
      <c r="AG39" s="72"/>
      <c r="AH39" s="72"/>
      <c r="AI39" s="72"/>
      <c r="AJ39" s="72"/>
      <c r="AK39" s="72"/>
      <c r="AL39" s="72"/>
      <c r="AM39" s="72"/>
    </row>
    <row r="40" spans="8:39" x14ac:dyDescent="0.2">
      <c r="M40" s="72"/>
      <c r="N40" s="72"/>
      <c r="O40" s="72"/>
      <c r="P40" s="72"/>
      <c r="Q40" s="72"/>
      <c r="R40" s="391">
        <v>42795</v>
      </c>
      <c r="S40" s="64">
        <v>13000</v>
      </c>
      <c r="T40" s="64">
        <v>18500</v>
      </c>
      <c r="U40" s="64">
        <v>11000</v>
      </c>
      <c r="V40" s="64"/>
      <c r="W40" s="391">
        <v>42795</v>
      </c>
      <c r="X40" s="64">
        <f t="shared" ref="X40:Z41" si="13">S40/40</f>
        <v>325</v>
      </c>
      <c r="Y40" s="64">
        <f t="shared" si="13"/>
        <v>462.5</v>
      </c>
      <c r="Z40" s="64">
        <f t="shared" si="13"/>
        <v>275</v>
      </c>
      <c r="AA40" s="72"/>
      <c r="AB40" s="72"/>
      <c r="AC40" s="72"/>
      <c r="AD40" s="72"/>
      <c r="AE40" s="72"/>
      <c r="AF40" s="72"/>
      <c r="AG40" s="72"/>
      <c r="AH40" s="72"/>
      <c r="AI40" s="72"/>
      <c r="AJ40" s="72"/>
      <c r="AK40" s="72"/>
      <c r="AL40" s="72"/>
      <c r="AM40" s="72"/>
    </row>
    <row r="41" spans="8:39" x14ac:dyDescent="0.2">
      <c r="M41" s="72"/>
      <c r="N41" s="72"/>
      <c r="O41" s="72"/>
      <c r="P41" s="72"/>
      <c r="Q41" s="72"/>
      <c r="R41" s="391">
        <v>42826</v>
      </c>
      <c r="S41" s="64">
        <v>12500</v>
      </c>
      <c r="T41" s="64">
        <v>17000</v>
      </c>
      <c r="U41" s="64">
        <v>12000</v>
      </c>
      <c r="V41" s="64">
        <v>16000</v>
      </c>
      <c r="W41" s="391">
        <v>42826</v>
      </c>
      <c r="X41" s="64">
        <f t="shared" si="13"/>
        <v>312.5</v>
      </c>
      <c r="Y41" s="64">
        <f t="shared" si="13"/>
        <v>425</v>
      </c>
      <c r="Z41" s="64">
        <f t="shared" si="13"/>
        <v>300</v>
      </c>
      <c r="AA41" s="64">
        <f>V41/40</f>
        <v>400</v>
      </c>
      <c r="AB41" s="72"/>
      <c r="AC41" s="72"/>
      <c r="AD41" s="72"/>
      <c r="AE41" s="72"/>
      <c r="AF41" s="72"/>
      <c r="AG41" s="72"/>
      <c r="AH41" s="72"/>
      <c r="AI41" s="72"/>
      <c r="AJ41" s="72"/>
      <c r="AK41" s="72"/>
      <c r="AL41" s="72"/>
      <c r="AM41" s="72"/>
    </row>
    <row r="42" spans="8:39" x14ac:dyDescent="0.2">
      <c r="M42" s="72"/>
      <c r="N42" s="72"/>
      <c r="O42" s="72"/>
      <c r="P42" s="72"/>
      <c r="Q42" s="72"/>
      <c r="R42" s="391">
        <v>42856</v>
      </c>
      <c r="S42" s="64">
        <v>13500</v>
      </c>
      <c r="T42" s="64">
        <v>21000</v>
      </c>
      <c r="U42" s="64">
        <v>12500</v>
      </c>
      <c r="V42" s="64">
        <v>17500</v>
      </c>
      <c r="W42" s="391">
        <v>42856</v>
      </c>
      <c r="X42" s="64">
        <f t="shared" ref="X42:Z43" si="14">S42/40</f>
        <v>337.5</v>
      </c>
      <c r="Y42" s="64">
        <f t="shared" si="14"/>
        <v>525</v>
      </c>
      <c r="Z42" s="64">
        <f t="shared" si="14"/>
        <v>312.5</v>
      </c>
      <c r="AA42" s="64">
        <f>V42/40</f>
        <v>437.5</v>
      </c>
      <c r="AB42" s="72"/>
      <c r="AC42" s="72"/>
      <c r="AD42" s="72"/>
      <c r="AE42" s="72"/>
      <c r="AF42" s="72"/>
      <c r="AG42" s="72"/>
      <c r="AH42" s="72"/>
      <c r="AI42" s="72"/>
      <c r="AJ42" s="72"/>
      <c r="AK42" s="72"/>
      <c r="AL42" s="72"/>
      <c r="AM42" s="72"/>
    </row>
    <row r="43" spans="8:39" x14ac:dyDescent="0.2">
      <c r="M43" s="72"/>
      <c r="N43" s="72"/>
      <c r="O43" s="72"/>
      <c r="P43" s="72"/>
      <c r="Q43" s="72"/>
      <c r="R43" s="391">
        <v>42887</v>
      </c>
      <c r="S43" s="64">
        <v>15000</v>
      </c>
      <c r="T43" s="64">
        <v>21000</v>
      </c>
      <c r="U43" s="64">
        <v>12500</v>
      </c>
      <c r="V43" s="64">
        <v>17000</v>
      </c>
      <c r="W43" s="391">
        <v>42887</v>
      </c>
      <c r="X43" s="64">
        <f t="shared" si="14"/>
        <v>375</v>
      </c>
      <c r="Y43" s="64">
        <f t="shared" si="14"/>
        <v>525</v>
      </c>
      <c r="Z43" s="64">
        <f t="shared" si="14"/>
        <v>312.5</v>
      </c>
      <c r="AA43" s="64">
        <f>V43/40</f>
        <v>425</v>
      </c>
      <c r="AB43" s="72"/>
      <c r="AC43" s="72"/>
      <c r="AD43" s="72"/>
      <c r="AE43" s="72"/>
      <c r="AF43" s="72"/>
      <c r="AG43" s="72"/>
      <c r="AH43" s="72"/>
      <c r="AI43" s="72"/>
      <c r="AJ43" s="72"/>
      <c r="AK43" s="72"/>
      <c r="AL43" s="72"/>
      <c r="AM43" s="72"/>
    </row>
    <row r="44" spans="8:39" x14ac:dyDescent="0.2">
      <c r="M44" s="72"/>
      <c r="N44" s="72"/>
      <c r="O44" s="72"/>
      <c r="P44" s="72"/>
      <c r="Q44" s="72"/>
      <c r="R44" s="391">
        <v>42917</v>
      </c>
      <c r="S44" s="64">
        <v>14500</v>
      </c>
      <c r="T44" s="64">
        <v>22000</v>
      </c>
      <c r="U44" s="64">
        <v>13000</v>
      </c>
      <c r="V44" s="64">
        <v>18000</v>
      </c>
      <c r="W44" s="391">
        <v>42917</v>
      </c>
      <c r="X44" s="64">
        <f t="shared" ref="X44:Z46" si="15">S44/40</f>
        <v>362.5</v>
      </c>
      <c r="Y44" s="64">
        <f t="shared" si="15"/>
        <v>550</v>
      </c>
      <c r="Z44" s="64">
        <f t="shared" si="15"/>
        <v>325</v>
      </c>
      <c r="AA44" s="64">
        <f>V44/40</f>
        <v>450</v>
      </c>
      <c r="AB44" s="72"/>
      <c r="AC44" s="72"/>
      <c r="AD44" s="72"/>
      <c r="AE44" s="72"/>
      <c r="AF44" s="72"/>
      <c r="AG44" s="72"/>
      <c r="AH44" s="72"/>
      <c r="AI44" s="72"/>
      <c r="AJ44" s="72"/>
      <c r="AK44" s="72"/>
      <c r="AL44" s="72"/>
      <c r="AM44" s="72"/>
    </row>
    <row r="45" spans="8:39" x14ac:dyDescent="0.2">
      <c r="M45" s="72"/>
      <c r="N45" s="72"/>
      <c r="O45" s="72"/>
      <c r="P45" s="72"/>
      <c r="Q45" s="72"/>
      <c r="R45" s="391">
        <v>42948</v>
      </c>
      <c r="S45" s="64">
        <v>14500</v>
      </c>
      <c r="T45" s="64">
        <v>22000</v>
      </c>
      <c r="U45" s="64">
        <v>13000</v>
      </c>
      <c r="V45" s="64">
        <v>18000</v>
      </c>
      <c r="W45" s="391">
        <v>42948</v>
      </c>
      <c r="X45" s="64">
        <f t="shared" si="15"/>
        <v>362.5</v>
      </c>
      <c r="Y45" s="64">
        <f t="shared" si="15"/>
        <v>550</v>
      </c>
      <c r="Z45" s="64">
        <f t="shared" si="15"/>
        <v>325</v>
      </c>
      <c r="AA45" s="64">
        <f>V45/40</f>
        <v>450</v>
      </c>
      <c r="AB45" s="72"/>
      <c r="AC45" s="72"/>
      <c r="AD45" s="72"/>
      <c r="AE45" s="72"/>
      <c r="AF45" s="72"/>
      <c r="AG45" s="72"/>
      <c r="AH45" s="72"/>
      <c r="AI45" s="72"/>
      <c r="AJ45" s="72"/>
      <c r="AK45" s="72"/>
      <c r="AL45" s="72"/>
      <c r="AM45" s="72"/>
    </row>
    <row r="46" spans="8:39" x14ac:dyDescent="0.2">
      <c r="M46" s="72"/>
      <c r="N46" s="72"/>
      <c r="O46" s="72"/>
      <c r="P46" s="72"/>
      <c r="Q46" s="72"/>
      <c r="R46" s="391">
        <v>42979</v>
      </c>
      <c r="S46" s="64">
        <v>15500</v>
      </c>
      <c r="T46" s="64">
        <v>23000</v>
      </c>
      <c r="U46" s="64">
        <v>14000</v>
      </c>
      <c r="V46" s="72"/>
      <c r="W46" s="391">
        <v>42979</v>
      </c>
      <c r="X46" s="64">
        <f t="shared" si="15"/>
        <v>387.5</v>
      </c>
      <c r="Y46" s="64">
        <f t="shared" si="15"/>
        <v>575</v>
      </c>
      <c r="Z46" s="64">
        <f t="shared" si="15"/>
        <v>350</v>
      </c>
      <c r="AA46" s="72"/>
      <c r="AB46" s="72"/>
      <c r="AC46" s="72"/>
      <c r="AD46" s="72"/>
      <c r="AE46" s="72"/>
      <c r="AF46" s="72"/>
      <c r="AG46" s="72"/>
      <c r="AH46" s="72"/>
      <c r="AI46" s="72"/>
      <c r="AJ46" s="72"/>
      <c r="AK46" s="72"/>
      <c r="AL46" s="72"/>
      <c r="AM46" s="72"/>
    </row>
    <row r="47" spans="8:39" x14ac:dyDescent="0.2">
      <c r="M47" s="72"/>
      <c r="N47" s="72"/>
      <c r="O47" s="72"/>
      <c r="P47" s="72"/>
      <c r="Q47" s="72"/>
      <c r="R47" s="391">
        <v>43009</v>
      </c>
      <c r="S47" s="64">
        <v>15000</v>
      </c>
      <c r="T47" s="64">
        <v>22500</v>
      </c>
      <c r="U47" s="64">
        <v>14000</v>
      </c>
      <c r="V47" s="64">
        <v>18000</v>
      </c>
      <c r="W47" s="391">
        <v>43009</v>
      </c>
      <c r="X47" s="64">
        <f t="shared" ref="X47:AA49" si="16">S47/40</f>
        <v>375</v>
      </c>
      <c r="Y47" s="64">
        <f t="shared" si="16"/>
        <v>562.5</v>
      </c>
      <c r="Z47" s="64">
        <f t="shared" si="16"/>
        <v>350</v>
      </c>
      <c r="AA47" s="64">
        <f t="shared" si="16"/>
        <v>450</v>
      </c>
      <c r="AB47" s="72"/>
      <c r="AC47" s="72"/>
      <c r="AD47" s="72"/>
      <c r="AE47" s="72"/>
      <c r="AF47" s="72"/>
      <c r="AG47" s="72"/>
      <c r="AH47" s="72"/>
      <c r="AI47" s="72"/>
      <c r="AJ47" s="72"/>
      <c r="AK47" s="72"/>
      <c r="AL47" s="72"/>
      <c r="AM47" s="72"/>
    </row>
    <row r="48" spans="8:39" x14ac:dyDescent="0.2">
      <c r="M48" s="72"/>
      <c r="N48" s="72"/>
      <c r="O48" s="72"/>
      <c r="P48" s="72"/>
      <c r="Q48" s="72"/>
      <c r="R48" s="391">
        <v>43040</v>
      </c>
      <c r="S48" s="64">
        <v>15000</v>
      </c>
      <c r="T48" s="64">
        <v>22500</v>
      </c>
      <c r="U48" s="64">
        <v>15000</v>
      </c>
      <c r="V48" s="64">
        <v>18000</v>
      </c>
      <c r="W48" s="391">
        <v>43040</v>
      </c>
      <c r="X48" s="64">
        <f t="shared" si="16"/>
        <v>375</v>
      </c>
      <c r="Y48" s="64">
        <f t="shared" si="16"/>
        <v>562.5</v>
      </c>
      <c r="Z48" s="64">
        <f t="shared" si="16"/>
        <v>375</v>
      </c>
      <c r="AA48" s="64">
        <f t="shared" si="16"/>
        <v>450</v>
      </c>
      <c r="AB48" s="72"/>
      <c r="AC48" s="72"/>
      <c r="AD48" s="72"/>
      <c r="AE48" s="72"/>
      <c r="AF48" s="72"/>
      <c r="AG48" s="72"/>
      <c r="AH48" s="72"/>
      <c r="AI48" s="72"/>
      <c r="AJ48" s="72"/>
      <c r="AK48" s="72"/>
      <c r="AL48" s="72"/>
      <c r="AM48" s="72"/>
    </row>
    <row r="49" spans="13:39" x14ac:dyDescent="0.2">
      <c r="M49" s="72"/>
      <c r="N49" s="72"/>
      <c r="O49" s="72"/>
      <c r="P49" s="72"/>
      <c r="Q49" s="72"/>
      <c r="R49" s="391">
        <v>43070</v>
      </c>
      <c r="S49" s="64">
        <v>15000</v>
      </c>
      <c r="T49" s="64">
        <v>22500</v>
      </c>
      <c r="U49" s="64">
        <v>15000</v>
      </c>
      <c r="V49" s="64">
        <v>18500</v>
      </c>
      <c r="W49" s="391">
        <v>43070</v>
      </c>
      <c r="X49" s="64">
        <f t="shared" si="16"/>
        <v>375</v>
      </c>
      <c r="Y49" s="64">
        <f t="shared" si="16"/>
        <v>562.5</v>
      </c>
      <c r="Z49" s="64">
        <f t="shared" si="16"/>
        <v>375</v>
      </c>
      <c r="AA49" s="64">
        <f t="shared" si="16"/>
        <v>462.5</v>
      </c>
      <c r="AB49" s="72"/>
      <c r="AC49" s="72"/>
      <c r="AD49" s="72"/>
      <c r="AE49" s="72"/>
      <c r="AF49" s="72"/>
      <c r="AG49" s="72"/>
      <c r="AH49" s="72"/>
      <c r="AI49" s="72"/>
      <c r="AJ49" s="72"/>
      <c r="AK49" s="72"/>
      <c r="AL49" s="72"/>
      <c r="AM49" s="72"/>
    </row>
    <row r="50" spans="13:39" x14ac:dyDescent="0.2">
      <c r="M50" s="72"/>
      <c r="N50" s="72"/>
      <c r="O50" s="72"/>
      <c r="P50" s="72"/>
      <c r="Q50" s="72"/>
      <c r="R50" s="391">
        <v>43101</v>
      </c>
      <c r="S50" s="64">
        <v>14500</v>
      </c>
      <c r="T50" s="64">
        <v>22500</v>
      </c>
      <c r="U50" s="64">
        <v>14000</v>
      </c>
      <c r="V50" s="64">
        <v>18000</v>
      </c>
      <c r="W50" s="391">
        <v>43101</v>
      </c>
      <c r="X50" s="64">
        <f t="shared" ref="X50:AA54" si="17">S50/40</f>
        <v>362.5</v>
      </c>
      <c r="Y50" s="64">
        <f t="shared" si="17"/>
        <v>562.5</v>
      </c>
      <c r="Z50" s="64">
        <f t="shared" si="17"/>
        <v>350</v>
      </c>
      <c r="AA50" s="64">
        <f t="shared" si="17"/>
        <v>450</v>
      </c>
      <c r="AB50" s="72"/>
      <c r="AC50" s="72"/>
      <c r="AD50" s="72"/>
      <c r="AE50" s="72"/>
      <c r="AF50" s="72"/>
      <c r="AG50" s="72"/>
      <c r="AH50" s="72"/>
      <c r="AI50" s="72"/>
      <c r="AJ50" s="72"/>
      <c r="AK50" s="72"/>
      <c r="AL50" s="72"/>
      <c r="AM50" s="72"/>
    </row>
    <row r="51" spans="13:39" x14ac:dyDescent="0.2">
      <c r="M51" s="72"/>
      <c r="N51" s="72"/>
      <c r="O51" s="72"/>
      <c r="P51" s="72"/>
      <c r="Q51" s="72"/>
      <c r="R51" s="391">
        <v>43132</v>
      </c>
      <c r="S51" s="64">
        <v>16500</v>
      </c>
      <c r="T51" s="64">
        <v>24000</v>
      </c>
      <c r="U51" s="64">
        <v>15000</v>
      </c>
      <c r="V51" s="64">
        <v>18500</v>
      </c>
      <c r="W51" s="391">
        <v>43132</v>
      </c>
      <c r="X51" s="64">
        <f t="shared" si="17"/>
        <v>412.5</v>
      </c>
      <c r="Y51" s="64">
        <f t="shared" si="17"/>
        <v>600</v>
      </c>
      <c r="Z51" s="64">
        <f t="shared" si="17"/>
        <v>375</v>
      </c>
      <c r="AA51" s="64">
        <f t="shared" si="17"/>
        <v>462.5</v>
      </c>
      <c r="AB51" s="72"/>
      <c r="AC51" s="72"/>
      <c r="AD51" s="72"/>
      <c r="AE51" s="72"/>
      <c r="AF51" s="72"/>
      <c r="AG51" s="72"/>
      <c r="AH51" s="72"/>
      <c r="AI51" s="72"/>
      <c r="AJ51" s="72"/>
      <c r="AK51" s="72"/>
      <c r="AL51" s="72"/>
      <c r="AM51" s="72"/>
    </row>
    <row r="52" spans="13:39" x14ac:dyDescent="0.2">
      <c r="M52" s="72"/>
      <c r="N52" s="72"/>
      <c r="O52" s="72"/>
      <c r="P52" s="72"/>
      <c r="Q52" s="72"/>
      <c r="R52" s="391">
        <v>43160</v>
      </c>
      <c r="S52" s="64">
        <v>16000</v>
      </c>
      <c r="T52" s="64">
        <v>22500</v>
      </c>
      <c r="U52" s="64">
        <v>13000</v>
      </c>
      <c r="V52" s="64">
        <v>20000</v>
      </c>
      <c r="W52" s="391">
        <v>43160</v>
      </c>
      <c r="X52" s="64">
        <f t="shared" si="17"/>
        <v>400</v>
      </c>
      <c r="Y52" s="64">
        <f t="shared" si="17"/>
        <v>562.5</v>
      </c>
      <c r="Z52" s="64">
        <f t="shared" si="17"/>
        <v>325</v>
      </c>
      <c r="AA52" s="64">
        <f t="shared" si="17"/>
        <v>500</v>
      </c>
      <c r="AB52" s="72"/>
      <c r="AC52" s="72"/>
      <c r="AD52" s="72"/>
      <c r="AE52" s="72"/>
      <c r="AF52" s="72"/>
      <c r="AG52" s="72"/>
      <c r="AH52" s="72"/>
      <c r="AI52" s="72"/>
      <c r="AJ52" s="72"/>
      <c r="AK52" s="72"/>
      <c r="AL52" s="72"/>
      <c r="AM52" s="72"/>
    </row>
    <row r="53" spans="13:39" x14ac:dyDescent="0.2">
      <c r="M53" s="72"/>
      <c r="N53" s="72"/>
      <c r="O53" s="72"/>
      <c r="P53" s="72"/>
      <c r="Q53" s="72"/>
      <c r="R53" s="391">
        <v>43191</v>
      </c>
      <c r="S53" s="64">
        <v>16000</v>
      </c>
      <c r="T53" s="64">
        <v>22000</v>
      </c>
      <c r="U53" s="64">
        <v>13000</v>
      </c>
      <c r="V53" s="64">
        <v>20000</v>
      </c>
      <c r="W53" s="391">
        <v>43191</v>
      </c>
      <c r="X53" s="64">
        <f t="shared" si="17"/>
        <v>400</v>
      </c>
      <c r="Y53" s="64">
        <f t="shared" si="17"/>
        <v>550</v>
      </c>
      <c r="Z53" s="64">
        <f t="shared" si="17"/>
        <v>325</v>
      </c>
      <c r="AA53" s="64">
        <f t="shared" si="17"/>
        <v>500</v>
      </c>
      <c r="AB53" s="72"/>
      <c r="AC53" s="72"/>
      <c r="AD53" s="72"/>
      <c r="AE53" s="72"/>
      <c r="AF53" s="72"/>
      <c r="AG53" s="72"/>
      <c r="AH53" s="72"/>
      <c r="AI53" s="72"/>
      <c r="AJ53" s="72"/>
      <c r="AK53" s="72"/>
      <c r="AL53" s="72"/>
      <c r="AM53" s="72"/>
    </row>
    <row r="54" spans="13:39" x14ac:dyDescent="0.2">
      <c r="M54" s="72"/>
      <c r="N54" s="72"/>
      <c r="O54" s="72"/>
      <c r="P54" s="72"/>
      <c r="Q54" s="72"/>
      <c r="R54" s="391">
        <v>43221</v>
      </c>
      <c r="S54" s="64">
        <v>15000</v>
      </c>
      <c r="T54" s="64">
        <v>22500</v>
      </c>
      <c r="U54" s="64">
        <v>13000</v>
      </c>
      <c r="V54" s="64">
        <v>19000</v>
      </c>
      <c r="W54" s="391">
        <v>43221</v>
      </c>
      <c r="X54" s="64">
        <f t="shared" si="17"/>
        <v>375</v>
      </c>
      <c r="Y54" s="64">
        <f t="shared" si="17"/>
        <v>562.5</v>
      </c>
      <c r="Z54" s="64">
        <f t="shared" si="17"/>
        <v>325</v>
      </c>
      <c r="AA54" s="64">
        <f t="shared" si="17"/>
        <v>475</v>
      </c>
      <c r="AB54" s="72"/>
      <c r="AC54" s="72"/>
      <c r="AD54" s="72"/>
      <c r="AE54" s="72"/>
      <c r="AF54" s="72"/>
      <c r="AG54" s="72"/>
      <c r="AH54" s="72"/>
      <c r="AI54" s="72"/>
      <c r="AJ54" s="72"/>
      <c r="AK54" s="72"/>
      <c r="AL54" s="72"/>
      <c r="AM54" s="72"/>
    </row>
    <row r="55" spans="13:39" x14ac:dyDescent="0.2">
      <c r="M55" s="72"/>
      <c r="N55" s="72"/>
      <c r="O55" s="72"/>
      <c r="P55" s="72"/>
      <c r="Q55" s="72"/>
      <c r="R55" s="391">
        <v>43252</v>
      </c>
      <c r="S55" s="73">
        <f>'Precios vinos nac.'!G9</f>
        <v>14000</v>
      </c>
      <c r="T55" s="73">
        <f>'Precios vinos nac.'!G21</f>
        <v>22000</v>
      </c>
      <c r="U55" s="73">
        <f>'Precios vinos nac.'!G33</f>
        <v>13000</v>
      </c>
      <c r="V55" s="73">
        <f>'Precios vinos nac.'!G45</f>
        <v>18000</v>
      </c>
      <c r="W55" s="391">
        <v>43252</v>
      </c>
      <c r="X55" s="64">
        <f t="shared" ref="X55:AA64" si="18">S55/40</f>
        <v>350</v>
      </c>
      <c r="Y55" s="64">
        <f t="shared" si="18"/>
        <v>550</v>
      </c>
      <c r="Z55" s="64">
        <f t="shared" si="18"/>
        <v>325</v>
      </c>
      <c r="AA55" s="64">
        <f t="shared" si="18"/>
        <v>450</v>
      </c>
      <c r="AB55" s="72"/>
      <c r="AC55" s="72"/>
      <c r="AD55" s="72"/>
      <c r="AE55" s="72"/>
      <c r="AF55" s="72"/>
      <c r="AG55" s="72"/>
      <c r="AH55" s="72"/>
      <c r="AI55" s="72"/>
      <c r="AJ55" s="72"/>
      <c r="AK55" s="72"/>
      <c r="AL55" s="72"/>
      <c r="AM55" s="72"/>
    </row>
    <row r="56" spans="13:39" x14ac:dyDescent="0.2">
      <c r="M56" s="72"/>
      <c r="N56" s="72"/>
      <c r="O56" s="72"/>
      <c r="P56" s="72"/>
      <c r="Q56" s="72"/>
      <c r="R56" s="391">
        <v>43282</v>
      </c>
      <c r="S56" s="64">
        <v>14500</v>
      </c>
      <c r="T56" s="64">
        <v>22000</v>
      </c>
      <c r="U56" s="64">
        <v>13000</v>
      </c>
      <c r="V56" s="64">
        <v>17500</v>
      </c>
      <c r="W56" s="391">
        <v>43282</v>
      </c>
      <c r="X56" s="64">
        <f t="shared" si="18"/>
        <v>362.5</v>
      </c>
      <c r="Y56" s="64">
        <f t="shared" si="18"/>
        <v>550</v>
      </c>
      <c r="Z56" s="64">
        <f t="shared" si="18"/>
        <v>325</v>
      </c>
      <c r="AA56" s="64">
        <f t="shared" si="18"/>
        <v>437.5</v>
      </c>
      <c r="AB56" s="72"/>
      <c r="AC56" s="72"/>
      <c r="AD56" s="72"/>
      <c r="AE56" s="72"/>
      <c r="AF56" s="72"/>
      <c r="AG56" s="72"/>
      <c r="AH56" s="72"/>
      <c r="AI56" s="72"/>
      <c r="AJ56" s="72"/>
      <c r="AK56" s="72"/>
      <c r="AL56" s="72"/>
      <c r="AM56" s="72"/>
    </row>
    <row r="57" spans="13:39" x14ac:dyDescent="0.2">
      <c r="M57" s="72"/>
      <c r="N57" s="72"/>
      <c r="O57" s="72"/>
      <c r="P57" s="72"/>
      <c r="Q57" s="72"/>
      <c r="R57" s="391">
        <v>43313</v>
      </c>
      <c r="S57" s="64">
        <v>15000</v>
      </c>
      <c r="T57" s="72">
        <v>21000</v>
      </c>
      <c r="U57" s="72">
        <v>11000</v>
      </c>
      <c r="V57" s="72">
        <v>17500</v>
      </c>
      <c r="W57" s="391">
        <v>43313</v>
      </c>
      <c r="X57" s="64">
        <f t="shared" si="18"/>
        <v>375</v>
      </c>
      <c r="Y57" s="64">
        <f t="shared" si="18"/>
        <v>525</v>
      </c>
      <c r="Z57" s="64">
        <f t="shared" si="18"/>
        <v>275</v>
      </c>
      <c r="AA57" s="64">
        <f t="shared" si="18"/>
        <v>437.5</v>
      </c>
      <c r="AB57" s="72"/>
      <c r="AC57" s="72"/>
      <c r="AD57" s="72"/>
      <c r="AE57" s="72"/>
      <c r="AF57" s="72"/>
      <c r="AG57" s="72"/>
      <c r="AH57" s="72"/>
      <c r="AI57" s="72"/>
      <c r="AJ57" s="72"/>
      <c r="AK57" s="72"/>
      <c r="AL57" s="72"/>
      <c r="AM57" s="72"/>
    </row>
    <row r="58" spans="13:39" x14ac:dyDescent="0.2">
      <c r="M58" s="72"/>
      <c r="N58" s="72"/>
      <c r="O58" s="72"/>
      <c r="P58" s="72"/>
      <c r="Q58" s="72"/>
      <c r="R58" s="391">
        <v>43344</v>
      </c>
      <c r="S58" s="64">
        <v>13500</v>
      </c>
      <c r="T58" s="64">
        <v>19500</v>
      </c>
      <c r="U58" s="64">
        <v>9000</v>
      </c>
      <c r="V58" s="64">
        <v>15500</v>
      </c>
      <c r="W58" s="391">
        <v>43344</v>
      </c>
      <c r="X58" s="64">
        <f t="shared" si="18"/>
        <v>337.5</v>
      </c>
      <c r="Y58" s="64">
        <f t="shared" si="18"/>
        <v>487.5</v>
      </c>
      <c r="Z58" s="64">
        <f t="shared" si="18"/>
        <v>225</v>
      </c>
      <c r="AA58" s="64">
        <f t="shared" si="18"/>
        <v>387.5</v>
      </c>
      <c r="AB58" s="72"/>
      <c r="AC58" s="72"/>
      <c r="AD58" s="72"/>
      <c r="AE58" s="72"/>
      <c r="AF58" s="72"/>
      <c r="AG58" s="72"/>
      <c r="AH58" s="72"/>
      <c r="AI58" s="72"/>
      <c r="AJ58" s="72"/>
      <c r="AK58" s="72"/>
      <c r="AL58" s="72"/>
      <c r="AM58" s="72"/>
    </row>
    <row r="59" spans="13:39" x14ac:dyDescent="0.2">
      <c r="M59" s="72"/>
      <c r="N59" s="72"/>
      <c r="O59" s="72"/>
      <c r="P59" s="72"/>
      <c r="Q59" s="72"/>
      <c r="R59" s="391">
        <v>43374</v>
      </c>
      <c r="S59" s="64">
        <v>10000</v>
      </c>
      <c r="T59" s="64">
        <v>18000</v>
      </c>
      <c r="U59" s="64">
        <v>8500</v>
      </c>
      <c r="V59" s="64">
        <v>14000</v>
      </c>
      <c r="W59" s="391">
        <v>43374</v>
      </c>
      <c r="X59" s="64">
        <f t="shared" si="18"/>
        <v>250</v>
      </c>
      <c r="Y59" s="64">
        <f t="shared" si="18"/>
        <v>450</v>
      </c>
      <c r="Z59" s="64">
        <f t="shared" si="18"/>
        <v>212.5</v>
      </c>
      <c r="AA59" s="64">
        <f t="shared" si="18"/>
        <v>350</v>
      </c>
      <c r="AB59" s="72"/>
      <c r="AC59" s="72"/>
      <c r="AD59" s="72"/>
      <c r="AE59" s="72"/>
      <c r="AF59" s="72"/>
      <c r="AG59" s="72"/>
      <c r="AH59" s="72"/>
      <c r="AI59" s="72"/>
      <c r="AJ59" s="72"/>
      <c r="AK59" s="72"/>
      <c r="AL59" s="72"/>
      <c r="AM59" s="72"/>
    </row>
    <row r="60" spans="13:39" x14ac:dyDescent="0.2">
      <c r="M60" s="72"/>
      <c r="N60" s="72"/>
      <c r="O60" s="72"/>
      <c r="P60" s="72"/>
      <c r="Q60" s="72"/>
      <c r="R60" s="391">
        <v>43405</v>
      </c>
      <c r="S60" s="64">
        <v>11000</v>
      </c>
      <c r="T60" s="64">
        <v>17000</v>
      </c>
      <c r="U60" s="64">
        <v>8500</v>
      </c>
      <c r="V60" s="64">
        <v>14000</v>
      </c>
      <c r="W60" s="391">
        <v>43405</v>
      </c>
      <c r="X60" s="64">
        <f t="shared" si="18"/>
        <v>275</v>
      </c>
      <c r="Y60" s="64">
        <f t="shared" si="18"/>
        <v>425</v>
      </c>
      <c r="Z60" s="64">
        <f t="shared" si="18"/>
        <v>212.5</v>
      </c>
      <c r="AA60" s="64">
        <f t="shared" si="18"/>
        <v>350</v>
      </c>
      <c r="AB60" s="72"/>
      <c r="AC60" s="72"/>
      <c r="AD60" s="72"/>
      <c r="AE60" s="72"/>
      <c r="AF60" s="72"/>
      <c r="AG60" s="72"/>
      <c r="AH60" s="72"/>
      <c r="AI60" s="72"/>
      <c r="AJ60" s="72"/>
      <c r="AK60" s="72"/>
      <c r="AL60" s="72"/>
      <c r="AM60" s="72"/>
    </row>
    <row r="61" spans="13:39" x14ac:dyDescent="0.2">
      <c r="M61" s="72"/>
      <c r="N61" s="72"/>
      <c r="O61" s="72"/>
      <c r="P61" s="72"/>
      <c r="Q61" s="72"/>
      <c r="R61" s="391">
        <v>43435</v>
      </c>
      <c r="S61" s="73">
        <f>'Precios vinos nac.'!M9</f>
        <v>10000</v>
      </c>
      <c r="T61" s="73">
        <f>'Precios vinos nac.'!M21</f>
        <v>15500</v>
      </c>
      <c r="U61" s="73">
        <f>'Precios vinos nac.'!M33</f>
        <v>7500</v>
      </c>
      <c r="V61" s="73">
        <f>'Precios vinos nac.'!M45</f>
        <v>12250</v>
      </c>
      <c r="W61" s="391">
        <v>43435</v>
      </c>
      <c r="X61" s="64">
        <f>S61/40</f>
        <v>250</v>
      </c>
      <c r="Y61" s="64">
        <f t="shared" si="18"/>
        <v>387.5</v>
      </c>
      <c r="Z61" s="64">
        <f t="shared" si="18"/>
        <v>187.5</v>
      </c>
      <c r="AA61" s="64">
        <f t="shared" si="18"/>
        <v>306.25</v>
      </c>
      <c r="AB61" s="72"/>
      <c r="AC61" s="72"/>
      <c r="AD61" s="72"/>
      <c r="AE61" s="72"/>
      <c r="AF61" s="72"/>
      <c r="AG61" s="72"/>
      <c r="AH61" s="72"/>
      <c r="AI61" s="72"/>
      <c r="AJ61" s="72"/>
      <c r="AK61" s="72"/>
      <c r="AL61" s="72"/>
      <c r="AM61" s="72"/>
    </row>
    <row r="62" spans="13:39" x14ac:dyDescent="0.2">
      <c r="M62" s="72"/>
      <c r="N62" s="72"/>
      <c r="O62" s="72"/>
      <c r="P62" s="72"/>
      <c r="Q62" s="72"/>
      <c r="R62" s="391">
        <v>43466</v>
      </c>
      <c r="S62" s="73">
        <f>'Precios vinos nac.'!B10</f>
        <v>10000</v>
      </c>
      <c r="T62" s="73">
        <f>'Precios vinos nac.'!B22</f>
        <v>14000</v>
      </c>
      <c r="U62" s="73">
        <f>'Precios vinos nac.'!B34</f>
        <v>7500</v>
      </c>
      <c r="V62" s="73">
        <f>'Precios vinos nac.'!B46</f>
        <v>12000</v>
      </c>
      <c r="W62" s="391">
        <v>43466</v>
      </c>
      <c r="X62" s="64">
        <f>S62/40</f>
        <v>250</v>
      </c>
      <c r="Y62" s="64">
        <f t="shared" si="18"/>
        <v>350</v>
      </c>
      <c r="Z62" s="64">
        <f t="shared" si="18"/>
        <v>187.5</v>
      </c>
      <c r="AA62" s="64">
        <f t="shared" si="18"/>
        <v>300</v>
      </c>
      <c r="AB62" s="72"/>
      <c r="AC62" s="72"/>
      <c r="AD62" s="72"/>
      <c r="AE62" s="72"/>
      <c r="AF62" s="72"/>
      <c r="AG62" s="72"/>
      <c r="AH62" s="72"/>
      <c r="AI62" s="72"/>
      <c r="AJ62" s="72"/>
      <c r="AK62" s="72"/>
      <c r="AL62" s="72"/>
      <c r="AM62" s="72"/>
    </row>
    <row r="63" spans="13:39" s="72" customFormat="1" x14ac:dyDescent="0.2">
      <c r="R63" s="391">
        <v>43497</v>
      </c>
      <c r="S63" s="73">
        <v>10000</v>
      </c>
      <c r="T63" s="73">
        <v>14000</v>
      </c>
      <c r="U63" s="73">
        <v>7500</v>
      </c>
      <c r="V63" s="73">
        <v>12000</v>
      </c>
      <c r="W63" s="391">
        <v>43497</v>
      </c>
      <c r="X63" s="64">
        <f>S63/40</f>
        <v>250</v>
      </c>
      <c r="Y63" s="64">
        <f t="shared" si="18"/>
        <v>350</v>
      </c>
      <c r="Z63" s="64">
        <f t="shared" si="18"/>
        <v>187.5</v>
      </c>
      <c r="AA63" s="64">
        <f t="shared" si="18"/>
        <v>300</v>
      </c>
    </row>
    <row r="64" spans="13:39" s="72" customFormat="1" x14ac:dyDescent="0.2">
      <c r="R64" s="391">
        <v>43525</v>
      </c>
      <c r="S64" s="73">
        <v>12000</v>
      </c>
      <c r="T64" s="73">
        <v>15000</v>
      </c>
      <c r="U64" s="73">
        <v>9000</v>
      </c>
      <c r="V64" s="73">
        <v>12500</v>
      </c>
      <c r="W64" s="391">
        <v>43525</v>
      </c>
      <c r="X64" s="64">
        <f>S64/40</f>
        <v>300</v>
      </c>
      <c r="Y64" s="64">
        <f t="shared" si="18"/>
        <v>375</v>
      </c>
      <c r="Z64" s="64">
        <f t="shared" si="18"/>
        <v>225</v>
      </c>
      <c r="AA64" s="64">
        <f t="shared" si="18"/>
        <v>312.5</v>
      </c>
    </row>
    <row r="65" spans="18:27" x14ac:dyDescent="0.2">
      <c r="R65" s="391">
        <v>43556</v>
      </c>
      <c r="S65" s="72"/>
      <c r="T65" s="72"/>
      <c r="U65" s="72"/>
      <c r="V65" s="72"/>
      <c r="W65" s="391">
        <v>43556</v>
      </c>
      <c r="X65" s="64"/>
      <c r="Y65" s="64"/>
      <c r="Z65" s="64"/>
      <c r="AA65" s="64"/>
    </row>
    <row r="66" spans="18:27" x14ac:dyDescent="0.2">
      <c r="R66" s="391">
        <v>43586</v>
      </c>
      <c r="S66" s="72"/>
      <c r="T66" s="72"/>
      <c r="U66" s="72"/>
      <c r="V66" s="72"/>
      <c r="W66" s="391">
        <v>43586</v>
      </c>
      <c r="X66" s="64"/>
      <c r="Y66" s="64"/>
      <c r="Z66" s="64"/>
      <c r="AA66" s="64"/>
    </row>
    <row r="67" spans="18:27" x14ac:dyDescent="0.2">
      <c r="R67" s="391">
        <v>43617</v>
      </c>
      <c r="S67" s="72">
        <v>10500</v>
      </c>
      <c r="T67" s="72">
        <v>14000</v>
      </c>
      <c r="U67" s="72">
        <v>8500</v>
      </c>
      <c r="V67" s="72">
        <v>12000</v>
      </c>
      <c r="W67" s="391">
        <v>43617</v>
      </c>
      <c r="X67" s="64">
        <f t="shared" ref="X67:AA68" si="19">S67/40</f>
        <v>262.5</v>
      </c>
      <c r="Y67" s="64">
        <f t="shared" si="19"/>
        <v>350</v>
      </c>
      <c r="Z67" s="64">
        <f t="shared" si="19"/>
        <v>212.5</v>
      </c>
      <c r="AA67" s="64">
        <f t="shared" si="19"/>
        <v>300</v>
      </c>
    </row>
    <row r="68" spans="18:27" x14ac:dyDescent="0.2">
      <c r="R68" s="391">
        <v>43647</v>
      </c>
      <c r="S68" s="72">
        <v>11000</v>
      </c>
      <c r="T68" s="72">
        <v>14000</v>
      </c>
      <c r="U68" s="72">
        <v>8500</v>
      </c>
      <c r="V68" s="72">
        <v>11500</v>
      </c>
      <c r="W68" s="391">
        <v>43647</v>
      </c>
      <c r="X68" s="64">
        <f t="shared" si="19"/>
        <v>275</v>
      </c>
      <c r="Y68" s="64">
        <f t="shared" si="19"/>
        <v>350</v>
      </c>
      <c r="Z68" s="64">
        <f t="shared" si="19"/>
        <v>212.5</v>
      </c>
      <c r="AA68" s="64">
        <f t="shared" si="19"/>
        <v>287.5</v>
      </c>
    </row>
    <row r="69" spans="18:27" x14ac:dyDescent="0.2">
      <c r="R69" s="391">
        <v>43678</v>
      </c>
      <c r="S69" s="72">
        <v>10000</v>
      </c>
      <c r="T69" s="72">
        <v>14000</v>
      </c>
      <c r="U69" s="72">
        <v>8500</v>
      </c>
      <c r="V69" s="72">
        <v>11500</v>
      </c>
      <c r="W69" s="391">
        <v>43678</v>
      </c>
      <c r="X69" s="64">
        <f t="shared" ref="X69:AA71" si="20">S69/40</f>
        <v>250</v>
      </c>
      <c r="Y69" s="64">
        <f t="shared" si="20"/>
        <v>350</v>
      </c>
      <c r="Z69" s="64">
        <f t="shared" si="20"/>
        <v>212.5</v>
      </c>
      <c r="AA69" s="64">
        <f t="shared" si="20"/>
        <v>287.5</v>
      </c>
    </row>
    <row r="70" spans="18:27" x14ac:dyDescent="0.2">
      <c r="R70" s="391">
        <v>43709</v>
      </c>
      <c r="S70" s="73">
        <f>'Precios vinos nac.'!J10</f>
        <v>10000</v>
      </c>
      <c r="T70" s="72">
        <v>14000</v>
      </c>
      <c r="U70" s="72">
        <v>8000</v>
      </c>
      <c r="V70" s="72">
        <v>9000</v>
      </c>
      <c r="W70" s="391">
        <v>43709</v>
      </c>
      <c r="X70" s="64">
        <f t="shared" si="20"/>
        <v>250</v>
      </c>
      <c r="Y70" s="64">
        <f t="shared" si="20"/>
        <v>350</v>
      </c>
      <c r="Z70" s="64">
        <f t="shared" si="20"/>
        <v>200</v>
      </c>
      <c r="AA70" s="64">
        <f t="shared" si="20"/>
        <v>225</v>
      </c>
    </row>
    <row r="71" spans="18:27" x14ac:dyDescent="0.2">
      <c r="R71" s="391">
        <v>43739</v>
      </c>
      <c r="S71" s="72">
        <v>10000</v>
      </c>
      <c r="T71" s="72">
        <v>14000</v>
      </c>
      <c r="U71" s="72">
        <v>8500</v>
      </c>
      <c r="V71" s="72">
        <v>12000</v>
      </c>
      <c r="W71" s="391">
        <v>43739</v>
      </c>
      <c r="X71" s="64">
        <f t="shared" si="20"/>
        <v>250</v>
      </c>
      <c r="Y71" s="64">
        <f t="shared" si="20"/>
        <v>350</v>
      </c>
      <c r="Z71" s="64">
        <f t="shared" si="20"/>
        <v>212.5</v>
      </c>
      <c r="AA71" s="64">
        <f t="shared" si="20"/>
        <v>300</v>
      </c>
    </row>
    <row r="74" spans="18:27" x14ac:dyDescent="0.2">
      <c r="R74" s="72"/>
      <c r="S74" s="72" t="s">
        <v>324</v>
      </c>
      <c r="T74" s="72" t="s">
        <v>325</v>
      </c>
      <c r="U74" s="72" t="s">
        <v>222</v>
      </c>
      <c r="V74" s="72" t="s">
        <v>326</v>
      </c>
      <c r="W74" s="72"/>
      <c r="X74" s="72" t="s">
        <v>324</v>
      </c>
      <c r="Y74" s="72" t="s">
        <v>325</v>
      </c>
      <c r="Z74" s="72" t="s">
        <v>222</v>
      </c>
      <c r="AA74" s="72" t="s">
        <v>326</v>
      </c>
    </row>
  </sheetData>
  <pageMargins left="0.7" right="0.7" top="0.75" bottom="0.75" header="0.3" footer="0.3"/>
  <pageSetup scale="36" orientation="landscape" r:id="rId1"/>
  <headerFooter>
    <oddFooter>Página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W57"/>
  <sheetViews>
    <sheetView view="pageBreakPreview" zoomScale="60" zoomScaleNormal="70" workbookViewId="0">
      <selection activeCell="U14" sqref="U14"/>
    </sheetView>
  </sheetViews>
  <sheetFormatPr baseColWidth="10" defaultColWidth="11" defaultRowHeight="15.75" x14ac:dyDescent="0.25"/>
  <cols>
    <col min="1" max="1" width="9.5" style="160" bestFit="1" customWidth="1"/>
    <col min="2" max="2" width="4.125" style="160" bestFit="1" customWidth="1"/>
    <col min="3" max="3" width="8.75" style="160" hidden="1" customWidth="1"/>
    <col min="4" max="4" width="5.75" style="160" hidden="1" customWidth="1"/>
    <col min="5" max="5" width="4.75" style="160" hidden="1" customWidth="1"/>
    <col min="6" max="6" width="5" style="160" hidden="1" customWidth="1"/>
    <col min="7" max="7" width="5.75" style="160" bestFit="1" customWidth="1"/>
    <col min="8" max="8" width="7.75" style="160" customWidth="1"/>
    <col min="9" max="10" width="6.625" style="160" customWidth="1"/>
    <col min="11" max="11" width="5" style="160" customWidth="1"/>
    <col min="12" max="13" width="5.75" style="160" customWidth="1"/>
    <col min="14" max="14" width="7.5" style="160" customWidth="1"/>
    <col min="15" max="15" width="6.5" style="160" customWidth="1"/>
    <col min="16" max="16" width="6.125" style="160" customWidth="1"/>
    <col min="17" max="17" width="6.375" style="160" customWidth="1"/>
    <col min="18" max="19" width="6.875" style="160" customWidth="1"/>
    <col min="20" max="20" width="8.375" style="160" customWidth="1"/>
    <col min="21" max="21" width="8.25" style="160" customWidth="1"/>
    <col min="22" max="22" width="6.75" style="160" customWidth="1"/>
    <col min="23" max="23" width="6.125" style="160" customWidth="1"/>
    <col min="24" max="25" width="6.25" style="160" customWidth="1"/>
    <col min="26" max="26" width="7.875" style="160" bestFit="1" customWidth="1"/>
    <col min="27" max="27" width="6.75" style="160" hidden="1" customWidth="1"/>
    <col min="28" max="28" width="6.875" style="160" hidden="1" customWidth="1"/>
    <col min="29" max="29" width="6.625" style="160" hidden="1" customWidth="1"/>
    <col min="30" max="31" width="6.5" style="160" hidden="1" customWidth="1"/>
    <col min="32" max="32" width="8.25" style="160" hidden="1" customWidth="1"/>
    <col min="33" max="33" width="7.625" style="160" hidden="1" customWidth="1"/>
    <col min="34" max="35" width="7.875" style="160" hidden="1" customWidth="1"/>
    <col min="36" max="37" width="7.875" style="160" customWidth="1"/>
    <col min="38" max="38" width="8.75" style="160" bestFit="1" customWidth="1"/>
    <col min="39" max="39" width="9" style="160" bestFit="1" customWidth="1"/>
    <col min="40" max="40" width="9.25" style="160" bestFit="1" customWidth="1"/>
    <col min="41" max="41" width="6.625" style="160" bestFit="1" customWidth="1"/>
    <col min="42" max="42" width="8.25" style="160" bestFit="1" customWidth="1"/>
    <col min="43" max="43" width="7.375" style="160" bestFit="1" customWidth="1"/>
    <col min="44" max="45" width="7.125" style="160" bestFit="1" customWidth="1"/>
    <col min="46" max="47" width="6.625" style="160" bestFit="1" customWidth="1"/>
    <col min="48" max="48" width="5.375" style="160" bestFit="1" customWidth="1"/>
    <col min="49" max="16384" width="11" style="160"/>
  </cols>
  <sheetData>
    <row r="1" spans="1:47" s="203" customFormat="1" x14ac:dyDescent="0.25">
      <c r="A1" s="557" t="s">
        <v>327</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204"/>
      <c r="AN1" s="204"/>
      <c r="AO1" s="204"/>
      <c r="AP1" s="204"/>
      <c r="AQ1" s="204"/>
      <c r="AR1" s="204"/>
      <c r="AS1" s="204"/>
      <c r="AT1" s="204"/>
      <c r="AU1" s="204"/>
    </row>
    <row r="2" spans="1:47" ht="12.75" customHeight="1" x14ac:dyDescent="0.25">
      <c r="A2" s="555" t="s">
        <v>328</v>
      </c>
      <c r="B2" s="553" t="s">
        <v>329</v>
      </c>
      <c r="C2" s="550" t="s">
        <v>330</v>
      </c>
      <c r="D2" s="551"/>
      <c r="E2" s="551"/>
      <c r="F2" s="551"/>
      <c r="G2" s="551"/>
      <c r="H2" s="552"/>
      <c r="I2" s="550" t="s">
        <v>331</v>
      </c>
      <c r="J2" s="551"/>
      <c r="K2" s="551"/>
      <c r="L2" s="551"/>
      <c r="M2" s="551"/>
      <c r="N2" s="552"/>
      <c r="O2" s="550" t="s">
        <v>332</v>
      </c>
      <c r="P2" s="551"/>
      <c r="Q2" s="551"/>
      <c r="R2" s="551"/>
      <c r="S2" s="551"/>
      <c r="T2" s="552"/>
      <c r="U2" s="550" t="s">
        <v>333</v>
      </c>
      <c r="V2" s="551"/>
      <c r="W2" s="551"/>
      <c r="X2" s="551"/>
      <c r="Y2" s="551"/>
      <c r="Z2" s="552"/>
      <c r="AA2" s="550" t="s">
        <v>334</v>
      </c>
      <c r="AB2" s="551"/>
      <c r="AC2" s="551"/>
      <c r="AD2" s="551"/>
      <c r="AE2" s="551"/>
      <c r="AF2" s="552"/>
      <c r="AG2" s="550" t="s">
        <v>335</v>
      </c>
      <c r="AH2" s="551"/>
      <c r="AI2" s="551"/>
      <c r="AJ2" s="551"/>
      <c r="AK2" s="551"/>
      <c r="AL2" s="552"/>
      <c r="AM2" s="204"/>
      <c r="AN2" s="204"/>
      <c r="AO2" s="204"/>
      <c r="AP2" s="204"/>
      <c r="AQ2" s="204"/>
      <c r="AR2" s="204"/>
      <c r="AS2" s="204"/>
      <c r="AT2" s="204"/>
      <c r="AU2" s="204"/>
    </row>
    <row r="3" spans="1:47" ht="30" x14ac:dyDescent="0.25">
      <c r="A3" s="556"/>
      <c r="B3" s="554"/>
      <c r="C3" s="451">
        <v>2015</v>
      </c>
      <c r="D3" s="451">
        <v>2016</v>
      </c>
      <c r="E3" s="451">
        <v>2017</v>
      </c>
      <c r="F3" s="451">
        <v>2018</v>
      </c>
      <c r="G3" s="451">
        <v>2019</v>
      </c>
      <c r="H3" s="458" t="s">
        <v>336</v>
      </c>
      <c r="I3" s="451">
        <v>2015</v>
      </c>
      <c r="J3" s="451">
        <v>2016</v>
      </c>
      <c r="K3" s="451">
        <v>2017</v>
      </c>
      <c r="L3" s="451">
        <v>2018</v>
      </c>
      <c r="M3" s="451">
        <v>2019</v>
      </c>
      <c r="N3" s="458" t="s">
        <v>336</v>
      </c>
      <c r="O3" s="451">
        <v>2015</v>
      </c>
      <c r="P3" s="451">
        <v>2016</v>
      </c>
      <c r="Q3" s="451">
        <v>2017</v>
      </c>
      <c r="R3" s="451">
        <v>2018</v>
      </c>
      <c r="S3" s="451">
        <v>2019</v>
      </c>
      <c r="T3" s="458" t="s">
        <v>336</v>
      </c>
      <c r="U3" s="451">
        <v>2015</v>
      </c>
      <c r="V3" s="451">
        <v>2016</v>
      </c>
      <c r="W3" s="451">
        <v>2017</v>
      </c>
      <c r="X3" s="451">
        <v>2018</v>
      </c>
      <c r="Y3" s="451">
        <v>2019</v>
      </c>
      <c r="Z3" s="458" t="s">
        <v>336</v>
      </c>
      <c r="AA3" s="451">
        <v>2015</v>
      </c>
      <c r="AB3" s="451">
        <v>2016</v>
      </c>
      <c r="AC3" s="451">
        <v>2017</v>
      </c>
      <c r="AD3" s="451">
        <v>2018</v>
      </c>
      <c r="AE3" s="451">
        <v>2019</v>
      </c>
      <c r="AF3" s="458" t="s">
        <v>336</v>
      </c>
      <c r="AG3" s="451">
        <v>2015</v>
      </c>
      <c r="AH3" s="451">
        <v>2016</v>
      </c>
      <c r="AI3" s="451">
        <v>2017</v>
      </c>
      <c r="AJ3" s="451">
        <v>2018</v>
      </c>
      <c r="AK3" s="451">
        <v>2019</v>
      </c>
      <c r="AL3" s="458" t="s">
        <v>336</v>
      </c>
      <c r="AM3" s="204"/>
      <c r="AN3" s="204"/>
      <c r="AO3" s="204"/>
      <c r="AP3" s="204"/>
      <c r="AQ3" s="204"/>
      <c r="AR3" s="204"/>
      <c r="AS3" s="204"/>
      <c r="AT3" s="204"/>
      <c r="AU3" s="204"/>
    </row>
    <row r="4" spans="1:47" x14ac:dyDescent="0.25">
      <c r="A4" s="335" t="s">
        <v>337</v>
      </c>
      <c r="B4" s="409"/>
      <c r="C4" s="409"/>
      <c r="D4" s="409"/>
      <c r="E4" s="409"/>
      <c r="F4" s="409"/>
      <c r="G4" s="409"/>
      <c r="H4" s="409"/>
      <c r="I4" s="132"/>
      <c r="J4" s="132"/>
      <c r="K4" s="132"/>
      <c r="L4" s="132"/>
      <c r="M4" s="132"/>
      <c r="N4" s="132"/>
      <c r="O4" s="409"/>
      <c r="P4" s="409"/>
      <c r="Q4" s="409"/>
      <c r="R4" s="409"/>
      <c r="S4" s="409"/>
      <c r="T4" s="409"/>
      <c r="U4" s="409"/>
      <c r="V4" s="409"/>
      <c r="W4" s="409"/>
      <c r="X4" s="409"/>
      <c r="Y4" s="409"/>
      <c r="Z4" s="409"/>
      <c r="AA4" s="355"/>
      <c r="AB4" s="355"/>
      <c r="AC4" s="355"/>
      <c r="AD4" s="355"/>
      <c r="AE4" s="422"/>
      <c r="AF4" s="126"/>
      <c r="AG4" s="355"/>
      <c r="AH4" s="355"/>
      <c r="AI4" s="355"/>
      <c r="AJ4" s="355"/>
      <c r="AK4" s="422"/>
      <c r="AL4" s="126"/>
      <c r="AM4" s="204"/>
      <c r="AN4" s="204"/>
      <c r="AO4" s="204"/>
      <c r="AP4" s="204"/>
      <c r="AQ4" s="204"/>
      <c r="AR4" s="204"/>
      <c r="AS4" s="204"/>
      <c r="AT4" s="204"/>
      <c r="AU4" s="204"/>
    </row>
    <row r="5" spans="1:47" x14ac:dyDescent="0.25">
      <c r="A5" s="548" t="s">
        <v>338</v>
      </c>
      <c r="B5" s="198" t="s">
        <v>339</v>
      </c>
      <c r="C5" s="356">
        <v>110</v>
      </c>
      <c r="D5" s="223"/>
      <c r="E5" s="223"/>
      <c r="F5" s="223"/>
      <c r="G5" s="223">
        <v>135</v>
      </c>
      <c r="H5" s="324" t="s">
        <v>340</v>
      </c>
      <c r="I5" s="223">
        <v>100</v>
      </c>
      <c r="J5" s="223">
        <v>110</v>
      </c>
      <c r="K5" s="223"/>
      <c r="L5" s="223"/>
      <c r="M5" s="223">
        <v>150</v>
      </c>
      <c r="N5" s="357" t="s">
        <v>340</v>
      </c>
      <c r="O5" s="223">
        <v>80</v>
      </c>
      <c r="P5" s="223">
        <v>120</v>
      </c>
      <c r="Q5" s="223">
        <v>190</v>
      </c>
      <c r="R5" s="223">
        <v>260</v>
      </c>
      <c r="S5" s="223">
        <v>170</v>
      </c>
      <c r="T5" s="358">
        <f t="shared" ref="T5:T16" si="0">(R5/Q5)-1</f>
        <v>0.36842105263157898</v>
      </c>
      <c r="U5" s="359">
        <v>75</v>
      </c>
      <c r="V5" s="359">
        <v>90</v>
      </c>
      <c r="W5" s="359">
        <v>190</v>
      </c>
      <c r="X5" s="359"/>
      <c r="Y5" s="359"/>
      <c r="Z5" s="358">
        <f t="shared" ref="Z5:Z15" si="1">(X5/W5)-1</f>
        <v>-1</v>
      </c>
      <c r="AA5" s="360"/>
      <c r="AB5" s="360"/>
      <c r="AC5" s="360"/>
      <c r="AD5" s="361">
        <v>170</v>
      </c>
      <c r="AE5" s="361"/>
      <c r="AF5" s="357" t="s">
        <v>341</v>
      </c>
      <c r="AG5" s="360"/>
      <c r="AH5" s="360"/>
      <c r="AI5" s="360"/>
      <c r="AJ5" s="361">
        <v>130</v>
      </c>
      <c r="AK5" s="361"/>
      <c r="AL5" s="357" t="s">
        <v>341</v>
      </c>
      <c r="AM5" s="204"/>
      <c r="AN5" s="204"/>
      <c r="AO5" s="204"/>
      <c r="AP5" s="204"/>
      <c r="AQ5" s="204"/>
      <c r="AR5" s="204"/>
      <c r="AS5" s="204"/>
      <c r="AT5" s="204"/>
      <c r="AU5" s="204"/>
    </row>
    <row r="6" spans="1:47" x14ac:dyDescent="0.25">
      <c r="A6" s="549"/>
      <c r="B6" s="158" t="s">
        <v>342</v>
      </c>
      <c r="C6" s="362">
        <v>135</v>
      </c>
      <c r="D6" s="224"/>
      <c r="E6" s="224"/>
      <c r="F6" s="224"/>
      <c r="G6" s="224">
        <v>175</v>
      </c>
      <c r="H6" s="324" t="s">
        <v>340</v>
      </c>
      <c r="I6" s="224">
        <v>125</v>
      </c>
      <c r="J6" s="224">
        <v>130</v>
      </c>
      <c r="K6" s="224"/>
      <c r="L6" s="224"/>
      <c r="M6" s="224">
        <v>175</v>
      </c>
      <c r="N6" s="324" t="s">
        <v>340</v>
      </c>
      <c r="O6" s="224">
        <v>125</v>
      </c>
      <c r="P6" s="224">
        <v>135</v>
      </c>
      <c r="Q6" s="224">
        <v>225</v>
      </c>
      <c r="R6" s="224">
        <v>315</v>
      </c>
      <c r="S6" s="224">
        <v>210</v>
      </c>
      <c r="T6" s="363">
        <f t="shared" si="0"/>
        <v>0.39999999999999991</v>
      </c>
      <c r="U6" s="364">
        <v>100</v>
      </c>
      <c r="V6" s="364">
        <v>135</v>
      </c>
      <c r="W6" s="364">
        <v>240</v>
      </c>
      <c r="X6" s="364"/>
      <c r="Y6" s="364"/>
      <c r="Z6" s="363">
        <f t="shared" si="1"/>
        <v>-1</v>
      </c>
      <c r="AA6" s="365"/>
      <c r="AB6" s="365"/>
      <c r="AC6" s="365"/>
      <c r="AD6" s="366">
        <v>210</v>
      </c>
      <c r="AE6" s="366"/>
      <c r="AF6" s="367" t="s">
        <v>341</v>
      </c>
      <c r="AG6" s="365"/>
      <c r="AH6" s="365"/>
      <c r="AI6" s="365"/>
      <c r="AJ6" s="366">
        <v>180</v>
      </c>
      <c r="AK6" s="366"/>
      <c r="AL6" s="367" t="s">
        <v>341</v>
      </c>
      <c r="AM6" s="204"/>
      <c r="AN6" s="204"/>
      <c r="AO6" s="204"/>
      <c r="AP6" s="204"/>
      <c r="AQ6" s="204"/>
      <c r="AR6" s="204"/>
      <c r="AS6" s="204"/>
      <c r="AT6" s="204"/>
      <c r="AU6" s="204"/>
    </row>
    <row r="7" spans="1:47" x14ac:dyDescent="0.25">
      <c r="A7" s="548" t="s">
        <v>202</v>
      </c>
      <c r="B7" s="198" t="s">
        <v>339</v>
      </c>
      <c r="C7" s="196">
        <v>110</v>
      </c>
      <c r="D7" s="223"/>
      <c r="E7" s="223"/>
      <c r="F7" s="223"/>
      <c r="G7" s="223">
        <v>155</v>
      </c>
      <c r="H7" s="368" t="s">
        <v>340</v>
      </c>
      <c r="I7" s="223">
        <v>95</v>
      </c>
      <c r="J7" s="223">
        <v>110</v>
      </c>
      <c r="K7" s="223"/>
      <c r="L7" s="223"/>
      <c r="M7" s="223">
        <v>160</v>
      </c>
      <c r="N7" s="368" t="s">
        <v>340</v>
      </c>
      <c r="O7" s="223">
        <v>90</v>
      </c>
      <c r="P7" s="223">
        <v>110</v>
      </c>
      <c r="Q7" s="223">
        <v>170</v>
      </c>
      <c r="R7" s="223">
        <v>270</v>
      </c>
      <c r="S7" s="223">
        <v>170</v>
      </c>
      <c r="T7" s="358">
        <f t="shared" si="0"/>
        <v>0.58823529411764697</v>
      </c>
      <c r="U7" s="359">
        <v>75</v>
      </c>
      <c r="V7" s="359">
        <v>90</v>
      </c>
      <c r="W7" s="359">
        <v>190</v>
      </c>
      <c r="X7" s="359"/>
      <c r="Y7" s="359"/>
      <c r="Z7" s="358">
        <f t="shared" si="1"/>
        <v>-1</v>
      </c>
      <c r="AA7" s="360"/>
      <c r="AB7" s="360"/>
      <c r="AC7" s="360"/>
      <c r="AD7" s="361">
        <v>190</v>
      </c>
      <c r="AE7" s="361"/>
      <c r="AF7" s="357" t="s">
        <v>341</v>
      </c>
      <c r="AG7" s="360"/>
      <c r="AH7" s="360"/>
      <c r="AI7" s="360"/>
      <c r="AJ7" s="361">
        <v>170</v>
      </c>
      <c r="AK7" s="361"/>
      <c r="AL7" s="357" t="s">
        <v>341</v>
      </c>
      <c r="AM7" s="204"/>
      <c r="AN7" s="204"/>
      <c r="AO7" s="204"/>
      <c r="AP7" s="204"/>
      <c r="AQ7" s="204"/>
      <c r="AR7" s="204"/>
      <c r="AS7" s="204"/>
      <c r="AT7" s="204"/>
      <c r="AU7" s="204"/>
    </row>
    <row r="8" spans="1:47" x14ac:dyDescent="0.25">
      <c r="A8" s="549"/>
      <c r="B8" s="158" t="s">
        <v>342</v>
      </c>
      <c r="C8" s="197">
        <v>130</v>
      </c>
      <c r="D8" s="224"/>
      <c r="E8" s="224"/>
      <c r="F8" s="224"/>
      <c r="G8" s="224">
        <v>180</v>
      </c>
      <c r="H8" s="199" t="s">
        <v>340</v>
      </c>
      <c r="I8" s="224">
        <v>105</v>
      </c>
      <c r="J8" s="224">
        <v>110</v>
      </c>
      <c r="K8" s="224"/>
      <c r="L8" s="224"/>
      <c r="M8" s="224">
        <v>180</v>
      </c>
      <c r="N8" s="199" t="s">
        <v>340</v>
      </c>
      <c r="O8" s="224">
        <v>115</v>
      </c>
      <c r="P8" s="224">
        <v>110</v>
      </c>
      <c r="Q8" s="224">
        <v>210</v>
      </c>
      <c r="R8" s="224">
        <v>330</v>
      </c>
      <c r="S8" s="224">
        <v>200</v>
      </c>
      <c r="T8" s="363">
        <f t="shared" si="0"/>
        <v>0.5714285714285714</v>
      </c>
      <c r="U8" s="364">
        <v>100</v>
      </c>
      <c r="V8" s="364">
        <v>110</v>
      </c>
      <c r="W8" s="364">
        <v>235</v>
      </c>
      <c r="X8" s="364"/>
      <c r="Y8" s="364"/>
      <c r="Z8" s="363">
        <f t="shared" si="1"/>
        <v>-1</v>
      </c>
      <c r="AA8" s="365"/>
      <c r="AB8" s="365"/>
      <c r="AC8" s="365"/>
      <c r="AD8" s="366">
        <v>220</v>
      </c>
      <c r="AE8" s="366"/>
      <c r="AF8" s="367" t="s">
        <v>341</v>
      </c>
      <c r="AG8" s="365"/>
      <c r="AH8" s="365"/>
      <c r="AI8" s="365"/>
      <c r="AJ8" s="366">
        <v>200</v>
      </c>
      <c r="AK8" s="366"/>
      <c r="AL8" s="367" t="s">
        <v>341</v>
      </c>
      <c r="AM8" s="204"/>
      <c r="AN8" s="204"/>
      <c r="AO8" s="204"/>
      <c r="AP8" s="204"/>
      <c r="AQ8" s="204"/>
      <c r="AR8" s="204"/>
      <c r="AS8" s="204"/>
      <c r="AT8" s="204"/>
      <c r="AU8" s="204"/>
    </row>
    <row r="9" spans="1:47" x14ac:dyDescent="0.25">
      <c r="A9" s="548" t="s">
        <v>204</v>
      </c>
      <c r="B9" s="198" t="s">
        <v>339</v>
      </c>
      <c r="C9" s="196">
        <v>110</v>
      </c>
      <c r="D9" s="223"/>
      <c r="E9" s="223"/>
      <c r="F9" s="223"/>
      <c r="G9" s="223">
        <v>170</v>
      </c>
      <c r="H9" s="368" t="s">
        <v>340</v>
      </c>
      <c r="I9" s="223">
        <v>105</v>
      </c>
      <c r="J9" s="223">
        <v>110</v>
      </c>
      <c r="K9" s="223"/>
      <c r="L9" s="223"/>
      <c r="M9" s="223">
        <v>180</v>
      </c>
      <c r="N9" s="368" t="s">
        <v>340</v>
      </c>
      <c r="O9" s="223">
        <v>90</v>
      </c>
      <c r="P9" s="223">
        <v>120</v>
      </c>
      <c r="Q9" s="223">
        <v>210</v>
      </c>
      <c r="R9" s="223">
        <v>300</v>
      </c>
      <c r="S9" s="223">
        <v>190</v>
      </c>
      <c r="T9" s="358">
        <f t="shared" si="0"/>
        <v>0.4285714285714286</v>
      </c>
      <c r="U9" s="359">
        <v>85</v>
      </c>
      <c r="V9" s="359">
        <v>110</v>
      </c>
      <c r="W9" s="359">
        <v>235</v>
      </c>
      <c r="X9" s="359"/>
      <c r="Y9" s="359"/>
      <c r="Z9" s="358">
        <f t="shared" si="1"/>
        <v>-1</v>
      </c>
      <c r="AA9" s="360"/>
      <c r="AB9" s="360"/>
      <c r="AC9" s="360"/>
      <c r="AD9" s="361">
        <v>220</v>
      </c>
      <c r="AE9" s="361"/>
      <c r="AF9" s="357" t="s">
        <v>341</v>
      </c>
      <c r="AG9" s="360"/>
      <c r="AH9" s="360"/>
      <c r="AI9" s="360"/>
      <c r="AJ9" s="361">
        <v>200</v>
      </c>
      <c r="AK9" s="361"/>
      <c r="AL9" s="357" t="s">
        <v>341</v>
      </c>
      <c r="AM9" s="204"/>
      <c r="AN9" s="204"/>
      <c r="AO9" s="204"/>
      <c r="AP9" s="204"/>
      <c r="AQ9" s="204"/>
      <c r="AR9" s="204"/>
      <c r="AS9" s="204"/>
      <c r="AT9" s="204"/>
      <c r="AU9" s="204"/>
    </row>
    <row r="10" spans="1:47" x14ac:dyDescent="0.25">
      <c r="A10" s="549"/>
      <c r="B10" s="158" t="s">
        <v>342</v>
      </c>
      <c r="C10" s="197">
        <v>135</v>
      </c>
      <c r="D10" s="224"/>
      <c r="E10" s="224"/>
      <c r="F10" s="224"/>
      <c r="G10" s="224">
        <v>200</v>
      </c>
      <c r="H10" s="199" t="s">
        <v>340</v>
      </c>
      <c r="I10" s="224">
        <v>120</v>
      </c>
      <c r="J10" s="224">
        <v>130</v>
      </c>
      <c r="K10" s="224"/>
      <c r="L10" s="224"/>
      <c r="M10" s="224">
        <v>200</v>
      </c>
      <c r="N10" s="199" t="s">
        <v>340</v>
      </c>
      <c r="O10" s="224">
        <v>120</v>
      </c>
      <c r="P10" s="224">
        <v>135</v>
      </c>
      <c r="Q10" s="224">
        <v>245</v>
      </c>
      <c r="R10" s="224">
        <v>360</v>
      </c>
      <c r="S10" s="224">
        <v>230</v>
      </c>
      <c r="T10" s="363">
        <f t="shared" si="0"/>
        <v>0.46938775510204089</v>
      </c>
      <c r="U10" s="364">
        <v>105</v>
      </c>
      <c r="V10" s="364">
        <v>130</v>
      </c>
      <c r="W10" s="364">
        <v>250</v>
      </c>
      <c r="X10" s="364"/>
      <c r="Y10" s="364"/>
      <c r="Z10" s="363">
        <f t="shared" si="1"/>
        <v>-1</v>
      </c>
      <c r="AA10" s="365"/>
      <c r="AB10" s="365"/>
      <c r="AC10" s="365"/>
      <c r="AD10" s="366">
        <v>235</v>
      </c>
      <c r="AE10" s="366"/>
      <c r="AF10" s="367" t="s">
        <v>341</v>
      </c>
      <c r="AG10" s="365"/>
      <c r="AH10" s="365"/>
      <c r="AI10" s="365"/>
      <c r="AJ10" s="366">
        <v>220</v>
      </c>
      <c r="AK10" s="366"/>
      <c r="AL10" s="367" t="s">
        <v>341</v>
      </c>
      <c r="AM10" s="204"/>
      <c r="AN10" s="204"/>
      <c r="AO10" s="204"/>
      <c r="AP10" s="204"/>
      <c r="AQ10" s="204"/>
      <c r="AR10" s="204"/>
      <c r="AS10" s="204"/>
      <c r="AT10" s="204"/>
      <c r="AU10" s="204"/>
    </row>
    <row r="11" spans="1:47" x14ac:dyDescent="0.25">
      <c r="A11" s="548" t="s">
        <v>206</v>
      </c>
      <c r="B11" s="198" t="s">
        <v>339</v>
      </c>
      <c r="C11" s="196">
        <v>110</v>
      </c>
      <c r="D11" s="223"/>
      <c r="E11" s="223"/>
      <c r="F11" s="223"/>
      <c r="G11" s="223">
        <v>130</v>
      </c>
      <c r="H11" s="368" t="s">
        <v>340</v>
      </c>
      <c r="I11" s="223">
        <v>95</v>
      </c>
      <c r="J11" s="223">
        <v>110</v>
      </c>
      <c r="K11" s="223"/>
      <c r="L11" s="223"/>
      <c r="M11" s="223">
        <v>130</v>
      </c>
      <c r="N11" s="368" t="s">
        <v>340</v>
      </c>
      <c r="O11" s="223">
        <v>82.5</v>
      </c>
      <c r="P11" s="223">
        <v>120</v>
      </c>
      <c r="Q11" s="223">
        <v>170</v>
      </c>
      <c r="R11" s="223">
        <v>270</v>
      </c>
      <c r="S11" s="223">
        <v>130</v>
      </c>
      <c r="T11" s="358">
        <f t="shared" si="0"/>
        <v>0.58823529411764697</v>
      </c>
      <c r="U11" s="359">
        <v>75</v>
      </c>
      <c r="V11" s="359">
        <v>110</v>
      </c>
      <c r="W11" s="359">
        <v>210</v>
      </c>
      <c r="X11" s="359"/>
      <c r="Y11" s="359"/>
      <c r="Z11" s="358">
        <f t="shared" si="1"/>
        <v>-1</v>
      </c>
      <c r="AA11" s="360"/>
      <c r="AB11" s="360"/>
      <c r="AC11" s="360"/>
      <c r="AD11" s="361">
        <v>170</v>
      </c>
      <c r="AE11" s="361"/>
      <c r="AF11" s="357" t="s">
        <v>341</v>
      </c>
      <c r="AG11" s="360"/>
      <c r="AH11" s="360"/>
      <c r="AI11" s="360"/>
      <c r="AJ11" s="361">
        <v>150</v>
      </c>
      <c r="AK11" s="361"/>
      <c r="AL11" s="357" t="s">
        <v>341</v>
      </c>
      <c r="AM11" s="204"/>
      <c r="AN11" s="204"/>
      <c r="AO11" s="204"/>
      <c r="AP11" s="204"/>
      <c r="AQ11" s="204"/>
      <c r="AR11" s="204"/>
      <c r="AS11" s="204"/>
      <c r="AT11" s="204"/>
      <c r="AU11" s="204"/>
    </row>
    <row r="12" spans="1:47" x14ac:dyDescent="0.25">
      <c r="A12" s="549"/>
      <c r="B12" s="158" t="s">
        <v>342</v>
      </c>
      <c r="C12" s="197">
        <v>125</v>
      </c>
      <c r="D12" s="224"/>
      <c r="E12" s="224"/>
      <c r="F12" s="224"/>
      <c r="G12" s="224">
        <v>165</v>
      </c>
      <c r="H12" s="199" t="s">
        <v>340</v>
      </c>
      <c r="I12" s="224">
        <v>105</v>
      </c>
      <c r="J12" s="224">
        <v>110</v>
      </c>
      <c r="K12" s="224"/>
      <c r="L12" s="224"/>
      <c r="M12" s="224">
        <v>165</v>
      </c>
      <c r="N12" s="199" t="s">
        <v>340</v>
      </c>
      <c r="O12" s="224">
        <v>110</v>
      </c>
      <c r="P12" s="224">
        <v>130</v>
      </c>
      <c r="Q12" s="224">
        <v>210</v>
      </c>
      <c r="R12" s="224">
        <v>320</v>
      </c>
      <c r="S12" s="224">
        <v>165</v>
      </c>
      <c r="T12" s="363">
        <f t="shared" si="0"/>
        <v>0.52380952380952372</v>
      </c>
      <c r="U12" s="364">
        <v>90</v>
      </c>
      <c r="V12" s="364">
        <v>130</v>
      </c>
      <c r="W12" s="364">
        <v>235</v>
      </c>
      <c r="X12" s="364"/>
      <c r="Y12" s="364"/>
      <c r="Z12" s="363">
        <f t="shared" si="1"/>
        <v>-1</v>
      </c>
      <c r="AA12" s="365"/>
      <c r="AB12" s="365"/>
      <c r="AC12" s="365"/>
      <c r="AD12" s="366">
        <v>220</v>
      </c>
      <c r="AE12" s="366"/>
      <c r="AF12" s="367" t="s">
        <v>341</v>
      </c>
      <c r="AG12" s="365"/>
      <c r="AH12" s="365"/>
      <c r="AI12" s="365"/>
      <c r="AJ12" s="366">
        <v>200</v>
      </c>
      <c r="AK12" s="366"/>
      <c r="AL12" s="367" t="s">
        <v>341</v>
      </c>
      <c r="AM12" s="204"/>
      <c r="AN12" s="204"/>
      <c r="AO12" s="204"/>
      <c r="AP12" s="204"/>
      <c r="AQ12" s="204"/>
      <c r="AR12" s="204"/>
      <c r="AS12" s="204"/>
      <c r="AT12" s="204"/>
      <c r="AU12" s="204"/>
    </row>
    <row r="13" spans="1:47" x14ac:dyDescent="0.25">
      <c r="A13" s="548" t="s">
        <v>343</v>
      </c>
      <c r="B13" s="198" t="s">
        <v>339</v>
      </c>
      <c r="C13" s="196">
        <v>100</v>
      </c>
      <c r="D13" s="223"/>
      <c r="E13" s="223"/>
      <c r="F13" s="223"/>
      <c r="G13" s="223">
        <v>120</v>
      </c>
      <c r="H13" s="368" t="s">
        <v>340</v>
      </c>
      <c r="I13" s="223">
        <v>95</v>
      </c>
      <c r="J13" s="223">
        <v>85</v>
      </c>
      <c r="K13" s="223"/>
      <c r="L13" s="223"/>
      <c r="M13" s="223">
        <v>120</v>
      </c>
      <c r="N13" s="368" t="s">
        <v>340</v>
      </c>
      <c r="O13" s="223">
        <v>80</v>
      </c>
      <c r="P13" s="223">
        <v>90</v>
      </c>
      <c r="Q13" s="223">
        <v>150</v>
      </c>
      <c r="R13" s="223">
        <v>230</v>
      </c>
      <c r="S13" s="223">
        <v>135</v>
      </c>
      <c r="T13" s="358">
        <f t="shared" si="0"/>
        <v>0.53333333333333344</v>
      </c>
      <c r="U13" s="359">
        <v>75</v>
      </c>
      <c r="V13" s="359">
        <v>90</v>
      </c>
      <c r="W13" s="359">
        <v>190</v>
      </c>
      <c r="X13" s="359"/>
      <c r="Y13" s="359"/>
      <c r="Z13" s="358">
        <f t="shared" si="1"/>
        <v>-1</v>
      </c>
      <c r="AA13" s="360"/>
      <c r="AB13" s="360"/>
      <c r="AC13" s="360"/>
      <c r="AD13" s="361">
        <v>160</v>
      </c>
      <c r="AE13" s="361"/>
      <c r="AF13" s="357" t="s">
        <v>341</v>
      </c>
      <c r="AG13" s="360"/>
      <c r="AH13" s="360"/>
      <c r="AI13" s="360"/>
      <c r="AJ13" s="361">
        <v>135</v>
      </c>
      <c r="AK13" s="361"/>
      <c r="AL13" s="357" t="s">
        <v>341</v>
      </c>
      <c r="AM13" s="204"/>
      <c r="AN13" s="204"/>
      <c r="AO13" s="204"/>
      <c r="AP13" s="204"/>
      <c r="AQ13" s="204"/>
      <c r="AR13" s="204"/>
      <c r="AS13" s="204"/>
      <c r="AT13" s="204"/>
      <c r="AU13" s="204"/>
    </row>
    <row r="14" spans="1:47" x14ac:dyDescent="0.25">
      <c r="A14" s="549"/>
      <c r="B14" s="158" t="s">
        <v>342</v>
      </c>
      <c r="C14" s="197">
        <v>130</v>
      </c>
      <c r="D14" s="224"/>
      <c r="E14" s="224"/>
      <c r="F14" s="224"/>
      <c r="G14" s="224">
        <v>165</v>
      </c>
      <c r="H14" s="199" t="s">
        <v>340</v>
      </c>
      <c r="I14" s="224">
        <v>105</v>
      </c>
      <c r="J14" s="224">
        <v>95</v>
      </c>
      <c r="K14" s="224"/>
      <c r="L14" s="224"/>
      <c r="M14" s="224">
        <v>165</v>
      </c>
      <c r="N14" s="199" t="s">
        <v>340</v>
      </c>
      <c r="O14" s="224">
        <v>110</v>
      </c>
      <c r="P14" s="224">
        <v>95</v>
      </c>
      <c r="Q14" s="224">
        <v>170</v>
      </c>
      <c r="R14" s="224">
        <v>250</v>
      </c>
      <c r="S14" s="224">
        <v>170</v>
      </c>
      <c r="T14" s="363">
        <f t="shared" si="0"/>
        <v>0.47058823529411775</v>
      </c>
      <c r="U14" s="364">
        <v>90</v>
      </c>
      <c r="V14" s="364">
        <v>95</v>
      </c>
      <c r="W14" s="364">
        <v>210</v>
      </c>
      <c r="X14" s="364"/>
      <c r="Y14" s="420"/>
      <c r="Z14" s="369">
        <f t="shared" si="1"/>
        <v>-1</v>
      </c>
      <c r="AA14" s="365"/>
      <c r="AB14" s="365"/>
      <c r="AC14" s="365"/>
      <c r="AD14" s="366">
        <v>190</v>
      </c>
      <c r="AE14" s="366"/>
      <c r="AF14" s="367" t="s">
        <v>341</v>
      </c>
      <c r="AG14" s="365"/>
      <c r="AH14" s="365"/>
      <c r="AI14" s="365"/>
      <c r="AJ14" s="366">
        <v>165</v>
      </c>
      <c r="AK14" s="366"/>
      <c r="AL14" s="367" t="s">
        <v>341</v>
      </c>
      <c r="AM14" s="204"/>
      <c r="AN14" s="204"/>
      <c r="AO14" s="204"/>
      <c r="AP14" s="204"/>
      <c r="AQ14" s="204"/>
      <c r="AR14" s="204"/>
      <c r="AS14" s="204"/>
      <c r="AT14" s="204"/>
      <c r="AU14" s="204"/>
    </row>
    <row r="15" spans="1:47" x14ac:dyDescent="0.25">
      <c r="A15" s="548" t="s">
        <v>222</v>
      </c>
      <c r="B15" s="198" t="s">
        <v>339</v>
      </c>
      <c r="C15" s="196">
        <v>85</v>
      </c>
      <c r="D15" s="223"/>
      <c r="E15" s="223"/>
      <c r="F15" s="223"/>
      <c r="G15" s="223">
        <v>90</v>
      </c>
      <c r="H15" s="368" t="s">
        <v>340</v>
      </c>
      <c r="I15" s="223">
        <v>70</v>
      </c>
      <c r="J15" s="223">
        <v>90</v>
      </c>
      <c r="K15" s="223"/>
      <c r="L15" s="223"/>
      <c r="M15" s="223">
        <v>90</v>
      </c>
      <c r="N15" s="368" t="s">
        <v>340</v>
      </c>
      <c r="O15" s="223">
        <v>65</v>
      </c>
      <c r="P15" s="223">
        <v>90</v>
      </c>
      <c r="Q15" s="223">
        <v>130</v>
      </c>
      <c r="R15" s="223">
        <v>225</v>
      </c>
      <c r="S15" s="223">
        <v>110</v>
      </c>
      <c r="T15" s="358">
        <f t="shared" si="0"/>
        <v>0.73076923076923084</v>
      </c>
      <c r="U15" s="359">
        <v>65</v>
      </c>
      <c r="V15" s="359">
        <v>90</v>
      </c>
      <c r="W15" s="359">
        <v>150</v>
      </c>
      <c r="X15" s="370"/>
      <c r="Y15" s="370"/>
      <c r="Z15" s="358">
        <f t="shared" si="1"/>
        <v>-1</v>
      </c>
      <c r="AA15" s="371"/>
      <c r="AB15" s="360"/>
      <c r="AC15" s="360"/>
      <c r="AD15" s="361">
        <v>120</v>
      </c>
      <c r="AE15" s="361"/>
      <c r="AF15" s="357" t="s">
        <v>341</v>
      </c>
      <c r="AG15" s="371"/>
      <c r="AH15" s="360"/>
      <c r="AI15" s="360"/>
      <c r="AJ15" s="361">
        <v>90</v>
      </c>
      <c r="AK15" s="361"/>
      <c r="AL15" s="357" t="s">
        <v>341</v>
      </c>
      <c r="AM15" s="204"/>
      <c r="AN15" s="204"/>
      <c r="AO15" s="204"/>
      <c r="AP15" s="204"/>
      <c r="AQ15" s="204"/>
      <c r="AR15" s="204"/>
      <c r="AS15" s="204"/>
      <c r="AT15" s="204"/>
      <c r="AU15" s="204"/>
    </row>
    <row r="16" spans="1:47" x14ac:dyDescent="0.25">
      <c r="A16" s="549"/>
      <c r="B16" s="158" t="s">
        <v>342</v>
      </c>
      <c r="C16" s="197">
        <v>95</v>
      </c>
      <c r="D16" s="224"/>
      <c r="E16" s="224"/>
      <c r="F16" s="224"/>
      <c r="G16" s="224">
        <v>110</v>
      </c>
      <c r="H16" s="199" t="s">
        <v>340</v>
      </c>
      <c r="I16" s="224">
        <v>75</v>
      </c>
      <c r="J16" s="224"/>
      <c r="K16" s="224"/>
      <c r="L16" s="224"/>
      <c r="M16" s="224">
        <v>110</v>
      </c>
      <c r="N16" s="199" t="s">
        <v>340</v>
      </c>
      <c r="O16" s="224">
        <v>70</v>
      </c>
      <c r="P16" s="224"/>
      <c r="Q16" s="224">
        <v>170</v>
      </c>
      <c r="R16" s="224">
        <v>250</v>
      </c>
      <c r="S16" s="224">
        <v>135</v>
      </c>
      <c r="T16" s="363">
        <f t="shared" si="0"/>
        <v>0.47058823529411775</v>
      </c>
      <c r="U16" s="364">
        <v>75</v>
      </c>
      <c r="V16" s="365"/>
      <c r="W16" s="365">
        <v>195</v>
      </c>
      <c r="X16" s="366"/>
      <c r="Y16" s="366"/>
      <c r="Z16" s="367" t="s">
        <v>341</v>
      </c>
      <c r="AA16" s="372"/>
      <c r="AB16" s="365"/>
      <c r="AC16" s="365"/>
      <c r="AD16" s="366">
        <v>150</v>
      </c>
      <c r="AE16" s="366"/>
      <c r="AF16" s="367" t="s">
        <v>341</v>
      </c>
      <c r="AG16" s="372"/>
      <c r="AH16" s="365"/>
      <c r="AI16" s="365"/>
      <c r="AJ16" s="366">
        <v>115</v>
      </c>
      <c r="AK16" s="366"/>
      <c r="AL16" s="367" t="s">
        <v>341</v>
      </c>
      <c r="AM16" s="204"/>
      <c r="AN16" s="204"/>
      <c r="AO16" s="204"/>
      <c r="AP16" s="204"/>
      <c r="AQ16" s="204"/>
      <c r="AR16" s="204"/>
      <c r="AS16" s="204"/>
      <c r="AT16" s="204"/>
      <c r="AU16" s="204"/>
    </row>
    <row r="17" spans="1:38" x14ac:dyDescent="0.25">
      <c r="A17" s="335" t="s">
        <v>344</v>
      </c>
      <c r="B17" s="409"/>
      <c r="C17" s="462"/>
      <c r="D17" s="409"/>
      <c r="E17" s="409"/>
      <c r="F17" s="409"/>
      <c r="G17" s="409"/>
      <c r="H17" s="409"/>
      <c r="I17" s="132"/>
      <c r="J17" s="132"/>
      <c r="K17" s="132"/>
      <c r="L17" s="132"/>
      <c r="M17" s="132"/>
      <c r="N17" s="409"/>
      <c r="O17" s="409"/>
      <c r="P17" s="409"/>
      <c r="Q17" s="392"/>
      <c r="R17" s="392"/>
      <c r="S17" s="419"/>
      <c r="T17" s="363"/>
      <c r="U17" s="409"/>
      <c r="V17" s="409"/>
      <c r="W17" s="409"/>
      <c r="X17" s="409"/>
      <c r="Y17" s="373"/>
      <c r="Z17" s="373"/>
      <c r="AA17" s="409"/>
      <c r="AB17" s="409"/>
      <c r="AC17" s="409"/>
      <c r="AD17" s="409"/>
      <c r="AE17" s="373"/>
      <c r="AF17" s="374"/>
      <c r="AG17" s="409"/>
      <c r="AH17" s="409"/>
      <c r="AI17" s="409"/>
      <c r="AJ17" s="409"/>
      <c r="AK17" s="373"/>
      <c r="AL17" s="374"/>
    </row>
    <row r="18" spans="1:38" x14ac:dyDescent="0.25">
      <c r="A18" s="548" t="s">
        <v>345</v>
      </c>
      <c r="B18" s="198" t="s">
        <v>339</v>
      </c>
      <c r="C18" s="196">
        <v>190</v>
      </c>
      <c r="D18" s="223"/>
      <c r="E18" s="223"/>
      <c r="F18" s="223"/>
      <c r="G18" s="223">
        <v>155</v>
      </c>
      <c r="H18" s="368" t="s">
        <v>340</v>
      </c>
      <c r="I18" s="223"/>
      <c r="J18" s="223">
        <v>135</v>
      </c>
      <c r="K18" s="223"/>
      <c r="L18" s="223"/>
      <c r="M18" s="223">
        <v>155</v>
      </c>
      <c r="N18" s="368" t="s">
        <v>340</v>
      </c>
      <c r="O18" s="223">
        <v>125</v>
      </c>
      <c r="P18" s="223">
        <v>150</v>
      </c>
      <c r="Q18" s="223">
        <v>165</v>
      </c>
      <c r="R18" s="223">
        <v>265</v>
      </c>
      <c r="S18" s="223">
        <v>170</v>
      </c>
      <c r="T18" s="375">
        <f t="shared" ref="T18:T27" si="2">(R18/Q18)-1</f>
        <v>0.60606060606060597</v>
      </c>
      <c r="U18" s="360">
        <v>130</v>
      </c>
      <c r="V18" s="376"/>
      <c r="W18" s="376"/>
      <c r="X18" s="377"/>
      <c r="Y18" s="377"/>
      <c r="Z18" s="357" t="s">
        <v>341</v>
      </c>
      <c r="AA18" s="371"/>
      <c r="AB18" s="360"/>
      <c r="AC18" s="360"/>
      <c r="AD18" s="361">
        <v>165</v>
      </c>
      <c r="AE18" s="361"/>
      <c r="AF18" s="357" t="s">
        <v>341</v>
      </c>
      <c r="AG18" s="371"/>
      <c r="AH18" s="360"/>
      <c r="AI18" s="360"/>
      <c r="AJ18" s="361">
        <v>155</v>
      </c>
      <c r="AK18" s="361"/>
      <c r="AL18" s="357" t="s">
        <v>341</v>
      </c>
    </row>
    <row r="19" spans="1:38" x14ac:dyDescent="0.25">
      <c r="A19" s="549"/>
      <c r="B19" s="158" t="s">
        <v>342</v>
      </c>
      <c r="C19" s="197">
        <v>225</v>
      </c>
      <c r="D19" s="224"/>
      <c r="E19" s="224"/>
      <c r="F19" s="224"/>
      <c r="G19" s="224">
        <v>180</v>
      </c>
      <c r="H19" s="199" t="s">
        <v>340</v>
      </c>
      <c r="I19" s="224">
        <v>135</v>
      </c>
      <c r="J19" s="224">
        <v>175</v>
      </c>
      <c r="K19" s="224"/>
      <c r="L19" s="224"/>
      <c r="M19" s="224">
        <v>180</v>
      </c>
      <c r="N19" s="199" t="s">
        <v>340</v>
      </c>
      <c r="O19" s="224">
        <v>150</v>
      </c>
      <c r="P19" s="224">
        <v>180</v>
      </c>
      <c r="Q19" s="224">
        <v>210</v>
      </c>
      <c r="R19" s="224">
        <v>325</v>
      </c>
      <c r="S19" s="224">
        <v>210</v>
      </c>
      <c r="T19" s="363">
        <f t="shared" si="2"/>
        <v>0.54761904761904767</v>
      </c>
      <c r="U19" s="365">
        <v>150</v>
      </c>
      <c r="V19" s="378"/>
      <c r="W19" s="378"/>
      <c r="X19" s="379"/>
      <c r="Y19" s="379"/>
      <c r="Z19" s="367" t="s">
        <v>341</v>
      </c>
      <c r="AA19" s="372"/>
      <c r="AB19" s="365"/>
      <c r="AC19" s="365"/>
      <c r="AD19" s="366">
        <v>215</v>
      </c>
      <c r="AE19" s="366"/>
      <c r="AF19" s="367" t="s">
        <v>341</v>
      </c>
      <c r="AG19" s="372"/>
      <c r="AH19" s="365"/>
      <c r="AI19" s="365"/>
      <c r="AJ19" s="366">
        <v>190</v>
      </c>
      <c r="AK19" s="366"/>
      <c r="AL19" s="367" t="s">
        <v>341</v>
      </c>
    </row>
    <row r="20" spans="1:38" x14ac:dyDescent="0.25">
      <c r="A20" s="548" t="s">
        <v>192</v>
      </c>
      <c r="B20" s="198" t="s">
        <v>339</v>
      </c>
      <c r="C20" s="196">
        <v>225</v>
      </c>
      <c r="D20" s="223"/>
      <c r="E20" s="223"/>
      <c r="F20" s="223"/>
      <c r="G20" s="223">
        <v>165</v>
      </c>
      <c r="H20" s="368" t="s">
        <v>340</v>
      </c>
      <c r="I20" s="223">
        <v>210</v>
      </c>
      <c r="J20" s="223">
        <v>150</v>
      </c>
      <c r="K20" s="223"/>
      <c r="L20" s="223"/>
      <c r="M20" s="223">
        <v>185</v>
      </c>
      <c r="N20" s="368" t="s">
        <v>340</v>
      </c>
      <c r="O20" s="223">
        <v>170</v>
      </c>
      <c r="P20" s="223">
        <v>160</v>
      </c>
      <c r="Q20" s="223">
        <v>190</v>
      </c>
      <c r="R20" s="223">
        <v>285</v>
      </c>
      <c r="S20" s="223">
        <v>220</v>
      </c>
      <c r="T20" s="358">
        <f t="shared" si="2"/>
        <v>0.5</v>
      </c>
      <c r="U20" s="360">
        <v>175</v>
      </c>
      <c r="V20" s="376"/>
      <c r="W20" s="376"/>
      <c r="X20" s="377"/>
      <c r="Y20" s="377"/>
      <c r="Z20" s="357" t="s">
        <v>341</v>
      </c>
      <c r="AA20" s="371"/>
      <c r="AB20" s="360"/>
      <c r="AC20" s="360"/>
      <c r="AD20" s="361">
        <v>170</v>
      </c>
      <c r="AE20" s="361"/>
      <c r="AF20" s="357" t="s">
        <v>341</v>
      </c>
      <c r="AG20" s="371"/>
      <c r="AH20" s="360"/>
      <c r="AI20" s="360"/>
      <c r="AJ20" s="361">
        <v>170</v>
      </c>
      <c r="AK20" s="361"/>
      <c r="AL20" s="357" t="s">
        <v>341</v>
      </c>
    </row>
    <row r="21" spans="1:38" x14ac:dyDescent="0.25">
      <c r="A21" s="549"/>
      <c r="B21" s="158" t="s">
        <v>342</v>
      </c>
      <c r="C21" s="197">
        <v>270</v>
      </c>
      <c r="D21" s="224"/>
      <c r="E21" s="224"/>
      <c r="F21" s="224"/>
      <c r="G21" s="224">
        <v>200</v>
      </c>
      <c r="H21" s="199" t="s">
        <v>340</v>
      </c>
      <c r="I21" s="224">
        <v>250</v>
      </c>
      <c r="J21" s="224">
        <v>175</v>
      </c>
      <c r="K21" s="224"/>
      <c r="L21" s="224"/>
      <c r="M21" s="224">
        <v>200</v>
      </c>
      <c r="N21" s="199" t="s">
        <v>340</v>
      </c>
      <c r="O21" s="224">
        <v>220</v>
      </c>
      <c r="P21" s="224">
        <v>175</v>
      </c>
      <c r="Q21" s="224">
        <v>240</v>
      </c>
      <c r="R21" s="224">
        <v>360</v>
      </c>
      <c r="S21" s="224">
        <v>240</v>
      </c>
      <c r="T21" s="363">
        <f t="shared" si="2"/>
        <v>0.5</v>
      </c>
      <c r="U21" s="365">
        <v>215</v>
      </c>
      <c r="V21" s="378"/>
      <c r="W21" s="378"/>
      <c r="X21" s="379"/>
      <c r="Y21" s="379"/>
      <c r="Z21" s="367" t="s">
        <v>341</v>
      </c>
      <c r="AA21" s="372"/>
      <c r="AB21" s="365"/>
      <c r="AC21" s="365"/>
      <c r="AD21" s="366">
        <v>225</v>
      </c>
      <c r="AE21" s="366"/>
      <c r="AF21" s="367" t="s">
        <v>341</v>
      </c>
      <c r="AG21" s="372"/>
      <c r="AH21" s="365"/>
      <c r="AI21" s="365"/>
      <c r="AJ21" s="366">
        <v>210</v>
      </c>
      <c r="AK21" s="366"/>
      <c r="AL21" s="367" t="s">
        <v>341</v>
      </c>
    </row>
    <row r="22" spans="1:38" x14ac:dyDescent="0.25">
      <c r="A22" s="548" t="s">
        <v>326</v>
      </c>
      <c r="B22" s="198" t="s">
        <v>339</v>
      </c>
      <c r="C22" s="196"/>
      <c r="D22" s="223"/>
      <c r="E22" s="223"/>
      <c r="F22" s="223"/>
      <c r="G22" s="223">
        <v>130</v>
      </c>
      <c r="H22" s="368" t="s">
        <v>340</v>
      </c>
      <c r="I22" s="223">
        <v>100</v>
      </c>
      <c r="J22" s="223">
        <v>110</v>
      </c>
      <c r="K22" s="223"/>
      <c r="L22" s="223"/>
      <c r="M22" s="223">
        <v>150</v>
      </c>
      <c r="N22" s="368" t="s">
        <v>340</v>
      </c>
      <c r="O22" s="223">
        <v>110</v>
      </c>
      <c r="P22" s="223">
        <v>120</v>
      </c>
      <c r="Q22" s="223">
        <v>150</v>
      </c>
      <c r="R22" s="223">
        <v>220</v>
      </c>
      <c r="S22" s="223">
        <v>170</v>
      </c>
      <c r="T22" s="358">
        <f t="shared" si="2"/>
        <v>0.46666666666666656</v>
      </c>
      <c r="U22" s="360"/>
      <c r="V22" s="376"/>
      <c r="W22" s="376"/>
      <c r="X22" s="377"/>
      <c r="Y22" s="377"/>
      <c r="Z22" s="357" t="s">
        <v>341</v>
      </c>
      <c r="AA22" s="371"/>
      <c r="AB22" s="360"/>
      <c r="AC22" s="360"/>
      <c r="AD22" s="361">
        <v>150</v>
      </c>
      <c r="AE22" s="361"/>
      <c r="AF22" s="357" t="s">
        <v>341</v>
      </c>
      <c r="AG22" s="371"/>
      <c r="AH22" s="360"/>
      <c r="AI22" s="360"/>
      <c r="AJ22" s="361">
        <v>130</v>
      </c>
      <c r="AK22" s="361"/>
      <c r="AL22" s="357" t="s">
        <v>341</v>
      </c>
    </row>
    <row r="23" spans="1:38" x14ac:dyDescent="0.25">
      <c r="A23" s="549"/>
      <c r="B23" s="158" t="s">
        <v>342</v>
      </c>
      <c r="C23" s="197"/>
      <c r="D23" s="224"/>
      <c r="E23" s="224"/>
      <c r="F23" s="224"/>
      <c r="G23" s="224">
        <v>150</v>
      </c>
      <c r="H23" s="199" t="s">
        <v>340</v>
      </c>
      <c r="I23" s="224">
        <v>110</v>
      </c>
      <c r="J23" s="224">
        <v>135</v>
      </c>
      <c r="K23" s="224"/>
      <c r="L23" s="224"/>
      <c r="M23" s="224">
        <v>165</v>
      </c>
      <c r="N23" s="199" t="s">
        <v>340</v>
      </c>
      <c r="O23" s="224">
        <v>120</v>
      </c>
      <c r="P23" s="224">
        <v>135</v>
      </c>
      <c r="Q23" s="224">
        <v>170</v>
      </c>
      <c r="R23" s="224">
        <v>280</v>
      </c>
      <c r="S23" s="224">
        <v>180</v>
      </c>
      <c r="T23" s="363">
        <f t="shared" si="2"/>
        <v>0.64705882352941169</v>
      </c>
      <c r="U23" s="365"/>
      <c r="V23" s="378"/>
      <c r="W23" s="378"/>
      <c r="X23" s="379"/>
      <c r="Y23" s="379"/>
      <c r="Z23" s="367" t="s">
        <v>341</v>
      </c>
      <c r="AA23" s="372"/>
      <c r="AB23" s="365"/>
      <c r="AC23" s="365"/>
      <c r="AD23" s="366">
        <v>170</v>
      </c>
      <c r="AE23" s="366"/>
      <c r="AF23" s="367" t="s">
        <v>341</v>
      </c>
      <c r="AG23" s="372"/>
      <c r="AH23" s="365"/>
      <c r="AI23" s="365"/>
      <c r="AJ23" s="366">
        <v>160</v>
      </c>
      <c r="AK23" s="366"/>
      <c r="AL23" s="367" t="s">
        <v>341</v>
      </c>
    </row>
    <row r="24" spans="1:38" x14ac:dyDescent="0.25">
      <c r="A24" s="548" t="s">
        <v>346</v>
      </c>
      <c r="B24" s="198" t="s">
        <v>339</v>
      </c>
      <c r="C24" s="196">
        <v>110</v>
      </c>
      <c r="D24" s="223"/>
      <c r="E24" s="223"/>
      <c r="F24" s="223"/>
      <c r="G24" s="223">
        <v>100</v>
      </c>
      <c r="H24" s="368" t="s">
        <v>340</v>
      </c>
      <c r="I24" s="223">
        <v>85</v>
      </c>
      <c r="J24" s="223">
        <v>90</v>
      </c>
      <c r="K24" s="223"/>
      <c r="L24" s="223"/>
      <c r="M24" s="223">
        <v>100</v>
      </c>
      <c r="N24" s="368" t="s">
        <v>340</v>
      </c>
      <c r="O24" s="223">
        <v>85</v>
      </c>
      <c r="P24" s="223">
        <v>95</v>
      </c>
      <c r="Q24" s="223">
        <v>110</v>
      </c>
      <c r="R24" s="223">
        <v>220</v>
      </c>
      <c r="S24" s="223">
        <v>110</v>
      </c>
      <c r="T24" s="358">
        <f t="shared" si="2"/>
        <v>1</v>
      </c>
      <c r="U24" s="360">
        <v>85</v>
      </c>
      <c r="V24" s="376">
        <v>95</v>
      </c>
      <c r="W24" s="376">
        <v>165</v>
      </c>
      <c r="X24" s="376"/>
      <c r="Y24" s="421"/>
      <c r="Z24" s="369">
        <f>(X24/W24)-1</f>
        <v>-1</v>
      </c>
      <c r="AA24" s="360"/>
      <c r="AB24" s="360"/>
      <c r="AC24" s="360"/>
      <c r="AD24" s="361">
        <v>120</v>
      </c>
      <c r="AE24" s="361"/>
      <c r="AF24" s="357" t="s">
        <v>341</v>
      </c>
      <c r="AG24" s="360"/>
      <c r="AH24" s="360"/>
      <c r="AI24" s="360"/>
      <c r="AJ24" s="361">
        <v>100</v>
      </c>
      <c r="AK24" s="361"/>
      <c r="AL24" s="357" t="s">
        <v>341</v>
      </c>
    </row>
    <row r="25" spans="1:38" x14ac:dyDescent="0.25">
      <c r="A25" s="549"/>
      <c r="B25" s="158" t="s">
        <v>342</v>
      </c>
      <c r="C25" s="197">
        <v>130</v>
      </c>
      <c r="D25" s="224"/>
      <c r="E25" s="224"/>
      <c r="F25" s="224"/>
      <c r="G25" s="224">
        <v>110</v>
      </c>
      <c r="H25" s="380"/>
      <c r="I25" s="224">
        <v>95</v>
      </c>
      <c r="J25" s="224">
        <v>110</v>
      </c>
      <c r="K25" s="224"/>
      <c r="L25" s="224"/>
      <c r="M25" s="224">
        <v>110</v>
      </c>
      <c r="N25" s="380"/>
      <c r="O25" s="224">
        <v>95</v>
      </c>
      <c r="P25" s="224">
        <v>110</v>
      </c>
      <c r="Q25" s="224">
        <v>160</v>
      </c>
      <c r="R25" s="224">
        <v>260</v>
      </c>
      <c r="S25" s="224">
        <v>130</v>
      </c>
      <c r="T25" s="363">
        <f t="shared" si="2"/>
        <v>0.625</v>
      </c>
      <c r="U25" s="365">
        <v>100</v>
      </c>
      <c r="V25" s="378">
        <v>110</v>
      </c>
      <c r="W25" s="378">
        <v>190</v>
      </c>
      <c r="X25" s="378"/>
      <c r="Y25" s="421"/>
      <c r="Z25" s="369">
        <f>(X25/W25)-1</f>
        <v>-1</v>
      </c>
      <c r="AA25" s="365"/>
      <c r="AB25" s="365"/>
      <c r="AC25" s="365"/>
      <c r="AD25" s="366">
        <v>135</v>
      </c>
      <c r="AE25" s="366"/>
      <c r="AF25" s="367" t="s">
        <v>341</v>
      </c>
      <c r="AG25" s="365"/>
      <c r="AH25" s="365"/>
      <c r="AI25" s="365"/>
      <c r="AJ25" s="366">
        <v>120</v>
      </c>
      <c r="AK25" s="366"/>
      <c r="AL25" s="367" t="s">
        <v>341</v>
      </c>
    </row>
    <row r="26" spans="1:38" x14ac:dyDescent="0.25">
      <c r="A26" s="548" t="s">
        <v>347</v>
      </c>
      <c r="B26" s="198" t="s">
        <v>339</v>
      </c>
      <c r="C26" s="196">
        <v>110</v>
      </c>
      <c r="D26" s="223"/>
      <c r="E26" s="223"/>
      <c r="F26" s="223"/>
      <c r="G26" s="223">
        <v>110</v>
      </c>
      <c r="H26" s="381"/>
      <c r="I26" s="223">
        <v>85</v>
      </c>
      <c r="J26" s="223">
        <v>90</v>
      </c>
      <c r="K26" s="223"/>
      <c r="L26" s="223"/>
      <c r="M26" s="223">
        <v>110</v>
      </c>
      <c r="N26" s="381"/>
      <c r="O26" s="223">
        <v>85</v>
      </c>
      <c r="P26" s="223">
        <v>95</v>
      </c>
      <c r="Q26" s="223">
        <v>130</v>
      </c>
      <c r="R26" s="223">
        <v>235</v>
      </c>
      <c r="S26" s="223">
        <v>130</v>
      </c>
      <c r="T26" s="358">
        <f t="shared" si="2"/>
        <v>0.80769230769230771</v>
      </c>
      <c r="U26" s="360">
        <v>85</v>
      </c>
      <c r="V26" s="376">
        <v>110</v>
      </c>
      <c r="W26" s="376">
        <v>175</v>
      </c>
      <c r="X26" s="377"/>
      <c r="Y26" s="377"/>
      <c r="Z26" s="358">
        <f>(X26/W26)-1</f>
        <v>-1</v>
      </c>
      <c r="AA26" s="371"/>
      <c r="AB26" s="360"/>
      <c r="AC26" s="360"/>
      <c r="AD26" s="361">
        <v>130</v>
      </c>
      <c r="AE26" s="361"/>
      <c r="AF26" s="357" t="s">
        <v>341</v>
      </c>
      <c r="AG26" s="371"/>
      <c r="AH26" s="360"/>
      <c r="AI26" s="360"/>
      <c r="AJ26" s="361">
        <v>110</v>
      </c>
      <c r="AK26" s="361"/>
      <c r="AL26" s="357" t="s">
        <v>341</v>
      </c>
    </row>
    <row r="27" spans="1:38" x14ac:dyDescent="0.25">
      <c r="A27" s="549"/>
      <c r="B27" s="158" t="s">
        <v>342</v>
      </c>
      <c r="C27" s="197">
        <v>130</v>
      </c>
      <c r="D27" s="224"/>
      <c r="E27" s="224"/>
      <c r="F27" s="224"/>
      <c r="G27" s="224">
        <v>130</v>
      </c>
      <c r="H27" s="380"/>
      <c r="I27" s="224">
        <v>85</v>
      </c>
      <c r="J27" s="224">
        <v>110</v>
      </c>
      <c r="K27" s="224"/>
      <c r="L27" s="224"/>
      <c r="M27" s="224">
        <v>135</v>
      </c>
      <c r="N27" s="380"/>
      <c r="O27" s="224">
        <v>95</v>
      </c>
      <c r="P27" s="224">
        <v>120</v>
      </c>
      <c r="Q27" s="224">
        <v>165</v>
      </c>
      <c r="R27" s="224">
        <v>270</v>
      </c>
      <c r="S27" s="224">
        <v>160</v>
      </c>
      <c r="T27" s="363">
        <f t="shared" si="2"/>
        <v>0.63636363636363646</v>
      </c>
      <c r="U27" s="365">
        <v>105</v>
      </c>
      <c r="V27" s="378"/>
      <c r="W27" s="378">
        <v>200</v>
      </c>
      <c r="X27" s="379"/>
      <c r="Y27" s="379"/>
      <c r="Z27" s="367" t="s">
        <v>341</v>
      </c>
      <c r="AA27" s="372"/>
      <c r="AB27" s="365"/>
      <c r="AC27" s="365"/>
      <c r="AD27" s="366">
        <v>150</v>
      </c>
      <c r="AE27" s="366"/>
      <c r="AF27" s="367" t="s">
        <v>341</v>
      </c>
      <c r="AG27" s="372"/>
      <c r="AH27" s="365"/>
      <c r="AI27" s="365"/>
      <c r="AJ27" s="366">
        <v>130</v>
      </c>
      <c r="AK27" s="366"/>
      <c r="AL27" s="367" t="s">
        <v>341</v>
      </c>
    </row>
    <row r="28" spans="1:38" x14ac:dyDescent="0.25">
      <c r="A28" s="513" t="s">
        <v>348</v>
      </c>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5"/>
      <c r="AG28" s="398"/>
      <c r="AH28" s="398"/>
      <c r="AI28" s="398"/>
      <c r="AJ28" s="398"/>
      <c r="AK28" s="398"/>
      <c r="AL28" s="399"/>
    </row>
    <row r="29" spans="1:38" x14ac:dyDescent="0.25">
      <c r="A29" s="204"/>
      <c r="B29" s="204"/>
      <c r="C29" s="204"/>
      <c r="D29" s="204"/>
      <c r="E29" s="204"/>
      <c r="F29" s="204"/>
      <c r="G29" s="204"/>
      <c r="H29" s="204"/>
      <c r="I29" s="204"/>
      <c r="J29" s="204"/>
      <c r="K29" s="204"/>
      <c r="L29" s="207"/>
      <c r="M29" s="207"/>
      <c r="N29" s="207"/>
      <c r="O29" s="204"/>
      <c r="P29" s="204"/>
      <c r="Q29" s="204"/>
      <c r="R29" s="204"/>
      <c r="S29" s="204"/>
      <c r="T29" s="204"/>
      <c r="U29" s="207"/>
      <c r="V29" s="207"/>
      <c r="W29" s="207"/>
      <c r="X29" s="204"/>
      <c r="Y29" s="204"/>
      <c r="Z29" s="204"/>
      <c r="AA29" s="204"/>
      <c r="AB29" s="204"/>
      <c r="AC29" s="204"/>
      <c r="AD29" s="204"/>
      <c r="AE29" s="204"/>
      <c r="AF29" s="204"/>
      <c r="AG29" s="204"/>
      <c r="AH29" s="204"/>
      <c r="AI29" s="204"/>
      <c r="AJ29" s="204"/>
      <c r="AK29" s="204"/>
      <c r="AL29" s="204"/>
    </row>
    <row r="30" spans="1:38" x14ac:dyDescent="0.25">
      <c r="A30" s="204"/>
      <c r="B30" s="204"/>
      <c r="C30" s="169"/>
      <c r="D30" s="172"/>
      <c r="E30" s="172"/>
      <c r="F30" s="169"/>
      <c r="G30" s="169"/>
      <c r="H30" s="169"/>
      <c r="I30" s="204"/>
      <c r="J30" s="204"/>
      <c r="K30" s="204"/>
      <c r="L30" s="205"/>
      <c r="M30" s="205"/>
      <c r="N30" s="204"/>
      <c r="O30" s="204"/>
      <c r="P30" s="204"/>
      <c r="Q30" s="204"/>
      <c r="R30" s="204"/>
      <c r="S30" s="204"/>
      <c r="T30" s="205"/>
      <c r="U30" s="205"/>
      <c r="V30" s="205"/>
      <c r="W30" s="205"/>
      <c r="X30" s="204"/>
      <c r="Y30" s="204"/>
      <c r="Z30" s="204"/>
      <c r="AA30" s="204"/>
      <c r="AB30" s="204"/>
      <c r="AC30" s="204"/>
      <c r="AD30" s="204"/>
      <c r="AE30" s="204"/>
      <c r="AF30" s="204"/>
      <c r="AG30" s="204"/>
      <c r="AH30" s="204"/>
      <c r="AI30" s="204"/>
      <c r="AJ30" s="204"/>
      <c r="AK30" s="204"/>
      <c r="AL30" s="204"/>
    </row>
    <row r="31" spans="1:38" x14ac:dyDescent="0.25">
      <c r="A31" s="204"/>
      <c r="B31" s="204"/>
      <c r="C31" s="169"/>
      <c r="D31" s="172"/>
      <c r="E31" s="172"/>
      <c r="F31" s="169"/>
      <c r="G31" s="169"/>
      <c r="H31" s="169"/>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row>
    <row r="32" spans="1:38" x14ac:dyDescent="0.25">
      <c r="A32" s="204"/>
      <c r="B32" s="204"/>
      <c r="C32" s="204"/>
      <c r="D32" s="204"/>
      <c r="E32" s="204"/>
      <c r="F32" s="204"/>
      <c r="G32" s="204"/>
      <c r="H32" s="204"/>
      <c r="I32" s="204"/>
      <c r="J32" s="204"/>
      <c r="K32" s="204"/>
      <c r="L32" s="204"/>
      <c r="M32" s="204"/>
      <c r="N32" s="204"/>
      <c r="O32" s="204"/>
      <c r="P32" s="204"/>
      <c r="Q32" s="204"/>
      <c r="R32" s="206"/>
      <c r="S32" s="206"/>
      <c r="T32" s="204"/>
      <c r="U32" s="204"/>
      <c r="V32" s="204"/>
      <c r="W32" s="204"/>
      <c r="X32" s="204"/>
      <c r="Y32" s="204"/>
      <c r="Z32" s="204"/>
      <c r="AA32" s="204"/>
      <c r="AB32" s="204"/>
      <c r="AC32" s="204"/>
      <c r="AD32" s="204"/>
      <c r="AE32" s="204"/>
      <c r="AF32" s="204"/>
      <c r="AG32" s="204"/>
      <c r="AH32" s="204"/>
      <c r="AI32" s="204"/>
      <c r="AJ32" s="204"/>
      <c r="AK32" s="204"/>
      <c r="AL32" s="204"/>
    </row>
    <row r="33" spans="18:49" x14ac:dyDescent="0.25">
      <c r="R33" s="204"/>
      <c r="S33" s="204"/>
      <c r="T33" s="204"/>
      <c r="U33" s="204"/>
      <c r="V33" s="204"/>
      <c r="W33" s="204"/>
      <c r="X33" s="204"/>
      <c r="Y33" s="204"/>
      <c r="Z33" s="207"/>
      <c r="AA33" s="204"/>
      <c r="AB33" s="204"/>
      <c r="AC33" s="207"/>
      <c r="AD33" s="204"/>
      <c r="AE33" s="204"/>
      <c r="AF33" s="204"/>
      <c r="AG33" s="204"/>
      <c r="AH33" s="204"/>
      <c r="AI33" s="204"/>
      <c r="AJ33" s="204"/>
      <c r="AK33" s="204"/>
      <c r="AL33" s="204"/>
      <c r="AM33" s="204"/>
      <c r="AN33" s="204"/>
      <c r="AO33" s="204"/>
      <c r="AP33" s="204"/>
      <c r="AQ33" s="204"/>
      <c r="AR33" s="204"/>
      <c r="AS33" s="204"/>
      <c r="AT33" s="204"/>
      <c r="AU33" s="207"/>
      <c r="AV33" s="207"/>
      <c r="AW33" s="207"/>
    </row>
    <row r="34" spans="18:49" x14ac:dyDescent="0.25">
      <c r="R34" s="204"/>
      <c r="S34" s="204"/>
      <c r="T34" s="204"/>
      <c r="U34" s="204"/>
      <c r="V34" s="204"/>
      <c r="W34" s="204"/>
      <c r="X34" s="204"/>
      <c r="Y34" s="204"/>
      <c r="Z34" s="207"/>
      <c r="AA34" s="204"/>
      <c r="AB34" s="204"/>
      <c r="AC34" s="207"/>
      <c r="AD34" s="204"/>
      <c r="AE34" s="204"/>
      <c r="AF34" s="204"/>
      <c r="AG34" s="204"/>
      <c r="AH34" s="204"/>
      <c r="AI34" s="204"/>
      <c r="AJ34" s="204"/>
      <c r="AK34" s="204"/>
      <c r="AL34" s="204"/>
      <c r="AM34" s="204"/>
      <c r="AN34" s="204"/>
      <c r="AO34" s="204"/>
      <c r="AP34" s="204"/>
      <c r="AQ34" s="204"/>
      <c r="AR34" s="204"/>
      <c r="AS34" s="204"/>
      <c r="AT34" s="204"/>
      <c r="AU34" s="207"/>
      <c r="AV34" s="207"/>
      <c r="AW34" s="207"/>
    </row>
    <row r="35" spans="18:49" x14ac:dyDescent="0.25">
      <c r="R35" s="204"/>
      <c r="S35" s="204"/>
      <c r="T35" s="204"/>
      <c r="U35" s="204"/>
      <c r="V35" s="204"/>
      <c r="W35" s="204"/>
      <c r="X35" s="204"/>
      <c r="Y35" s="204"/>
      <c r="Z35" s="207"/>
      <c r="AA35" s="204"/>
      <c r="AB35" s="204"/>
      <c r="AC35" s="207"/>
      <c r="AD35" s="204"/>
      <c r="AE35" s="204"/>
      <c r="AF35" s="204"/>
      <c r="AG35" s="204"/>
      <c r="AH35" s="204"/>
      <c r="AI35" s="204"/>
      <c r="AJ35" s="204"/>
      <c r="AK35" s="204"/>
      <c r="AL35" s="204"/>
      <c r="AM35" s="204"/>
      <c r="AN35" s="204"/>
      <c r="AO35" s="204"/>
      <c r="AP35" s="204"/>
      <c r="AQ35" s="204"/>
      <c r="AR35" s="204"/>
      <c r="AS35" s="204"/>
      <c r="AT35" s="204"/>
      <c r="AU35" s="207"/>
      <c r="AV35" s="207"/>
      <c r="AW35" s="207"/>
    </row>
    <row r="36" spans="18:49" x14ac:dyDescent="0.25">
      <c r="R36" s="161"/>
      <c r="S36" s="161"/>
      <c r="T36" s="204"/>
      <c r="U36" s="204"/>
      <c r="V36" s="204"/>
      <c r="W36" s="204"/>
      <c r="X36" s="204"/>
      <c r="Y36" s="204"/>
      <c r="Z36" s="207"/>
      <c r="AA36" s="204"/>
      <c r="AB36" s="204"/>
      <c r="AC36" s="207"/>
      <c r="AD36" s="204"/>
      <c r="AE36" s="204"/>
      <c r="AF36" s="204"/>
      <c r="AG36" s="204"/>
      <c r="AH36" s="204"/>
      <c r="AI36" s="204"/>
      <c r="AJ36" s="204"/>
      <c r="AK36" s="204"/>
      <c r="AL36" s="204"/>
      <c r="AM36" s="204"/>
      <c r="AN36" s="204"/>
      <c r="AO36" s="204"/>
      <c r="AP36" s="204"/>
      <c r="AQ36" s="204"/>
      <c r="AR36" s="204"/>
      <c r="AS36" s="204"/>
      <c r="AT36" s="204"/>
      <c r="AU36" s="207"/>
      <c r="AV36" s="207"/>
      <c r="AW36" s="207"/>
    </row>
    <row r="37" spans="18:49" x14ac:dyDescent="0.25">
      <c r="R37" s="161"/>
      <c r="S37" s="161"/>
      <c r="T37" s="204"/>
      <c r="U37" s="204"/>
      <c r="V37" s="204"/>
      <c r="W37" s="204"/>
      <c r="X37" s="204"/>
      <c r="Y37" s="204"/>
      <c r="Z37" s="207"/>
      <c r="AA37" s="204"/>
      <c r="AB37" s="204"/>
      <c r="AC37" s="207"/>
      <c r="AD37" s="204"/>
      <c r="AE37" s="204"/>
      <c r="AF37" s="204"/>
      <c r="AG37" s="204"/>
      <c r="AH37" s="204"/>
      <c r="AI37" s="204"/>
      <c r="AJ37" s="204"/>
      <c r="AK37" s="204"/>
      <c r="AL37" s="204"/>
      <c r="AM37" s="204"/>
      <c r="AN37" s="204"/>
      <c r="AO37" s="204"/>
      <c r="AP37" s="204"/>
      <c r="AQ37" s="204"/>
      <c r="AR37" s="204"/>
      <c r="AS37" s="204"/>
      <c r="AT37" s="204"/>
      <c r="AU37" s="207"/>
      <c r="AV37" s="207"/>
      <c r="AW37" s="207"/>
    </row>
    <row r="38" spans="18:49" x14ac:dyDescent="0.25">
      <c r="R38" s="161"/>
      <c r="S38" s="161"/>
      <c r="T38" s="204"/>
      <c r="U38" s="204"/>
      <c r="V38" s="204"/>
      <c r="W38" s="204"/>
      <c r="X38" s="204"/>
      <c r="Y38" s="204"/>
      <c r="Z38" s="207"/>
      <c r="AA38" s="204"/>
      <c r="AB38" s="204"/>
      <c r="AC38" s="207"/>
      <c r="AD38" s="204"/>
      <c r="AE38" s="204"/>
      <c r="AF38" s="204"/>
      <c r="AG38" s="204"/>
      <c r="AH38" s="204"/>
      <c r="AI38" s="204"/>
      <c r="AJ38" s="204"/>
      <c r="AK38" s="204"/>
      <c r="AL38" s="204"/>
      <c r="AM38" s="204"/>
      <c r="AN38" s="204"/>
      <c r="AO38" s="204"/>
      <c r="AP38" s="204"/>
      <c r="AQ38" s="204"/>
      <c r="AR38" s="204"/>
      <c r="AS38" s="204"/>
      <c r="AT38" s="204"/>
      <c r="AU38" s="207"/>
      <c r="AV38" s="207"/>
      <c r="AW38" s="207"/>
    </row>
    <row r="39" spans="18:49" x14ac:dyDescent="0.25">
      <c r="R39" s="161"/>
      <c r="S39" s="161"/>
      <c r="T39" s="204"/>
      <c r="U39" s="204"/>
      <c r="V39" s="204"/>
      <c r="W39" s="204"/>
      <c r="X39" s="204"/>
      <c r="Y39" s="204"/>
      <c r="Z39" s="207"/>
      <c r="AA39" s="204"/>
      <c r="AB39" s="204"/>
      <c r="AC39" s="207"/>
      <c r="AD39" s="204"/>
      <c r="AE39" s="204"/>
      <c r="AF39" s="204"/>
      <c r="AG39" s="204"/>
      <c r="AH39" s="204"/>
      <c r="AI39" s="204"/>
      <c r="AJ39" s="204"/>
      <c r="AK39" s="204"/>
      <c r="AL39" s="204"/>
      <c r="AM39" s="204"/>
      <c r="AN39" s="204"/>
      <c r="AO39" s="204"/>
      <c r="AP39" s="204"/>
      <c r="AQ39" s="204"/>
      <c r="AR39" s="204"/>
      <c r="AS39" s="204"/>
      <c r="AT39" s="204"/>
      <c r="AU39" s="207"/>
      <c r="AV39" s="207"/>
      <c r="AW39" s="207"/>
    </row>
    <row r="40" spans="18:49" x14ac:dyDescent="0.25">
      <c r="R40" s="161"/>
      <c r="S40" s="161"/>
      <c r="T40" s="204"/>
      <c r="U40" s="204"/>
      <c r="V40" s="204"/>
      <c r="W40" s="204"/>
      <c r="X40" s="204"/>
      <c r="Y40" s="204"/>
      <c r="Z40" s="207"/>
      <c r="AA40" s="204"/>
      <c r="AB40" s="204"/>
      <c r="AC40" s="207"/>
      <c r="AD40" s="204"/>
      <c r="AE40" s="204"/>
      <c r="AF40" s="204"/>
      <c r="AG40" s="204"/>
      <c r="AH40" s="204"/>
      <c r="AI40" s="204"/>
      <c r="AJ40" s="204"/>
      <c r="AK40" s="204"/>
      <c r="AL40" s="204"/>
      <c r="AM40" s="204"/>
      <c r="AN40" s="204"/>
      <c r="AO40" s="204"/>
      <c r="AP40" s="204"/>
      <c r="AQ40" s="204"/>
      <c r="AR40" s="204"/>
      <c r="AS40" s="204"/>
      <c r="AT40" s="204"/>
      <c r="AU40" s="207"/>
      <c r="AV40" s="207"/>
      <c r="AW40" s="207"/>
    </row>
    <row r="41" spans="18:49" ht="12.75" customHeight="1" x14ac:dyDescent="0.25">
      <c r="R41" s="161"/>
      <c r="S41" s="161"/>
      <c r="T41" s="204"/>
      <c r="U41" s="204"/>
      <c r="V41" s="204"/>
      <c r="W41" s="204"/>
      <c r="X41" s="204"/>
      <c r="Y41" s="204"/>
      <c r="Z41" s="207"/>
      <c r="AA41" s="204"/>
      <c r="AB41" s="204"/>
      <c r="AC41" s="207"/>
      <c r="AD41" s="204"/>
      <c r="AE41" s="204"/>
      <c r="AF41" s="204"/>
      <c r="AG41" s="204"/>
      <c r="AH41" s="204"/>
      <c r="AI41" s="204"/>
      <c r="AJ41" s="204"/>
      <c r="AK41" s="204"/>
      <c r="AL41" s="204"/>
      <c r="AM41" s="204"/>
      <c r="AN41" s="204"/>
      <c r="AO41" s="204"/>
      <c r="AP41" s="204"/>
      <c r="AQ41" s="204"/>
      <c r="AR41" s="204"/>
      <c r="AS41" s="204"/>
      <c r="AT41" s="204"/>
      <c r="AU41" s="207"/>
      <c r="AV41" s="207"/>
      <c r="AW41" s="207"/>
    </row>
    <row r="42" spans="18:49" x14ac:dyDescent="0.25">
      <c r="R42" s="161"/>
      <c r="S42" s="161"/>
      <c r="T42" s="204"/>
      <c r="U42" s="204"/>
      <c r="V42" s="204"/>
      <c r="W42" s="204"/>
      <c r="X42" s="204"/>
      <c r="Y42" s="204"/>
      <c r="Z42" s="207"/>
      <c r="AA42" s="204"/>
      <c r="AB42" s="204"/>
      <c r="AC42" s="207"/>
      <c r="AD42" s="204"/>
      <c r="AE42" s="204"/>
      <c r="AF42" s="204"/>
      <c r="AG42" s="204"/>
      <c r="AH42" s="204"/>
      <c r="AI42" s="204"/>
      <c r="AJ42" s="204"/>
      <c r="AK42" s="204"/>
      <c r="AL42" s="204"/>
      <c r="AM42" s="204"/>
      <c r="AN42" s="204"/>
      <c r="AO42" s="204"/>
      <c r="AP42" s="204"/>
      <c r="AQ42" s="204"/>
      <c r="AR42" s="204"/>
      <c r="AS42" s="204"/>
      <c r="AT42" s="204"/>
      <c r="AU42" s="204"/>
      <c r="AV42" s="204"/>
      <c r="AW42" s="204"/>
    </row>
    <row r="43" spans="18:49" x14ac:dyDescent="0.25">
      <c r="R43" s="161"/>
      <c r="S43" s="161"/>
      <c r="T43" s="204"/>
      <c r="U43" s="204"/>
      <c r="V43" s="204"/>
      <c r="W43" s="204"/>
      <c r="X43" s="204"/>
      <c r="Y43" s="204"/>
      <c r="Z43" s="207"/>
      <c r="AA43" s="204"/>
      <c r="AB43" s="204"/>
      <c r="AC43" s="207"/>
      <c r="AD43" s="204"/>
      <c r="AE43" s="204"/>
      <c r="AF43" s="204"/>
      <c r="AG43" s="204"/>
      <c r="AH43" s="204"/>
      <c r="AI43" s="204"/>
      <c r="AJ43" s="204"/>
      <c r="AK43" s="204"/>
      <c r="AL43" s="204"/>
      <c r="AM43" s="204"/>
      <c r="AN43" s="204"/>
      <c r="AO43" s="204"/>
      <c r="AP43" s="204"/>
      <c r="AQ43" s="204"/>
      <c r="AR43" s="204"/>
      <c r="AS43" s="204"/>
      <c r="AT43" s="204"/>
      <c r="AU43" s="204"/>
      <c r="AV43" s="204"/>
      <c r="AW43" s="204"/>
    </row>
    <row r="44" spans="18:49" x14ac:dyDescent="0.25">
      <c r="R44" s="161"/>
      <c r="S44" s="161"/>
      <c r="T44" s="204"/>
      <c r="U44" s="204"/>
      <c r="V44" s="204"/>
      <c r="W44" s="204"/>
      <c r="X44" s="204"/>
      <c r="Y44" s="204"/>
      <c r="Z44" s="207"/>
      <c r="AA44" s="204"/>
      <c r="AB44" s="204"/>
      <c r="AC44" s="207"/>
      <c r="AD44" s="204"/>
      <c r="AE44" s="204"/>
      <c r="AF44" s="204"/>
      <c r="AG44" s="204"/>
      <c r="AH44" s="204"/>
      <c r="AI44" s="204"/>
      <c r="AJ44" s="204"/>
      <c r="AK44" s="204"/>
      <c r="AL44" s="204"/>
      <c r="AM44" s="204"/>
      <c r="AN44" s="204"/>
      <c r="AO44" s="204"/>
      <c r="AP44" s="204"/>
      <c r="AQ44" s="204"/>
      <c r="AR44" s="204"/>
      <c r="AS44" s="204"/>
      <c r="AT44" s="204"/>
      <c r="AU44" s="204"/>
      <c r="AV44" s="204"/>
      <c r="AW44" s="204"/>
    </row>
    <row r="45" spans="18:49" x14ac:dyDescent="0.25">
      <c r="R45" s="161"/>
      <c r="S45" s="161"/>
      <c r="T45" s="204"/>
      <c r="U45" s="204"/>
      <c r="V45" s="204"/>
      <c r="W45" s="204"/>
      <c r="X45" s="204"/>
      <c r="Y45" s="204"/>
      <c r="Z45" s="207"/>
      <c r="AA45" s="204"/>
      <c r="AB45" s="204"/>
      <c r="AC45" s="207"/>
      <c r="AD45" s="204"/>
      <c r="AE45" s="204"/>
      <c r="AF45" s="204"/>
      <c r="AG45" s="204"/>
      <c r="AH45" s="204"/>
      <c r="AI45" s="204"/>
      <c r="AJ45" s="204"/>
      <c r="AK45" s="204"/>
      <c r="AL45" s="204"/>
      <c r="AM45" s="204"/>
      <c r="AN45" s="204"/>
      <c r="AO45" s="204"/>
      <c r="AP45" s="204"/>
      <c r="AQ45" s="204"/>
      <c r="AR45" s="204"/>
      <c r="AS45" s="204"/>
      <c r="AT45" s="204"/>
      <c r="AU45" s="204"/>
      <c r="AV45" s="204"/>
      <c r="AW45" s="204"/>
    </row>
    <row r="46" spans="18:49" x14ac:dyDescent="0.25">
      <c r="R46" s="161"/>
      <c r="S46" s="161"/>
      <c r="T46" s="204"/>
      <c r="U46" s="204"/>
      <c r="V46" s="204"/>
      <c r="W46" s="204"/>
      <c r="X46" s="204"/>
      <c r="Y46" s="204"/>
      <c r="Z46" s="207"/>
      <c r="AA46" s="204"/>
      <c r="AB46" s="204"/>
      <c r="AC46" s="207"/>
      <c r="AD46" s="204"/>
      <c r="AE46" s="204"/>
      <c r="AF46" s="204"/>
      <c r="AG46" s="204"/>
      <c r="AH46" s="204"/>
      <c r="AI46" s="204"/>
      <c r="AJ46" s="204"/>
      <c r="AK46" s="204"/>
      <c r="AL46" s="204"/>
      <c r="AM46" s="204"/>
      <c r="AN46" s="204"/>
      <c r="AO46" s="204"/>
      <c r="AP46" s="204"/>
      <c r="AQ46" s="204"/>
      <c r="AR46" s="204"/>
      <c r="AS46" s="204"/>
      <c r="AT46" s="204"/>
      <c r="AU46" s="204"/>
      <c r="AV46" s="204"/>
      <c r="AW46" s="204"/>
    </row>
    <row r="47" spans="18:49" x14ac:dyDescent="0.25">
      <c r="R47" s="161"/>
      <c r="S47" s="161"/>
      <c r="T47" s="204"/>
      <c r="U47" s="204"/>
      <c r="V47" s="204"/>
      <c r="W47" s="204"/>
      <c r="X47" s="204"/>
      <c r="Y47" s="204"/>
      <c r="Z47" s="207"/>
      <c r="AA47" s="204"/>
      <c r="AB47" s="204"/>
      <c r="AC47" s="207"/>
      <c r="AD47" s="204"/>
      <c r="AE47" s="204"/>
      <c r="AF47" s="204"/>
      <c r="AG47" s="204"/>
      <c r="AH47" s="204"/>
      <c r="AI47" s="204"/>
      <c r="AJ47" s="204"/>
      <c r="AK47" s="204"/>
      <c r="AL47" s="204"/>
      <c r="AM47" s="204"/>
      <c r="AN47" s="204"/>
      <c r="AO47" s="204"/>
      <c r="AP47" s="204"/>
      <c r="AQ47" s="204"/>
      <c r="AR47" s="204"/>
      <c r="AS47" s="204"/>
      <c r="AT47" s="204"/>
      <c r="AU47" s="204"/>
      <c r="AV47" s="204"/>
      <c r="AW47" s="204"/>
    </row>
    <row r="48" spans="18:49" x14ac:dyDescent="0.25">
      <c r="R48" s="161"/>
      <c r="S48" s="161"/>
      <c r="T48" s="204"/>
      <c r="U48" s="204"/>
      <c r="V48" s="204"/>
      <c r="W48" s="204"/>
      <c r="X48" s="204"/>
      <c r="Y48" s="204"/>
      <c r="Z48" s="207"/>
      <c r="AA48" s="204"/>
      <c r="AB48" s="204"/>
      <c r="AC48" s="207"/>
      <c r="AD48" s="204"/>
      <c r="AE48" s="204"/>
      <c r="AF48" s="204"/>
      <c r="AG48" s="204"/>
      <c r="AH48" s="204"/>
      <c r="AI48" s="204"/>
      <c r="AJ48" s="204"/>
      <c r="AK48" s="204"/>
      <c r="AL48" s="204"/>
      <c r="AM48" s="204"/>
      <c r="AN48" s="204"/>
      <c r="AO48" s="204"/>
      <c r="AP48" s="204"/>
      <c r="AQ48" s="204"/>
      <c r="AR48" s="204"/>
      <c r="AS48" s="204"/>
      <c r="AT48" s="204"/>
      <c r="AU48" s="204"/>
      <c r="AV48" s="204"/>
      <c r="AW48" s="204"/>
    </row>
    <row r="49" spans="18:40" x14ac:dyDescent="0.25">
      <c r="R49" s="161"/>
      <c r="S49" s="161"/>
      <c r="T49" s="204"/>
      <c r="U49" s="204"/>
      <c r="V49" s="204"/>
      <c r="W49" s="204"/>
      <c r="X49" s="204"/>
      <c r="Y49" s="204"/>
      <c r="Z49" s="207"/>
      <c r="AA49" s="204"/>
      <c r="AB49" s="204"/>
      <c r="AC49" s="207"/>
      <c r="AD49" s="204"/>
      <c r="AE49" s="204"/>
      <c r="AF49" s="204"/>
      <c r="AG49" s="204"/>
      <c r="AH49" s="204"/>
      <c r="AI49" s="204"/>
      <c r="AJ49" s="204"/>
      <c r="AK49" s="204"/>
      <c r="AL49" s="204"/>
      <c r="AM49" s="204"/>
      <c r="AN49" s="207"/>
    </row>
    <row r="50" spans="18:40" x14ac:dyDescent="0.25">
      <c r="R50" s="161"/>
      <c r="S50" s="161"/>
      <c r="T50" s="204"/>
      <c r="U50" s="204"/>
      <c r="V50" s="204"/>
      <c r="W50" s="204"/>
      <c r="X50" s="204"/>
      <c r="Y50" s="204"/>
      <c r="Z50" s="207"/>
      <c r="AA50" s="204"/>
      <c r="AB50" s="204"/>
      <c r="AC50" s="207"/>
      <c r="AD50" s="204"/>
      <c r="AE50" s="204"/>
      <c r="AF50" s="204"/>
      <c r="AG50" s="204"/>
      <c r="AH50" s="204"/>
      <c r="AI50" s="204"/>
      <c r="AJ50" s="204"/>
      <c r="AK50" s="204"/>
      <c r="AL50" s="204"/>
      <c r="AM50" s="204"/>
      <c r="AN50" s="207"/>
    </row>
    <row r="51" spans="18:40" x14ac:dyDescent="0.25">
      <c r="R51" s="161"/>
      <c r="S51" s="161"/>
      <c r="T51" s="204"/>
      <c r="U51" s="204"/>
      <c r="V51" s="204"/>
      <c r="W51" s="204"/>
      <c r="X51" s="204"/>
      <c r="Y51" s="204"/>
      <c r="Z51" s="207"/>
      <c r="AA51" s="204"/>
      <c r="AB51" s="204"/>
      <c r="AC51" s="207"/>
      <c r="AD51" s="204"/>
      <c r="AE51" s="204"/>
      <c r="AF51" s="204"/>
      <c r="AG51" s="204"/>
      <c r="AH51" s="204"/>
      <c r="AI51" s="204"/>
      <c r="AJ51" s="204"/>
      <c r="AK51" s="204"/>
      <c r="AL51" s="204"/>
      <c r="AM51" s="204"/>
      <c r="AN51" s="207"/>
    </row>
    <row r="52" spans="18:40" x14ac:dyDescent="0.25">
      <c r="R52" s="204"/>
      <c r="S52" s="204"/>
      <c r="T52" s="204"/>
      <c r="U52" s="204"/>
      <c r="V52" s="204"/>
      <c r="W52" s="204"/>
      <c r="X52" s="204"/>
      <c r="Y52" s="204"/>
      <c r="Z52" s="207"/>
      <c r="AA52" s="204"/>
      <c r="AB52" s="204"/>
      <c r="AC52" s="207"/>
      <c r="AD52" s="204"/>
      <c r="AE52" s="204"/>
      <c r="AF52" s="204"/>
      <c r="AG52" s="204"/>
      <c r="AH52" s="204"/>
      <c r="AI52" s="204"/>
      <c r="AJ52" s="204"/>
      <c r="AK52" s="204"/>
      <c r="AL52" s="204"/>
      <c r="AM52" s="204"/>
      <c r="AN52" s="207"/>
    </row>
    <row r="53" spans="18:40" x14ac:dyDescent="0.25">
      <c r="R53" s="204"/>
      <c r="S53" s="204"/>
      <c r="T53" s="204"/>
      <c r="U53" s="204"/>
      <c r="V53" s="204"/>
      <c r="W53" s="204"/>
      <c r="X53" s="204"/>
      <c r="Y53" s="204"/>
      <c r="Z53" s="207"/>
      <c r="AA53" s="204"/>
      <c r="AB53" s="204"/>
      <c r="AC53" s="207"/>
      <c r="AD53" s="204"/>
      <c r="AE53" s="204"/>
      <c r="AF53" s="204"/>
      <c r="AG53" s="204"/>
      <c r="AH53" s="204"/>
      <c r="AI53" s="204"/>
      <c r="AJ53" s="204"/>
      <c r="AK53" s="204"/>
      <c r="AL53" s="204"/>
      <c r="AM53" s="204"/>
      <c r="AN53" s="204"/>
    </row>
    <row r="54" spans="18:40" x14ac:dyDescent="0.25">
      <c r="R54" s="204"/>
      <c r="S54" s="204"/>
      <c r="T54" s="204"/>
      <c r="U54" s="204"/>
      <c r="V54" s="204"/>
      <c r="W54" s="204"/>
      <c r="X54" s="204"/>
      <c r="Y54" s="204"/>
      <c r="Z54" s="207"/>
      <c r="AA54" s="204"/>
      <c r="AB54" s="204"/>
      <c r="AC54" s="207"/>
      <c r="AD54" s="204"/>
      <c r="AE54" s="204"/>
      <c r="AF54" s="204"/>
      <c r="AG54" s="204"/>
      <c r="AH54" s="204"/>
      <c r="AI54" s="204"/>
      <c r="AJ54" s="204"/>
      <c r="AK54" s="204"/>
      <c r="AL54" s="204"/>
      <c r="AM54" s="204"/>
      <c r="AN54" s="204"/>
    </row>
    <row r="55" spans="18:40" x14ac:dyDescent="0.25">
      <c r="R55" s="204"/>
      <c r="S55" s="204"/>
      <c r="T55" s="204"/>
      <c r="U55" s="204"/>
      <c r="V55" s="204"/>
      <c r="W55" s="204"/>
      <c r="X55" s="204"/>
      <c r="Y55" s="204"/>
      <c r="Z55" s="204"/>
      <c r="AA55" s="204"/>
      <c r="AB55" s="204"/>
      <c r="AC55" s="207"/>
      <c r="AD55" s="204"/>
      <c r="AE55" s="204"/>
      <c r="AF55" s="204"/>
      <c r="AG55" s="204"/>
      <c r="AH55" s="204"/>
      <c r="AI55" s="204"/>
      <c r="AJ55" s="204"/>
      <c r="AK55" s="204"/>
      <c r="AL55" s="204"/>
      <c r="AM55" s="204"/>
      <c r="AN55" s="204"/>
    </row>
    <row r="56" spans="18:40" x14ac:dyDescent="0.25">
      <c r="R56" s="204"/>
      <c r="S56" s="204"/>
      <c r="T56" s="204"/>
      <c r="U56" s="204"/>
      <c r="V56" s="204"/>
      <c r="W56" s="204"/>
      <c r="X56" s="204"/>
      <c r="Y56" s="204"/>
      <c r="Z56" s="204"/>
      <c r="AA56" s="204"/>
      <c r="AB56" s="204"/>
      <c r="AC56" s="207"/>
      <c r="AD56" s="204"/>
      <c r="AE56" s="204"/>
      <c r="AF56" s="204"/>
      <c r="AG56" s="204"/>
      <c r="AH56" s="204"/>
      <c r="AI56" s="204"/>
      <c r="AJ56" s="204"/>
      <c r="AK56" s="204"/>
      <c r="AL56" s="204"/>
      <c r="AM56" s="204"/>
      <c r="AN56" s="204"/>
    </row>
    <row r="57" spans="18:40" x14ac:dyDescent="0.25">
      <c r="R57" s="204"/>
      <c r="S57" s="204"/>
      <c r="T57" s="204"/>
      <c r="U57" s="204"/>
      <c r="V57" s="204"/>
      <c r="W57" s="204"/>
      <c r="X57" s="204"/>
      <c r="Y57" s="204"/>
      <c r="Z57" s="204"/>
      <c r="AA57" s="204"/>
      <c r="AB57" s="204"/>
      <c r="AC57" s="207"/>
      <c r="AD57" s="204"/>
      <c r="AE57" s="204"/>
      <c r="AF57" s="204"/>
      <c r="AG57" s="204"/>
      <c r="AH57" s="204"/>
      <c r="AI57" s="204"/>
      <c r="AJ57" s="204"/>
      <c r="AK57" s="204"/>
      <c r="AL57" s="204"/>
      <c r="AM57" s="204"/>
      <c r="AN57" s="204"/>
    </row>
  </sheetData>
  <mergeCells count="21">
    <mergeCell ref="A1:AL1"/>
    <mergeCell ref="AG2:AL2"/>
    <mergeCell ref="A7:A8"/>
    <mergeCell ref="AA2:AF2"/>
    <mergeCell ref="A11:A12"/>
    <mergeCell ref="A9:A10"/>
    <mergeCell ref="I2:N2"/>
    <mergeCell ref="C2:H2"/>
    <mergeCell ref="A24:A25"/>
    <mergeCell ref="A5:A6"/>
    <mergeCell ref="A28:AF28"/>
    <mergeCell ref="A26:A27"/>
    <mergeCell ref="U2:Z2"/>
    <mergeCell ref="B2:B3"/>
    <mergeCell ref="O2:T2"/>
    <mergeCell ref="A20:A21"/>
    <mergeCell ref="A18:A19"/>
    <mergeCell ref="A13:A14"/>
    <mergeCell ref="A22:A23"/>
    <mergeCell ref="A15:A16"/>
    <mergeCell ref="A2:A3"/>
  </mergeCells>
  <pageMargins left="0.7" right="0.7" top="0.75" bottom="0.75" header="0.3" footer="0.3"/>
  <pageSetup scale="65" orientation="landscape" r:id="rId1"/>
  <headerFooter>
    <oddFooter>Página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85"/>
  <sheetViews>
    <sheetView topLeftCell="A40" zoomScale="71" zoomScaleNormal="71" workbookViewId="0">
      <selection activeCell="N75" sqref="N75"/>
    </sheetView>
  </sheetViews>
  <sheetFormatPr baseColWidth="10" defaultColWidth="11" defaultRowHeight="15" x14ac:dyDescent="0.25"/>
  <cols>
    <col min="1" max="1" width="11.25" style="75" customWidth="1"/>
    <col min="2" max="2" width="7.375" style="75" customWidth="1"/>
    <col min="3" max="4" width="7.75" style="75" bestFit="1" customWidth="1"/>
    <col min="5" max="5" width="10" style="75" customWidth="1"/>
    <col min="6" max="6" width="9.25" style="75" customWidth="1"/>
    <col min="7" max="7" width="7.875" style="75" customWidth="1"/>
    <col min="8" max="8" width="9.5" style="75" customWidth="1"/>
    <col min="9" max="11" width="7.75" style="75" bestFit="1" customWidth="1"/>
    <col min="12" max="13" width="8" style="75" customWidth="1"/>
    <col min="14" max="14" width="9.375" style="75" customWidth="1"/>
    <col min="15" max="19" width="8" style="75" customWidth="1"/>
    <col min="20" max="20" width="9.5" style="75" customWidth="1"/>
    <col min="21" max="22" width="8" style="75" customWidth="1"/>
    <col min="23" max="23" width="8.875" style="75" customWidth="1"/>
    <col min="24" max="24" width="9.375" style="75" customWidth="1"/>
    <col min="25" max="25" width="8" style="75" customWidth="1"/>
    <col min="26" max="16384" width="11" style="75"/>
  </cols>
  <sheetData>
    <row r="1" spans="1:26" x14ac:dyDescent="0.25">
      <c r="A1" s="558" t="s">
        <v>349</v>
      </c>
      <c r="B1" s="558"/>
      <c r="C1" s="558"/>
      <c r="D1" s="558"/>
      <c r="E1" s="558"/>
      <c r="F1" s="558"/>
      <c r="G1" s="558"/>
      <c r="H1" s="558"/>
      <c r="I1" s="558"/>
      <c r="J1" s="558"/>
      <c r="K1" s="558"/>
      <c r="L1" s="558"/>
      <c r="M1" s="558"/>
      <c r="N1" s="558"/>
      <c r="O1" s="558"/>
      <c r="P1" s="558"/>
      <c r="Q1" s="558"/>
      <c r="R1" s="558"/>
      <c r="S1" s="558"/>
      <c r="T1" s="558"/>
      <c r="U1" s="558"/>
      <c r="V1" s="558"/>
      <c r="W1" s="558"/>
      <c r="X1" s="558"/>
      <c r="Y1" s="558"/>
      <c r="Z1" s="558"/>
    </row>
    <row r="2" spans="1:26" x14ac:dyDescent="0.25">
      <c r="A2" s="555" t="s">
        <v>328</v>
      </c>
      <c r="B2" s="562" t="s">
        <v>350</v>
      </c>
      <c r="C2" s="559" t="s">
        <v>330</v>
      </c>
      <c r="D2" s="560"/>
      <c r="E2" s="560"/>
      <c r="F2" s="560"/>
      <c r="G2" s="560"/>
      <c r="H2" s="561"/>
      <c r="I2" s="559" t="s">
        <v>331</v>
      </c>
      <c r="J2" s="560"/>
      <c r="K2" s="560"/>
      <c r="L2" s="560"/>
      <c r="M2" s="560"/>
      <c r="N2" s="561"/>
      <c r="O2" s="559" t="s">
        <v>332</v>
      </c>
      <c r="P2" s="560"/>
      <c r="Q2" s="560"/>
      <c r="R2" s="560"/>
      <c r="S2" s="560"/>
      <c r="T2" s="561"/>
      <c r="U2" s="559" t="s">
        <v>333</v>
      </c>
      <c r="V2" s="560"/>
      <c r="W2" s="560"/>
      <c r="X2" s="560"/>
      <c r="Y2" s="560"/>
      <c r="Z2" s="561"/>
    </row>
    <row r="3" spans="1:26" ht="30" x14ac:dyDescent="0.25">
      <c r="A3" s="556"/>
      <c r="B3" s="563"/>
      <c r="C3" s="451">
        <v>2015</v>
      </c>
      <c r="D3" s="451">
        <v>2016</v>
      </c>
      <c r="E3" s="451">
        <v>2017</v>
      </c>
      <c r="F3" s="451">
        <v>2018</v>
      </c>
      <c r="G3" s="451">
        <v>2019</v>
      </c>
      <c r="H3" s="458" t="s">
        <v>336</v>
      </c>
      <c r="I3" s="451">
        <v>2015</v>
      </c>
      <c r="J3" s="451">
        <v>2016</v>
      </c>
      <c r="K3" s="451">
        <v>2017</v>
      </c>
      <c r="L3" s="451">
        <v>2018</v>
      </c>
      <c r="M3" s="451">
        <v>2019</v>
      </c>
      <c r="N3" s="458" t="s">
        <v>336</v>
      </c>
      <c r="O3" s="451">
        <v>2015</v>
      </c>
      <c r="P3" s="451">
        <v>2016</v>
      </c>
      <c r="Q3" s="451">
        <v>2017</v>
      </c>
      <c r="R3" s="451">
        <v>2018</v>
      </c>
      <c r="S3" s="451">
        <v>2019</v>
      </c>
      <c r="T3" s="458" t="s">
        <v>336</v>
      </c>
      <c r="U3" s="451">
        <v>2015</v>
      </c>
      <c r="V3" s="451">
        <v>2016</v>
      </c>
      <c r="W3" s="451">
        <v>2017</v>
      </c>
      <c r="X3" s="451">
        <v>2018</v>
      </c>
      <c r="Y3" s="451">
        <v>2019</v>
      </c>
      <c r="Z3" s="458" t="s">
        <v>336</v>
      </c>
    </row>
    <row r="4" spans="1:26" x14ac:dyDescent="0.25">
      <c r="A4" s="335" t="s">
        <v>351</v>
      </c>
      <c r="B4" s="335"/>
      <c r="C4" s="387"/>
      <c r="D4" s="388"/>
      <c r="E4" s="388"/>
      <c r="F4" s="388"/>
      <c r="G4" s="388"/>
      <c r="H4" s="388"/>
      <c r="I4" s="409"/>
      <c r="J4" s="409"/>
      <c r="K4" s="409"/>
      <c r="L4" s="409"/>
      <c r="M4" s="409"/>
      <c r="N4" s="409"/>
      <c r="O4" s="410"/>
      <c r="P4" s="409"/>
      <c r="Q4" s="409"/>
      <c r="R4" s="409"/>
      <c r="S4" s="409"/>
      <c r="T4" s="409"/>
      <c r="U4" s="410"/>
      <c r="V4" s="409"/>
      <c r="W4" s="409"/>
      <c r="X4" s="409"/>
      <c r="Y4" s="409"/>
      <c r="Z4" s="409"/>
    </row>
    <row r="5" spans="1:26" x14ac:dyDescent="0.25">
      <c r="A5" s="548" t="s">
        <v>352</v>
      </c>
      <c r="B5" s="198" t="s">
        <v>353</v>
      </c>
      <c r="C5" s="223">
        <v>6500</v>
      </c>
      <c r="D5" s="223">
        <v>6500</v>
      </c>
      <c r="E5" s="223">
        <v>11000</v>
      </c>
      <c r="F5" s="223">
        <v>14000</v>
      </c>
      <c r="G5" s="223">
        <v>9000</v>
      </c>
      <c r="H5" s="325">
        <f>(G5/F5)-1</f>
        <v>-0.3571428571428571</v>
      </c>
      <c r="I5" s="223">
        <v>5250</v>
      </c>
      <c r="J5" s="223">
        <v>6500</v>
      </c>
      <c r="K5" s="223">
        <v>11000</v>
      </c>
      <c r="L5" s="320" t="s">
        <v>292</v>
      </c>
      <c r="M5" s="320">
        <v>9000</v>
      </c>
      <c r="N5" s="325"/>
      <c r="O5" s="223">
        <v>6250</v>
      </c>
      <c r="P5" s="223">
        <v>7500</v>
      </c>
      <c r="Q5" s="223">
        <v>13000</v>
      </c>
      <c r="R5" s="223">
        <v>15000</v>
      </c>
      <c r="S5" s="223">
        <v>11000</v>
      </c>
      <c r="T5" s="325">
        <f>(S5/R5)-1</f>
        <v>-0.26666666666666672</v>
      </c>
      <c r="U5" s="223">
        <v>6500</v>
      </c>
      <c r="V5" s="223">
        <v>8500</v>
      </c>
      <c r="W5" s="223">
        <v>10500</v>
      </c>
      <c r="X5" s="223">
        <v>15000</v>
      </c>
      <c r="Y5" s="223"/>
      <c r="Z5" s="321"/>
    </row>
    <row r="6" spans="1:26" x14ac:dyDescent="0.25">
      <c r="A6" s="549"/>
      <c r="B6" s="158" t="s">
        <v>354</v>
      </c>
      <c r="C6" s="224">
        <v>8000</v>
      </c>
      <c r="D6" s="224">
        <v>6500</v>
      </c>
      <c r="E6" s="224">
        <v>11000</v>
      </c>
      <c r="F6" s="224">
        <v>15000</v>
      </c>
      <c r="G6" s="418">
        <v>11000</v>
      </c>
      <c r="H6" s="326">
        <f t="shared" ref="H6:H25" si="0">(G6/F6)-1</f>
        <v>-0.26666666666666672</v>
      </c>
      <c r="I6" s="224">
        <v>7000</v>
      </c>
      <c r="J6" s="224">
        <v>6500</v>
      </c>
      <c r="K6" s="224">
        <v>11000</v>
      </c>
      <c r="L6" s="224">
        <v>16500</v>
      </c>
      <c r="M6" s="418">
        <v>11000</v>
      </c>
      <c r="N6" s="326">
        <f t="shared" ref="N6:N25" si="1">(M6/L6)-1</f>
        <v>-0.33333333333333337</v>
      </c>
      <c r="O6" s="224">
        <v>7000</v>
      </c>
      <c r="P6" s="224">
        <v>7500</v>
      </c>
      <c r="Q6" s="224">
        <v>13000</v>
      </c>
      <c r="R6" s="224">
        <v>17000</v>
      </c>
      <c r="S6" s="224">
        <v>13000</v>
      </c>
      <c r="T6" s="326">
        <f t="shared" ref="T6:T24" si="2">(S6/R6)-1</f>
        <v>-0.23529411764705888</v>
      </c>
      <c r="U6" s="224">
        <v>7500</v>
      </c>
      <c r="V6" s="224">
        <v>8500</v>
      </c>
      <c r="W6" s="224">
        <v>13500</v>
      </c>
      <c r="X6" s="224">
        <v>17000</v>
      </c>
      <c r="Y6" s="224"/>
      <c r="Z6" s="324"/>
    </row>
    <row r="7" spans="1:26" x14ac:dyDescent="0.25">
      <c r="A7" s="548" t="s">
        <v>338</v>
      </c>
      <c r="B7" s="198" t="s">
        <v>353</v>
      </c>
      <c r="C7" s="223">
        <v>7500</v>
      </c>
      <c r="D7" s="223">
        <v>9000</v>
      </c>
      <c r="E7" s="223">
        <v>17000</v>
      </c>
      <c r="F7" s="223">
        <v>22000</v>
      </c>
      <c r="G7" s="223">
        <v>13000</v>
      </c>
      <c r="H7" s="325">
        <f t="shared" si="0"/>
        <v>-0.40909090909090906</v>
      </c>
      <c r="I7" s="223">
        <v>6500</v>
      </c>
      <c r="J7" s="223">
        <v>9000</v>
      </c>
      <c r="K7" s="223">
        <v>18500</v>
      </c>
      <c r="L7" s="223">
        <v>23500</v>
      </c>
      <c r="M7" s="223">
        <v>13000</v>
      </c>
      <c r="N7" s="325">
        <f t="shared" si="1"/>
        <v>-0.44680851063829785</v>
      </c>
      <c r="O7" s="223">
        <v>8000</v>
      </c>
      <c r="P7" s="223">
        <v>9000</v>
      </c>
      <c r="Q7" s="223">
        <v>18000</v>
      </c>
      <c r="R7" s="223">
        <v>22000</v>
      </c>
      <c r="S7" s="223">
        <v>14000</v>
      </c>
      <c r="T7" s="325">
        <f t="shared" si="2"/>
        <v>-0.36363636363636365</v>
      </c>
      <c r="U7" s="223">
        <v>9000</v>
      </c>
      <c r="V7" s="223">
        <v>11000</v>
      </c>
      <c r="W7" s="223">
        <v>16000</v>
      </c>
      <c r="X7" s="223">
        <v>22000</v>
      </c>
      <c r="Y7" s="223"/>
      <c r="Z7" s="321"/>
    </row>
    <row r="8" spans="1:26" x14ac:dyDescent="0.25">
      <c r="A8" s="549"/>
      <c r="B8" s="158" t="s">
        <v>354</v>
      </c>
      <c r="C8" s="224">
        <v>9250</v>
      </c>
      <c r="D8" s="224">
        <v>11000</v>
      </c>
      <c r="E8" s="224">
        <v>19000</v>
      </c>
      <c r="F8" s="418">
        <v>23500</v>
      </c>
      <c r="G8" s="418">
        <v>16000</v>
      </c>
      <c r="H8" s="326">
        <f t="shared" si="0"/>
        <v>-0.31914893617021278</v>
      </c>
      <c r="I8" s="224">
        <v>8500</v>
      </c>
      <c r="J8" s="224">
        <v>11000</v>
      </c>
      <c r="K8" s="224">
        <v>19000</v>
      </c>
      <c r="L8" s="224">
        <v>25000</v>
      </c>
      <c r="M8" s="224">
        <v>16000</v>
      </c>
      <c r="N8" s="326">
        <f t="shared" si="1"/>
        <v>-0.36</v>
      </c>
      <c r="O8" s="224">
        <v>9000</v>
      </c>
      <c r="P8" s="224">
        <v>11000</v>
      </c>
      <c r="Q8" s="224">
        <v>19000</v>
      </c>
      <c r="R8" s="224">
        <v>23500</v>
      </c>
      <c r="S8" s="224">
        <v>16500</v>
      </c>
      <c r="T8" s="326">
        <f t="shared" si="2"/>
        <v>-0.2978723404255319</v>
      </c>
      <c r="U8" s="224">
        <v>10000</v>
      </c>
      <c r="V8" s="224">
        <v>13000</v>
      </c>
      <c r="W8" s="224">
        <v>19000</v>
      </c>
      <c r="X8" s="224">
        <v>23000</v>
      </c>
      <c r="Y8" s="224"/>
      <c r="Z8" s="324"/>
    </row>
    <row r="9" spans="1:26" x14ac:dyDescent="0.25">
      <c r="A9" s="548" t="s">
        <v>202</v>
      </c>
      <c r="B9" s="198" t="s">
        <v>353</v>
      </c>
      <c r="C9" s="418">
        <v>7500</v>
      </c>
      <c r="D9" s="418">
        <v>9000</v>
      </c>
      <c r="E9" s="208">
        <v>17000</v>
      </c>
      <c r="F9" s="209">
        <v>23500</v>
      </c>
      <c r="G9" s="209">
        <v>15000</v>
      </c>
      <c r="H9" s="325">
        <f t="shared" si="0"/>
        <v>-0.36170212765957444</v>
      </c>
      <c r="I9" s="418">
        <v>6250</v>
      </c>
      <c r="J9" s="418">
        <v>8500</v>
      </c>
      <c r="K9" s="418">
        <v>18000</v>
      </c>
      <c r="L9" s="418">
        <v>23000</v>
      </c>
      <c r="M9" s="418">
        <v>15000</v>
      </c>
      <c r="N9" s="325">
        <f t="shared" si="1"/>
        <v>-0.34782608695652173</v>
      </c>
      <c r="O9" s="418">
        <v>7750</v>
      </c>
      <c r="P9" s="418">
        <v>9000</v>
      </c>
      <c r="Q9" s="418">
        <v>18000</v>
      </c>
      <c r="R9" s="418">
        <v>22000</v>
      </c>
      <c r="S9" s="418">
        <v>15000</v>
      </c>
      <c r="T9" s="325">
        <f t="shared" si="2"/>
        <v>-0.31818181818181823</v>
      </c>
      <c r="U9" s="418">
        <v>9000</v>
      </c>
      <c r="V9" s="418">
        <v>11000</v>
      </c>
      <c r="W9" s="418">
        <v>15000</v>
      </c>
      <c r="X9" s="418">
        <v>22000</v>
      </c>
      <c r="Y9" s="418"/>
      <c r="Z9" s="322"/>
    </row>
    <row r="10" spans="1:26" x14ac:dyDescent="0.25">
      <c r="A10" s="549"/>
      <c r="B10" s="158" t="s">
        <v>354</v>
      </c>
      <c r="C10" s="418">
        <v>8500</v>
      </c>
      <c r="D10" s="418">
        <v>10000</v>
      </c>
      <c r="E10" s="208">
        <v>18000</v>
      </c>
      <c r="F10" s="224">
        <v>25000</v>
      </c>
      <c r="G10" s="224">
        <v>17000</v>
      </c>
      <c r="H10" s="326">
        <f t="shared" si="0"/>
        <v>-0.31999999999999995</v>
      </c>
      <c r="I10" s="210" t="s">
        <v>355</v>
      </c>
      <c r="J10" s="418">
        <v>9000</v>
      </c>
      <c r="K10" s="418">
        <v>19000</v>
      </c>
      <c r="L10" s="418">
        <v>23000</v>
      </c>
      <c r="M10" s="418">
        <v>17000</v>
      </c>
      <c r="N10" s="326">
        <f t="shared" si="1"/>
        <v>-0.26086956521739135</v>
      </c>
      <c r="O10" s="418">
        <v>8500</v>
      </c>
      <c r="P10" s="418">
        <v>9500</v>
      </c>
      <c r="Q10" s="418">
        <v>19500</v>
      </c>
      <c r="R10" s="418">
        <v>23500</v>
      </c>
      <c r="S10" s="418">
        <v>19000</v>
      </c>
      <c r="T10" s="326">
        <f t="shared" si="2"/>
        <v>-0.19148936170212771</v>
      </c>
      <c r="U10" s="418">
        <v>10500</v>
      </c>
      <c r="V10" s="418">
        <v>11000</v>
      </c>
      <c r="W10" s="418">
        <v>17000</v>
      </c>
      <c r="X10" s="418">
        <v>23000</v>
      </c>
      <c r="Y10" s="418"/>
      <c r="Z10" s="322"/>
    </row>
    <row r="11" spans="1:26" x14ac:dyDescent="0.25">
      <c r="A11" s="548" t="s">
        <v>204</v>
      </c>
      <c r="B11" s="198" t="s">
        <v>353</v>
      </c>
      <c r="C11" s="223">
        <v>7500</v>
      </c>
      <c r="D11" s="223">
        <v>9000</v>
      </c>
      <c r="E11" s="223">
        <v>19000</v>
      </c>
      <c r="F11" s="418">
        <v>25000</v>
      </c>
      <c r="G11" s="418">
        <v>17000</v>
      </c>
      <c r="H11" s="325">
        <f t="shared" si="0"/>
        <v>-0.31999999999999995</v>
      </c>
      <c r="I11" s="223">
        <v>6500</v>
      </c>
      <c r="J11" s="223">
        <v>9000</v>
      </c>
      <c r="K11" s="223">
        <v>19500</v>
      </c>
      <c r="L11" s="223">
        <v>25500</v>
      </c>
      <c r="M11" s="223">
        <v>16500</v>
      </c>
      <c r="N11" s="325">
        <f t="shared" si="1"/>
        <v>-0.3529411764705882</v>
      </c>
      <c r="O11" s="223">
        <v>8000</v>
      </c>
      <c r="P11" s="223">
        <v>9000</v>
      </c>
      <c r="Q11" s="223">
        <v>21000</v>
      </c>
      <c r="R11" s="223">
        <v>23500</v>
      </c>
      <c r="S11" s="223">
        <v>17000</v>
      </c>
      <c r="T11" s="325">
        <f t="shared" si="2"/>
        <v>-0.27659574468085102</v>
      </c>
      <c r="U11" s="223">
        <v>10000</v>
      </c>
      <c r="V11" s="223">
        <v>12000</v>
      </c>
      <c r="W11" s="223">
        <v>17500</v>
      </c>
      <c r="X11" s="223">
        <v>23500</v>
      </c>
      <c r="Y11" s="223"/>
      <c r="Z11" s="321"/>
    </row>
    <row r="12" spans="1:26" x14ac:dyDescent="0.25">
      <c r="A12" s="549"/>
      <c r="B12" s="158" t="s">
        <v>354</v>
      </c>
      <c r="C12" s="224">
        <v>9000</v>
      </c>
      <c r="D12" s="224">
        <v>11000</v>
      </c>
      <c r="E12" s="224">
        <v>21000</v>
      </c>
      <c r="F12" s="224">
        <v>27000</v>
      </c>
      <c r="G12" s="418">
        <v>17000</v>
      </c>
      <c r="H12" s="326">
        <f t="shared" si="0"/>
        <v>-0.37037037037037035</v>
      </c>
      <c r="I12" s="210" t="s">
        <v>355</v>
      </c>
      <c r="J12" s="418">
        <v>11000</v>
      </c>
      <c r="K12" s="418">
        <v>21000</v>
      </c>
      <c r="L12" s="418">
        <v>26500</v>
      </c>
      <c r="M12" s="418">
        <v>18000</v>
      </c>
      <c r="N12" s="326">
        <f t="shared" si="1"/>
        <v>-0.32075471698113212</v>
      </c>
      <c r="O12" s="224">
        <v>9000</v>
      </c>
      <c r="P12" s="224">
        <v>11000</v>
      </c>
      <c r="Q12" s="224">
        <v>21000</v>
      </c>
      <c r="R12" s="224">
        <v>25000</v>
      </c>
      <c r="S12" s="224">
        <v>19000</v>
      </c>
      <c r="T12" s="326">
        <f t="shared" si="2"/>
        <v>-0.24</v>
      </c>
      <c r="U12" s="224">
        <v>11000</v>
      </c>
      <c r="V12" s="224">
        <v>13000</v>
      </c>
      <c r="W12" s="224">
        <v>21000</v>
      </c>
      <c r="X12" s="224">
        <v>24000</v>
      </c>
      <c r="Y12" s="224"/>
      <c r="Z12" s="324"/>
    </row>
    <row r="13" spans="1:26" x14ac:dyDescent="0.25">
      <c r="A13" s="548" t="s">
        <v>206</v>
      </c>
      <c r="B13" s="198" t="s">
        <v>353</v>
      </c>
      <c r="C13" s="223">
        <v>7250</v>
      </c>
      <c r="D13" s="223">
        <v>9000</v>
      </c>
      <c r="E13" s="223">
        <v>17000</v>
      </c>
      <c r="F13" s="223">
        <v>22000</v>
      </c>
      <c r="G13" s="223">
        <v>13000</v>
      </c>
      <c r="H13" s="325">
        <f t="shared" si="0"/>
        <v>-0.40909090909090906</v>
      </c>
      <c r="I13" s="223">
        <v>5750</v>
      </c>
      <c r="J13" s="223">
        <v>8500</v>
      </c>
      <c r="K13" s="223">
        <v>18000</v>
      </c>
      <c r="L13" s="223">
        <v>23000</v>
      </c>
      <c r="M13" s="223">
        <v>12000</v>
      </c>
      <c r="N13" s="325">
        <f t="shared" si="1"/>
        <v>-0.47826086956521741</v>
      </c>
      <c r="O13" s="223">
        <v>7750</v>
      </c>
      <c r="P13" s="223">
        <v>9500</v>
      </c>
      <c r="Q13" s="223">
        <v>18000</v>
      </c>
      <c r="R13" s="223">
        <v>22000</v>
      </c>
      <c r="S13" s="223">
        <v>13000</v>
      </c>
      <c r="T13" s="325">
        <f t="shared" si="2"/>
        <v>-0.40909090909090906</v>
      </c>
      <c r="U13" s="223">
        <v>8000</v>
      </c>
      <c r="V13" s="223">
        <v>11000</v>
      </c>
      <c r="W13" s="223">
        <v>15000</v>
      </c>
      <c r="X13" s="223">
        <v>21500</v>
      </c>
      <c r="Y13" s="223"/>
      <c r="Z13" s="321"/>
    </row>
    <row r="14" spans="1:26" x14ac:dyDescent="0.25">
      <c r="A14" s="549"/>
      <c r="B14" s="158" t="s">
        <v>354</v>
      </c>
      <c r="C14" s="224">
        <v>8500</v>
      </c>
      <c r="D14" s="224">
        <v>10000</v>
      </c>
      <c r="E14" s="224">
        <v>17000</v>
      </c>
      <c r="F14" s="224">
        <v>23000</v>
      </c>
      <c r="G14" s="418">
        <v>15000</v>
      </c>
      <c r="H14" s="326">
        <f t="shared" si="0"/>
        <v>-0.34782608695652173</v>
      </c>
      <c r="I14" s="210" t="s">
        <v>355</v>
      </c>
      <c r="J14" s="418">
        <v>9000</v>
      </c>
      <c r="K14" s="418">
        <v>18000</v>
      </c>
      <c r="L14" s="418">
        <v>23000</v>
      </c>
      <c r="M14" s="418">
        <v>13500</v>
      </c>
      <c r="N14" s="326">
        <f t="shared" si="1"/>
        <v>-0.41304347826086951</v>
      </c>
      <c r="O14" s="224">
        <v>8500</v>
      </c>
      <c r="P14" s="224">
        <v>9500</v>
      </c>
      <c r="Q14" s="224">
        <v>19000</v>
      </c>
      <c r="R14" s="224">
        <v>23500</v>
      </c>
      <c r="S14" s="224">
        <v>15000</v>
      </c>
      <c r="T14" s="326">
        <f t="shared" si="2"/>
        <v>-0.36170212765957444</v>
      </c>
      <c r="U14" s="224">
        <v>9500</v>
      </c>
      <c r="V14" s="224">
        <v>11000</v>
      </c>
      <c r="W14" s="224">
        <v>17000</v>
      </c>
      <c r="X14" s="224">
        <v>23000</v>
      </c>
      <c r="Y14" s="224"/>
      <c r="Z14" s="324"/>
    </row>
    <row r="15" spans="1:26" x14ac:dyDescent="0.25">
      <c r="A15" s="455" t="s">
        <v>343</v>
      </c>
      <c r="B15" s="198" t="s">
        <v>353</v>
      </c>
      <c r="C15" s="223">
        <v>6500</v>
      </c>
      <c r="D15" s="223">
        <v>6500</v>
      </c>
      <c r="E15" s="223">
        <v>11000</v>
      </c>
      <c r="F15" s="223">
        <v>17000</v>
      </c>
      <c r="G15" s="202"/>
      <c r="H15" s="321"/>
      <c r="I15" s="223">
        <v>6500</v>
      </c>
      <c r="J15" s="223">
        <v>6500</v>
      </c>
      <c r="K15" s="223">
        <v>13000</v>
      </c>
      <c r="L15" s="223">
        <v>17000</v>
      </c>
      <c r="M15" s="223">
        <v>11000</v>
      </c>
      <c r="N15" s="321">
        <f t="shared" si="1"/>
        <v>-0.3529411764705882</v>
      </c>
      <c r="O15" s="223">
        <v>6500</v>
      </c>
      <c r="P15" s="223">
        <v>7500</v>
      </c>
      <c r="Q15" s="223">
        <v>13000</v>
      </c>
      <c r="R15" s="223">
        <v>16500</v>
      </c>
      <c r="S15" s="223">
        <v>13000</v>
      </c>
      <c r="T15" s="321">
        <f t="shared" si="2"/>
        <v>-0.21212121212121215</v>
      </c>
      <c r="U15" s="223">
        <v>6500</v>
      </c>
      <c r="V15" s="223">
        <v>8500</v>
      </c>
      <c r="W15" s="223">
        <v>15000</v>
      </c>
      <c r="X15" s="223">
        <v>16000</v>
      </c>
      <c r="Y15" s="223"/>
      <c r="Z15" s="321"/>
    </row>
    <row r="16" spans="1:26" x14ac:dyDescent="0.25">
      <c r="A16" s="455" t="s">
        <v>222</v>
      </c>
      <c r="B16" s="442" t="s">
        <v>353</v>
      </c>
      <c r="C16" s="202">
        <v>5750</v>
      </c>
      <c r="D16" s="202">
        <v>6000</v>
      </c>
      <c r="E16" s="202">
        <v>9500</v>
      </c>
      <c r="F16" s="202">
        <v>14000</v>
      </c>
      <c r="G16" s="202">
        <v>7500</v>
      </c>
      <c r="H16" s="321">
        <f t="shared" si="0"/>
        <v>-0.4642857142857143</v>
      </c>
      <c r="I16" s="202">
        <v>5000</v>
      </c>
      <c r="J16" s="202">
        <v>6500</v>
      </c>
      <c r="K16" s="202">
        <v>11000</v>
      </c>
      <c r="L16" s="202">
        <v>15000</v>
      </c>
      <c r="M16" s="202">
        <v>7500</v>
      </c>
      <c r="N16" s="321">
        <f t="shared" si="1"/>
        <v>-0.5</v>
      </c>
      <c r="O16" s="202">
        <v>5500</v>
      </c>
      <c r="P16" s="202">
        <v>6500</v>
      </c>
      <c r="Q16" s="202">
        <v>11000</v>
      </c>
      <c r="R16" s="202">
        <v>13000</v>
      </c>
      <c r="S16" s="202">
        <v>9000</v>
      </c>
      <c r="T16" s="321">
        <f t="shared" si="2"/>
        <v>-0.30769230769230771</v>
      </c>
      <c r="U16" s="202">
        <v>6250</v>
      </c>
      <c r="V16" s="202">
        <v>7500</v>
      </c>
      <c r="W16" s="202">
        <v>12000</v>
      </c>
      <c r="X16" s="202">
        <v>13000</v>
      </c>
      <c r="Y16" s="202"/>
      <c r="Z16" s="323"/>
    </row>
    <row r="17" spans="1:26" x14ac:dyDescent="0.25">
      <c r="A17" s="335" t="s">
        <v>356</v>
      </c>
      <c r="B17" s="222"/>
      <c r="C17" s="212"/>
      <c r="D17" s="212"/>
      <c r="E17" s="212"/>
      <c r="F17" s="212"/>
      <c r="G17" s="212"/>
      <c r="H17" s="323"/>
      <c r="I17" s="212"/>
      <c r="J17" s="212"/>
      <c r="K17" s="212"/>
      <c r="L17" s="212"/>
      <c r="M17" s="212"/>
      <c r="N17" s="321"/>
      <c r="O17" s="212"/>
      <c r="P17" s="212"/>
      <c r="Q17" s="212"/>
      <c r="R17" s="212"/>
      <c r="S17" s="212"/>
      <c r="T17" s="321"/>
      <c r="U17" s="256"/>
      <c r="V17" s="212"/>
      <c r="W17" s="212"/>
      <c r="X17" s="212"/>
      <c r="Y17" s="212"/>
      <c r="Z17" s="213"/>
    </row>
    <row r="18" spans="1:26" x14ac:dyDescent="0.25">
      <c r="A18" s="548" t="s">
        <v>345</v>
      </c>
      <c r="B18" s="198" t="s">
        <v>353</v>
      </c>
      <c r="C18" s="223">
        <v>13000</v>
      </c>
      <c r="D18" s="223">
        <v>10000</v>
      </c>
      <c r="E18" s="223">
        <v>16500</v>
      </c>
      <c r="F18" s="223">
        <v>23000</v>
      </c>
      <c r="G18" s="223">
        <v>13500</v>
      </c>
      <c r="H18" s="325">
        <f t="shared" si="0"/>
        <v>-0.41304347826086951</v>
      </c>
      <c r="I18" s="223">
        <v>10750</v>
      </c>
      <c r="J18" s="223">
        <v>10500</v>
      </c>
      <c r="K18" s="223">
        <v>17000</v>
      </c>
      <c r="L18" s="223">
        <v>23000</v>
      </c>
      <c r="M18" s="223">
        <v>12500</v>
      </c>
      <c r="N18" s="325">
        <f t="shared" si="1"/>
        <v>-0.45652173913043481</v>
      </c>
      <c r="O18" s="223">
        <v>13000</v>
      </c>
      <c r="P18" s="223">
        <v>10500</v>
      </c>
      <c r="Q18" s="223">
        <v>19000</v>
      </c>
      <c r="R18" s="223">
        <v>23000</v>
      </c>
      <c r="S18" s="223">
        <v>14000</v>
      </c>
      <c r="T18" s="325">
        <f t="shared" si="2"/>
        <v>-0.39130434782608692</v>
      </c>
      <c r="U18" s="223">
        <v>15500</v>
      </c>
      <c r="V18" s="223">
        <v>14000</v>
      </c>
      <c r="W18" s="331">
        <v>16500</v>
      </c>
      <c r="X18" s="331">
        <v>23000</v>
      </c>
      <c r="Y18" s="331"/>
      <c r="Z18" s="321"/>
    </row>
    <row r="19" spans="1:26" x14ac:dyDescent="0.25">
      <c r="A19" s="549"/>
      <c r="B19" s="158" t="s">
        <v>354</v>
      </c>
      <c r="C19" s="224">
        <v>15500</v>
      </c>
      <c r="D19" s="224">
        <v>13500</v>
      </c>
      <c r="E19" s="224">
        <v>19000</v>
      </c>
      <c r="F19" s="224">
        <v>26000</v>
      </c>
      <c r="G19" s="224">
        <v>15000</v>
      </c>
      <c r="H19" s="326">
        <f t="shared" si="0"/>
        <v>-0.42307692307692313</v>
      </c>
      <c r="I19" s="224">
        <v>13000</v>
      </c>
      <c r="J19" s="224">
        <v>13000</v>
      </c>
      <c r="K19" s="224">
        <v>19000</v>
      </c>
      <c r="L19" s="224">
        <v>25000</v>
      </c>
      <c r="M19" s="224">
        <v>15000</v>
      </c>
      <c r="N19" s="326">
        <f t="shared" si="1"/>
        <v>-0.4</v>
      </c>
      <c r="O19" s="224">
        <v>15000</v>
      </c>
      <c r="P19" s="224">
        <v>15000</v>
      </c>
      <c r="Q19" s="224">
        <v>21000</v>
      </c>
      <c r="R19" s="224">
        <v>24500</v>
      </c>
      <c r="S19" s="418">
        <v>17000</v>
      </c>
      <c r="T19" s="326">
        <f t="shared" si="2"/>
        <v>-0.30612244897959184</v>
      </c>
      <c r="U19" s="224">
        <v>16000</v>
      </c>
      <c r="V19" s="224">
        <v>16500</v>
      </c>
      <c r="W19" s="332">
        <v>22000</v>
      </c>
      <c r="X19" s="332">
        <v>24000</v>
      </c>
      <c r="Y19" s="332"/>
      <c r="Z19" s="324"/>
    </row>
    <row r="20" spans="1:26" x14ac:dyDescent="0.25">
      <c r="A20" s="548" t="s">
        <v>192</v>
      </c>
      <c r="B20" s="198" t="s">
        <v>353</v>
      </c>
      <c r="C20" s="223">
        <v>17000</v>
      </c>
      <c r="D20" s="223">
        <v>15000</v>
      </c>
      <c r="E20" s="223">
        <v>17000</v>
      </c>
      <c r="F20" s="223">
        <v>23500</v>
      </c>
      <c r="G20" s="223">
        <v>16500</v>
      </c>
      <c r="H20" s="325">
        <f t="shared" si="0"/>
        <v>-0.2978723404255319</v>
      </c>
      <c r="I20" s="223">
        <v>15000</v>
      </c>
      <c r="J20" s="223">
        <v>16000</v>
      </c>
      <c r="K20" s="223">
        <v>18000</v>
      </c>
      <c r="L20" s="223">
        <v>24000</v>
      </c>
      <c r="M20" s="223">
        <v>16000</v>
      </c>
      <c r="N20" s="325">
        <f t="shared" si="1"/>
        <v>-0.33333333333333337</v>
      </c>
      <c r="O20" s="223">
        <v>15000</v>
      </c>
      <c r="P20" s="223">
        <v>16000</v>
      </c>
      <c r="Q20" s="223">
        <v>19000</v>
      </c>
      <c r="R20" s="223">
        <v>25000</v>
      </c>
      <c r="S20" s="223">
        <v>17000</v>
      </c>
      <c r="T20" s="325">
        <f t="shared" si="2"/>
        <v>-0.31999999999999995</v>
      </c>
      <c r="U20" s="223">
        <v>17500</v>
      </c>
      <c r="V20" s="223">
        <v>17000</v>
      </c>
      <c r="W20" s="331">
        <v>19000</v>
      </c>
      <c r="X20" s="331">
        <v>24000</v>
      </c>
      <c r="Y20" s="331"/>
      <c r="Z20" s="321"/>
    </row>
    <row r="21" spans="1:26" x14ac:dyDescent="0.25">
      <c r="A21" s="549"/>
      <c r="B21" s="158" t="s">
        <v>354</v>
      </c>
      <c r="C21" s="224">
        <v>19000</v>
      </c>
      <c r="D21" s="224">
        <v>16500</v>
      </c>
      <c r="E21" s="224">
        <v>19000</v>
      </c>
      <c r="F21" s="224">
        <v>26000</v>
      </c>
      <c r="G21" s="224">
        <v>18000</v>
      </c>
      <c r="H21" s="326">
        <f t="shared" si="0"/>
        <v>-0.30769230769230771</v>
      </c>
      <c r="I21" s="224">
        <v>16000</v>
      </c>
      <c r="J21" s="224">
        <v>16000</v>
      </c>
      <c r="K21" s="224">
        <v>19000</v>
      </c>
      <c r="L21" s="224">
        <v>27000</v>
      </c>
      <c r="M21" s="224">
        <v>20000</v>
      </c>
      <c r="N21" s="326">
        <f t="shared" si="1"/>
        <v>-0.2592592592592593</v>
      </c>
      <c r="O21" s="224">
        <v>16000</v>
      </c>
      <c r="P21" s="224">
        <v>16000</v>
      </c>
      <c r="Q21" s="224">
        <v>21000</v>
      </c>
      <c r="R21" s="224">
        <v>25000</v>
      </c>
      <c r="S21" s="224">
        <v>22000</v>
      </c>
      <c r="T21" s="326">
        <f t="shared" si="2"/>
        <v>-0.12</v>
      </c>
      <c r="U21" s="224">
        <v>18000</v>
      </c>
      <c r="V21" s="224">
        <v>17000</v>
      </c>
      <c r="W21" s="332">
        <v>22500</v>
      </c>
      <c r="X21" s="332">
        <v>25000</v>
      </c>
      <c r="Y21" s="386"/>
      <c r="Z21" s="322"/>
    </row>
    <row r="22" spans="1:26" x14ac:dyDescent="0.25">
      <c r="A22" s="548" t="s">
        <v>326</v>
      </c>
      <c r="B22" s="198" t="s">
        <v>353</v>
      </c>
      <c r="C22" s="196" t="s">
        <v>355</v>
      </c>
      <c r="D22" s="196" t="s">
        <v>355</v>
      </c>
      <c r="E22" s="196">
        <v>13000</v>
      </c>
      <c r="F22" s="196">
        <v>17000</v>
      </c>
      <c r="G22" s="417">
        <v>11000</v>
      </c>
      <c r="H22" s="325">
        <f t="shared" si="0"/>
        <v>-0.3529411764705882</v>
      </c>
      <c r="I22" s="196" t="s">
        <v>355</v>
      </c>
      <c r="J22" s="196">
        <v>8000</v>
      </c>
      <c r="K22" s="196"/>
      <c r="L22" s="196">
        <v>18500</v>
      </c>
      <c r="M22" s="196">
        <v>11000</v>
      </c>
      <c r="N22" s="325">
        <f t="shared" si="1"/>
        <v>-0.40540540540540537</v>
      </c>
      <c r="O22" s="196" t="s">
        <v>355</v>
      </c>
      <c r="P22" s="196">
        <v>8500</v>
      </c>
      <c r="Q22" s="196"/>
      <c r="R22" s="196">
        <v>19000</v>
      </c>
      <c r="S22" s="417">
        <v>11000</v>
      </c>
      <c r="T22" s="325">
        <f t="shared" si="2"/>
        <v>-0.42105263157894735</v>
      </c>
      <c r="U22" s="223">
        <v>11000</v>
      </c>
      <c r="V22" s="223">
        <v>10500</v>
      </c>
      <c r="W22" s="331">
        <v>15000</v>
      </c>
      <c r="X22" s="333">
        <v>19000</v>
      </c>
      <c r="Y22" s="333"/>
      <c r="Z22" s="321"/>
    </row>
    <row r="23" spans="1:26" x14ac:dyDescent="0.25">
      <c r="A23" s="549"/>
      <c r="B23" s="158" t="s">
        <v>354</v>
      </c>
      <c r="C23" s="197" t="s">
        <v>355</v>
      </c>
      <c r="D23" s="197" t="s">
        <v>355</v>
      </c>
      <c r="E23" s="197"/>
      <c r="F23" s="197">
        <v>19000</v>
      </c>
      <c r="G23" s="417">
        <v>13000</v>
      </c>
      <c r="H23" s="326"/>
      <c r="I23" s="197" t="s">
        <v>355</v>
      </c>
      <c r="J23" s="197" t="s">
        <v>355</v>
      </c>
      <c r="K23" s="197"/>
      <c r="L23" s="197">
        <v>19000</v>
      </c>
      <c r="M23" s="197">
        <v>13000</v>
      </c>
      <c r="N23" s="326">
        <f t="shared" si="1"/>
        <v>-0.31578947368421051</v>
      </c>
      <c r="O23" s="197" t="s">
        <v>355</v>
      </c>
      <c r="P23" s="197"/>
      <c r="Q23" s="197"/>
      <c r="R23" s="197">
        <v>21000</v>
      </c>
      <c r="S23" s="417">
        <v>14000</v>
      </c>
      <c r="T23" s="326">
        <f t="shared" si="2"/>
        <v>-0.33333333333333337</v>
      </c>
      <c r="U23" s="224"/>
      <c r="V23" s="224">
        <v>13000</v>
      </c>
      <c r="W23" s="332">
        <v>17000</v>
      </c>
      <c r="X23" s="334">
        <v>21000</v>
      </c>
      <c r="Y23" s="334"/>
      <c r="Z23" s="324"/>
    </row>
    <row r="24" spans="1:26" x14ac:dyDescent="0.25">
      <c r="A24" s="455" t="s">
        <v>346</v>
      </c>
      <c r="B24" s="198" t="s">
        <v>353</v>
      </c>
      <c r="C24" s="223">
        <v>8500</v>
      </c>
      <c r="D24" s="223">
        <v>7500</v>
      </c>
      <c r="E24" s="223">
        <v>11000</v>
      </c>
      <c r="F24" s="223">
        <v>13500</v>
      </c>
      <c r="G24" s="223">
        <v>9000</v>
      </c>
      <c r="H24" s="321">
        <f t="shared" si="0"/>
        <v>-0.33333333333333337</v>
      </c>
      <c r="I24" s="223">
        <v>6500</v>
      </c>
      <c r="J24" s="223">
        <v>7500</v>
      </c>
      <c r="K24" s="223">
        <v>12000</v>
      </c>
      <c r="L24" s="223">
        <v>13500</v>
      </c>
      <c r="M24" s="223">
        <v>9000</v>
      </c>
      <c r="N24" s="321">
        <f t="shared" si="1"/>
        <v>-0.33333333333333337</v>
      </c>
      <c r="O24" s="223">
        <v>7500</v>
      </c>
      <c r="P24" s="223">
        <v>7500</v>
      </c>
      <c r="Q24" s="223">
        <v>12000</v>
      </c>
      <c r="R24" s="223">
        <v>13000</v>
      </c>
      <c r="S24" s="223">
        <v>9500</v>
      </c>
      <c r="T24" s="321">
        <f t="shared" si="2"/>
        <v>-0.26923076923076927</v>
      </c>
      <c r="U24" s="223">
        <v>8000</v>
      </c>
      <c r="V24" s="223">
        <v>11000</v>
      </c>
      <c r="W24" s="331">
        <v>14000</v>
      </c>
      <c r="X24" s="331">
        <v>13000</v>
      </c>
      <c r="Y24" s="386"/>
      <c r="Z24" s="322"/>
    </row>
    <row r="25" spans="1:26" x14ac:dyDescent="0.25">
      <c r="A25" s="451" t="s">
        <v>347</v>
      </c>
      <c r="B25" s="442" t="s">
        <v>353</v>
      </c>
      <c r="C25" s="202">
        <v>8500</v>
      </c>
      <c r="D25" s="202">
        <v>7500</v>
      </c>
      <c r="E25" s="202">
        <v>11000</v>
      </c>
      <c r="F25" s="202">
        <v>15000</v>
      </c>
      <c r="G25" s="202">
        <v>9000</v>
      </c>
      <c r="H25" s="321">
        <f t="shared" si="0"/>
        <v>-0.4</v>
      </c>
      <c r="I25" s="202">
        <v>6500</v>
      </c>
      <c r="J25" s="202">
        <v>3500</v>
      </c>
      <c r="K25" s="202">
        <v>12500</v>
      </c>
      <c r="L25" s="202">
        <v>14000</v>
      </c>
      <c r="M25" s="202">
        <v>9000</v>
      </c>
      <c r="N25" s="321">
        <f t="shared" si="1"/>
        <v>-0.3571428571428571</v>
      </c>
      <c r="O25" s="202">
        <v>8500</v>
      </c>
      <c r="P25" s="202">
        <v>7500</v>
      </c>
      <c r="Q25" s="202">
        <v>12000</v>
      </c>
      <c r="R25" s="202">
        <v>15000</v>
      </c>
      <c r="S25" s="202">
        <v>11000</v>
      </c>
      <c r="T25" s="321">
        <f>(S25/R25)-1</f>
        <v>-0.26666666666666672</v>
      </c>
      <c r="U25" s="202">
        <v>8000</v>
      </c>
      <c r="V25" s="202">
        <v>11000</v>
      </c>
      <c r="W25" s="229">
        <v>14500</v>
      </c>
      <c r="X25" s="229">
        <v>15000</v>
      </c>
      <c r="Y25" s="229"/>
      <c r="Z25" s="323"/>
    </row>
    <row r="26" spans="1:26" x14ac:dyDescent="0.25">
      <c r="A26" s="529" t="s">
        <v>357</v>
      </c>
      <c r="B26" s="529"/>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row>
    <row r="27" spans="1:26" x14ac:dyDescent="0.25">
      <c r="A27" s="513" t="s">
        <v>358</v>
      </c>
      <c r="B27" s="51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5"/>
    </row>
    <row r="28" spans="1:26"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row>
    <row r="29" spans="1:26" x14ac:dyDescent="0.25">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row>
    <row r="30" spans="1:26" x14ac:dyDescent="0.25">
      <c r="A30" s="558" t="s">
        <v>359</v>
      </c>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558"/>
    </row>
    <row r="31" spans="1:26" x14ac:dyDescent="0.25">
      <c r="A31" s="555" t="s">
        <v>328</v>
      </c>
      <c r="B31" s="562" t="s">
        <v>350</v>
      </c>
      <c r="C31" s="559" t="s">
        <v>360</v>
      </c>
      <c r="D31" s="560"/>
      <c r="E31" s="560"/>
      <c r="F31" s="560"/>
      <c r="G31" s="560"/>
      <c r="H31" s="560"/>
      <c r="I31" s="559" t="s">
        <v>361</v>
      </c>
      <c r="J31" s="560"/>
      <c r="K31" s="560"/>
      <c r="L31" s="560"/>
      <c r="M31" s="560"/>
      <c r="N31" s="561"/>
      <c r="O31" s="559" t="s">
        <v>362</v>
      </c>
      <c r="P31" s="560"/>
      <c r="Q31" s="560"/>
      <c r="R31" s="560"/>
      <c r="S31" s="560"/>
      <c r="T31" s="561"/>
      <c r="U31" s="559" t="s">
        <v>363</v>
      </c>
      <c r="V31" s="560"/>
      <c r="W31" s="560"/>
      <c r="X31" s="560"/>
      <c r="Y31" s="560"/>
      <c r="Z31" s="561"/>
    </row>
    <row r="32" spans="1:26" ht="30" x14ac:dyDescent="0.25">
      <c r="A32" s="556"/>
      <c r="B32" s="563"/>
      <c r="C32" s="451">
        <v>2015</v>
      </c>
      <c r="D32" s="451">
        <v>2016</v>
      </c>
      <c r="E32" s="451">
        <v>2017</v>
      </c>
      <c r="F32" s="451">
        <v>2018</v>
      </c>
      <c r="G32" s="451">
        <v>2019</v>
      </c>
      <c r="H32" s="458" t="s">
        <v>336</v>
      </c>
      <c r="I32" s="451">
        <v>2015</v>
      </c>
      <c r="J32" s="451">
        <v>2016</v>
      </c>
      <c r="K32" s="451">
        <v>2017</v>
      </c>
      <c r="L32" s="451">
        <v>2018</v>
      </c>
      <c r="M32" s="451">
        <v>2019</v>
      </c>
      <c r="N32" s="458" t="s">
        <v>336</v>
      </c>
      <c r="O32" s="451">
        <v>2015</v>
      </c>
      <c r="P32" s="451">
        <v>2016</v>
      </c>
      <c r="Q32" s="451">
        <v>2017</v>
      </c>
      <c r="R32" s="451">
        <v>2018</v>
      </c>
      <c r="S32" s="451">
        <v>2019</v>
      </c>
      <c r="T32" s="458" t="s">
        <v>336</v>
      </c>
      <c r="U32" s="451">
        <v>2015</v>
      </c>
      <c r="V32" s="451">
        <v>2016</v>
      </c>
      <c r="W32" s="451">
        <v>2017</v>
      </c>
      <c r="X32" s="451">
        <v>2018</v>
      </c>
      <c r="Y32" s="451">
        <v>2019</v>
      </c>
      <c r="Z32" s="458" t="s">
        <v>336</v>
      </c>
    </row>
    <row r="33" spans="1:26" x14ac:dyDescent="0.25">
      <c r="A33" s="335" t="s">
        <v>351</v>
      </c>
      <c r="B33" s="335"/>
      <c r="C33" s="410"/>
      <c r="D33" s="409"/>
      <c r="E33" s="409"/>
      <c r="F33" s="409"/>
      <c r="G33" s="409"/>
      <c r="H33" s="409"/>
      <c r="I33" s="410"/>
      <c r="J33" s="383"/>
      <c r="K33" s="383"/>
      <c r="L33" s="383"/>
      <c r="M33" s="383"/>
      <c r="N33" s="383"/>
      <c r="O33" s="410"/>
      <c r="P33" s="132"/>
      <c r="Q33" s="409"/>
      <c r="R33" s="409"/>
      <c r="S33" s="382"/>
      <c r="T33" s="382"/>
      <c r="U33" s="410"/>
      <c r="V33" s="409"/>
      <c r="W33" s="409"/>
      <c r="X33" s="409"/>
      <c r="Y33" s="382"/>
      <c r="Z33" s="410"/>
    </row>
    <row r="34" spans="1:26" x14ac:dyDescent="0.25">
      <c r="A34" s="548" t="s">
        <v>352</v>
      </c>
      <c r="B34" s="198" t="s">
        <v>353</v>
      </c>
      <c r="C34" s="223">
        <v>6500</v>
      </c>
      <c r="D34" s="223">
        <v>9500</v>
      </c>
      <c r="E34" s="331">
        <v>13000</v>
      </c>
      <c r="F34" s="331">
        <v>13000</v>
      </c>
      <c r="G34" s="331"/>
      <c r="H34" s="321"/>
      <c r="I34" s="223">
        <v>6500</v>
      </c>
      <c r="J34" s="223">
        <v>9500</v>
      </c>
      <c r="K34" s="223">
        <v>13000</v>
      </c>
      <c r="L34" s="223">
        <v>13000</v>
      </c>
      <c r="M34" s="223">
        <v>9500</v>
      </c>
      <c r="N34" s="325">
        <f>(M34/L34)-1</f>
        <v>-0.26923076923076927</v>
      </c>
      <c r="O34" s="223">
        <v>6500</v>
      </c>
      <c r="P34" s="223">
        <v>9500</v>
      </c>
      <c r="Q34" s="223">
        <v>14500</v>
      </c>
      <c r="R34" s="214">
        <v>14000</v>
      </c>
      <c r="S34" s="214">
        <v>11000</v>
      </c>
      <c r="T34" s="325">
        <f>(S34/R34)-1</f>
        <v>-0.2142857142857143</v>
      </c>
      <c r="U34" s="215">
        <v>6500</v>
      </c>
      <c r="V34" s="223">
        <v>9500</v>
      </c>
      <c r="W34" s="223">
        <v>14500</v>
      </c>
      <c r="X34" s="214">
        <v>14000</v>
      </c>
      <c r="Y34" s="214">
        <v>9000</v>
      </c>
      <c r="Z34" s="325">
        <f>(Y34/X34)-1</f>
        <v>-0.3571428571428571</v>
      </c>
    </row>
    <row r="35" spans="1:26" x14ac:dyDescent="0.25">
      <c r="A35" s="549"/>
      <c r="B35" s="158" t="s">
        <v>354</v>
      </c>
      <c r="C35" s="224">
        <v>8500</v>
      </c>
      <c r="D35" s="224">
        <v>10500</v>
      </c>
      <c r="E35" s="332">
        <v>14000</v>
      </c>
      <c r="F35" s="332">
        <v>16500</v>
      </c>
      <c r="G35" s="332"/>
      <c r="H35" s="324"/>
      <c r="I35" s="224">
        <v>7500</v>
      </c>
      <c r="J35" s="224">
        <v>11000</v>
      </c>
      <c r="K35" s="224">
        <v>16000</v>
      </c>
      <c r="L35" s="224">
        <v>15000</v>
      </c>
      <c r="M35" s="224">
        <v>11000</v>
      </c>
      <c r="N35" s="326">
        <f t="shared" ref="N35:N54" si="3">(M35/L35)-1</f>
        <v>-0.26666666666666672</v>
      </c>
      <c r="O35" s="224">
        <v>7500</v>
      </c>
      <c r="P35" s="224">
        <v>10500</v>
      </c>
      <c r="Q35" s="224">
        <v>15000</v>
      </c>
      <c r="R35" s="216">
        <v>15000</v>
      </c>
      <c r="S35" s="216">
        <v>11000</v>
      </c>
      <c r="T35" s="326">
        <f t="shared" ref="T35:T54" si="4">(S35/R35)-1</f>
        <v>-0.26666666666666672</v>
      </c>
      <c r="U35" s="217">
        <v>7500</v>
      </c>
      <c r="V35" s="224">
        <v>11000</v>
      </c>
      <c r="W35" s="224">
        <v>15000</v>
      </c>
      <c r="X35" s="216">
        <v>16000</v>
      </c>
      <c r="Y35" s="216">
        <v>11000</v>
      </c>
      <c r="Z35" s="326">
        <f t="shared" ref="Z35:Z54" si="5">(Y35/X35)-1</f>
        <v>-0.3125</v>
      </c>
    </row>
    <row r="36" spans="1:26" x14ac:dyDescent="0.25">
      <c r="A36" s="548" t="s">
        <v>338</v>
      </c>
      <c r="B36" s="198" t="s">
        <v>353</v>
      </c>
      <c r="C36" s="223">
        <v>9000</v>
      </c>
      <c r="D36" s="223">
        <v>12000</v>
      </c>
      <c r="E36" s="331">
        <v>20000</v>
      </c>
      <c r="F36" s="331">
        <v>22000</v>
      </c>
      <c r="G36" s="331"/>
      <c r="H36" s="321"/>
      <c r="I36" s="223">
        <v>9000</v>
      </c>
      <c r="J36" s="223">
        <v>13000</v>
      </c>
      <c r="K36" s="223">
        <v>21000</v>
      </c>
      <c r="L36" s="223">
        <v>22000</v>
      </c>
      <c r="M36" s="223">
        <v>13000</v>
      </c>
      <c r="N36" s="325">
        <f t="shared" si="3"/>
        <v>-0.40909090909090906</v>
      </c>
      <c r="O36" s="223">
        <v>9000</v>
      </c>
      <c r="P36" s="223">
        <v>12500</v>
      </c>
      <c r="Q36" s="223">
        <v>21000</v>
      </c>
      <c r="R36" s="214">
        <v>21500</v>
      </c>
      <c r="S36" s="214">
        <v>13500</v>
      </c>
      <c r="T36" s="325">
        <f t="shared" si="4"/>
        <v>-0.37209302325581395</v>
      </c>
      <c r="U36" s="215">
        <v>9000</v>
      </c>
      <c r="V36" s="223">
        <v>16500</v>
      </c>
      <c r="W36" s="223">
        <v>21500</v>
      </c>
      <c r="X36" s="214">
        <v>21000</v>
      </c>
      <c r="Y36" s="214">
        <v>13500</v>
      </c>
      <c r="Z36" s="325">
        <f t="shared" si="5"/>
        <v>-0.3571428571428571</v>
      </c>
    </row>
    <row r="37" spans="1:26" x14ac:dyDescent="0.25">
      <c r="A37" s="549"/>
      <c r="B37" s="158" t="s">
        <v>354</v>
      </c>
      <c r="C37" s="224">
        <v>11000</v>
      </c>
      <c r="D37" s="224">
        <v>14000</v>
      </c>
      <c r="E37" s="332">
        <v>22000</v>
      </c>
      <c r="F37" s="332">
        <v>23500</v>
      </c>
      <c r="G37" s="332"/>
      <c r="H37" s="324"/>
      <c r="I37" s="224">
        <v>11000</v>
      </c>
      <c r="J37" s="224">
        <v>15000</v>
      </c>
      <c r="K37" s="224">
        <v>23000</v>
      </c>
      <c r="L37" s="224">
        <v>23000</v>
      </c>
      <c r="M37" s="224">
        <v>15000</v>
      </c>
      <c r="N37" s="326">
        <f t="shared" si="3"/>
        <v>-0.34782608695652173</v>
      </c>
      <c r="O37" s="224">
        <v>11000</v>
      </c>
      <c r="P37" s="224">
        <v>14000</v>
      </c>
      <c r="Q37" s="224">
        <v>23000</v>
      </c>
      <c r="R37" s="216">
        <v>23000</v>
      </c>
      <c r="S37" s="216">
        <v>15000</v>
      </c>
      <c r="T37" s="326">
        <f t="shared" si="4"/>
        <v>-0.34782608695652173</v>
      </c>
      <c r="U37" s="217">
        <v>11500</v>
      </c>
      <c r="V37" s="224">
        <v>18000</v>
      </c>
      <c r="W37" s="224">
        <v>23000</v>
      </c>
      <c r="X37" s="216">
        <v>23000</v>
      </c>
      <c r="Y37" s="216">
        <v>15000</v>
      </c>
      <c r="Z37" s="326">
        <f t="shared" si="5"/>
        <v>-0.34782608695652173</v>
      </c>
    </row>
    <row r="38" spans="1:26" x14ac:dyDescent="0.25">
      <c r="A38" s="548" t="s">
        <v>202</v>
      </c>
      <c r="B38" s="198" t="s">
        <v>353</v>
      </c>
      <c r="C38" s="418">
        <v>9500</v>
      </c>
      <c r="D38" s="418">
        <v>11500</v>
      </c>
      <c r="E38" s="386">
        <v>19000</v>
      </c>
      <c r="F38" s="386">
        <v>23000</v>
      </c>
      <c r="G38" s="386"/>
      <c r="H38" s="322"/>
      <c r="I38" s="418">
        <v>8500</v>
      </c>
      <c r="J38" s="418">
        <v>12500</v>
      </c>
      <c r="K38" s="418">
        <v>19000</v>
      </c>
      <c r="L38" s="418">
        <v>23000</v>
      </c>
      <c r="M38" s="418">
        <v>16500</v>
      </c>
      <c r="N38" s="325">
        <f t="shared" si="3"/>
        <v>-0.28260869565217395</v>
      </c>
      <c r="O38" s="418">
        <v>9000</v>
      </c>
      <c r="P38" s="418">
        <v>12000</v>
      </c>
      <c r="Q38" s="418">
        <v>21000</v>
      </c>
      <c r="R38" s="208">
        <v>21500</v>
      </c>
      <c r="S38" s="208">
        <v>15000</v>
      </c>
      <c r="T38" s="325">
        <f t="shared" si="4"/>
        <v>-0.30232558139534882</v>
      </c>
      <c r="U38" s="219">
        <v>9000</v>
      </c>
      <c r="V38" s="418">
        <v>15000</v>
      </c>
      <c r="W38" s="418">
        <v>21000</v>
      </c>
      <c r="X38" s="208">
        <v>22000</v>
      </c>
      <c r="Y38" s="208">
        <v>15000</v>
      </c>
      <c r="Z38" s="325">
        <f t="shared" si="5"/>
        <v>-0.31818181818181823</v>
      </c>
    </row>
    <row r="39" spans="1:26" x14ac:dyDescent="0.25">
      <c r="A39" s="549"/>
      <c r="B39" s="158" t="s">
        <v>354</v>
      </c>
      <c r="C39" s="418">
        <v>10500</v>
      </c>
      <c r="D39" s="418">
        <v>13000</v>
      </c>
      <c r="E39" s="386">
        <v>21000</v>
      </c>
      <c r="F39" s="386">
        <v>23500</v>
      </c>
      <c r="G39" s="386"/>
      <c r="H39" s="322"/>
      <c r="I39" s="418">
        <v>9500</v>
      </c>
      <c r="J39" s="418">
        <v>14000</v>
      </c>
      <c r="K39" s="418">
        <v>23000</v>
      </c>
      <c r="L39" s="418">
        <v>23000</v>
      </c>
      <c r="M39" s="418">
        <v>17000</v>
      </c>
      <c r="N39" s="326">
        <f t="shared" si="3"/>
        <v>-0.26086956521739135</v>
      </c>
      <c r="O39" s="418">
        <v>10500</v>
      </c>
      <c r="P39" s="418">
        <v>13500</v>
      </c>
      <c r="Q39" s="418">
        <v>21000</v>
      </c>
      <c r="R39" s="208">
        <v>22500</v>
      </c>
      <c r="S39" s="208">
        <v>17000</v>
      </c>
      <c r="T39" s="326">
        <f t="shared" si="4"/>
        <v>-0.24444444444444446</v>
      </c>
      <c r="U39" s="219">
        <v>10000</v>
      </c>
      <c r="V39" s="418">
        <v>15000</v>
      </c>
      <c r="W39" s="418">
        <v>22500</v>
      </c>
      <c r="X39" s="208">
        <v>23000</v>
      </c>
      <c r="Y39" s="208">
        <v>17000</v>
      </c>
      <c r="Z39" s="326">
        <f t="shared" si="5"/>
        <v>-0.26086956521739135</v>
      </c>
    </row>
    <row r="40" spans="1:26" x14ac:dyDescent="0.25">
      <c r="A40" s="548" t="s">
        <v>204</v>
      </c>
      <c r="B40" s="198" t="s">
        <v>353</v>
      </c>
      <c r="C40" s="223">
        <v>11000</v>
      </c>
      <c r="D40" s="223">
        <v>14000</v>
      </c>
      <c r="E40" s="331">
        <v>22000</v>
      </c>
      <c r="F40" s="331">
        <v>24000</v>
      </c>
      <c r="G40" s="331"/>
      <c r="H40" s="321"/>
      <c r="I40" s="223">
        <v>9000</v>
      </c>
      <c r="J40" s="223">
        <v>15000</v>
      </c>
      <c r="K40" s="223">
        <v>24000</v>
      </c>
      <c r="L40" s="223">
        <v>23500</v>
      </c>
      <c r="M40" s="223">
        <v>17000</v>
      </c>
      <c r="N40" s="325">
        <f t="shared" si="3"/>
        <v>-0.27659574468085102</v>
      </c>
      <c r="O40" s="223">
        <v>10000</v>
      </c>
      <c r="P40" s="223">
        <v>14000</v>
      </c>
      <c r="Q40" s="223">
        <v>23000</v>
      </c>
      <c r="R40" s="214">
        <v>23000</v>
      </c>
      <c r="S40" s="214">
        <v>17000</v>
      </c>
      <c r="T40" s="325">
        <f t="shared" si="4"/>
        <v>-0.26086956521739135</v>
      </c>
      <c r="U40" s="215">
        <v>11000</v>
      </c>
      <c r="V40" s="223">
        <v>18000</v>
      </c>
      <c r="W40" s="223">
        <v>23000</v>
      </c>
      <c r="X40" s="214">
        <v>23000</v>
      </c>
      <c r="Y40" s="214">
        <v>17000</v>
      </c>
      <c r="Z40" s="325">
        <f t="shared" si="5"/>
        <v>-0.26086956521739135</v>
      </c>
    </row>
    <row r="41" spans="1:26" x14ac:dyDescent="0.25">
      <c r="A41" s="549"/>
      <c r="B41" s="158" t="s">
        <v>354</v>
      </c>
      <c r="C41" s="224">
        <v>11500</v>
      </c>
      <c r="D41" s="224">
        <v>16000</v>
      </c>
      <c r="E41" s="332">
        <v>24000</v>
      </c>
      <c r="F41" s="332">
        <v>26500</v>
      </c>
      <c r="G41" s="332"/>
      <c r="H41" s="324"/>
      <c r="I41" s="224">
        <v>11500</v>
      </c>
      <c r="J41" s="224">
        <v>16500</v>
      </c>
      <c r="K41" s="224">
        <v>26000</v>
      </c>
      <c r="L41" s="224">
        <v>25000</v>
      </c>
      <c r="M41" s="224">
        <v>19000</v>
      </c>
      <c r="N41" s="326">
        <f t="shared" si="3"/>
        <v>-0.24</v>
      </c>
      <c r="O41" s="224">
        <v>11000</v>
      </c>
      <c r="P41" s="224">
        <v>16000</v>
      </c>
      <c r="Q41" s="224">
        <v>23500</v>
      </c>
      <c r="R41" s="216">
        <v>24000</v>
      </c>
      <c r="S41" s="216">
        <v>19000</v>
      </c>
      <c r="T41" s="326">
        <f t="shared" si="4"/>
        <v>-0.20833333333333337</v>
      </c>
      <c r="U41" s="217">
        <v>11000</v>
      </c>
      <c r="V41" s="224">
        <v>20000</v>
      </c>
      <c r="W41" s="224">
        <v>26000</v>
      </c>
      <c r="X41" s="216">
        <v>24000</v>
      </c>
      <c r="Y41" s="216">
        <v>19000</v>
      </c>
      <c r="Z41" s="326">
        <f t="shared" si="5"/>
        <v>-0.20833333333333337</v>
      </c>
    </row>
    <row r="42" spans="1:26" x14ac:dyDescent="0.25">
      <c r="A42" s="548" t="s">
        <v>206</v>
      </c>
      <c r="B42" s="198" t="s">
        <v>353</v>
      </c>
      <c r="C42" s="223">
        <v>9000</v>
      </c>
      <c r="D42" s="223">
        <v>11500</v>
      </c>
      <c r="E42" s="331">
        <v>19000</v>
      </c>
      <c r="F42" s="331">
        <v>22000</v>
      </c>
      <c r="G42" s="331"/>
      <c r="H42" s="321"/>
      <c r="I42" s="223">
        <v>9000</v>
      </c>
      <c r="J42" s="223">
        <v>13000</v>
      </c>
      <c r="K42" s="223">
        <v>20000</v>
      </c>
      <c r="L42" s="223">
        <v>21500</v>
      </c>
      <c r="M42" s="223">
        <v>13000</v>
      </c>
      <c r="N42" s="325">
        <f t="shared" si="3"/>
        <v>-0.39534883720930236</v>
      </c>
      <c r="O42" s="223">
        <v>9000</v>
      </c>
      <c r="P42" s="223">
        <v>11500</v>
      </c>
      <c r="Q42" s="223">
        <v>21000</v>
      </c>
      <c r="R42" s="214">
        <v>21500</v>
      </c>
      <c r="S42" s="214">
        <v>13000</v>
      </c>
      <c r="T42" s="325">
        <f t="shared" si="4"/>
        <v>-0.39534883720930236</v>
      </c>
      <c r="U42" s="215">
        <v>9000</v>
      </c>
      <c r="V42" s="223">
        <v>15000</v>
      </c>
      <c r="W42" s="223">
        <v>21000</v>
      </c>
      <c r="X42" s="214">
        <v>20000</v>
      </c>
      <c r="Y42" s="214">
        <v>13000</v>
      </c>
      <c r="Z42" s="325">
        <f t="shared" si="5"/>
        <v>-0.35</v>
      </c>
    </row>
    <row r="43" spans="1:26" x14ac:dyDescent="0.25">
      <c r="A43" s="549"/>
      <c r="B43" s="158" t="s">
        <v>354</v>
      </c>
      <c r="C43" s="224">
        <v>11000</v>
      </c>
      <c r="D43" s="224">
        <v>13000</v>
      </c>
      <c r="E43" s="332">
        <v>21000</v>
      </c>
      <c r="F43" s="332">
        <v>23500</v>
      </c>
      <c r="G43" s="332"/>
      <c r="H43" s="324"/>
      <c r="I43" s="224">
        <v>10500</v>
      </c>
      <c r="J43" s="224">
        <v>14000</v>
      </c>
      <c r="K43" s="224">
        <v>21000</v>
      </c>
      <c r="L43" s="224">
        <v>23000</v>
      </c>
      <c r="M43" s="224">
        <v>15000</v>
      </c>
      <c r="N43" s="326">
        <f t="shared" si="3"/>
        <v>-0.34782608695652173</v>
      </c>
      <c r="O43" s="224">
        <v>10500</v>
      </c>
      <c r="P43" s="224">
        <v>13000</v>
      </c>
      <c r="Q43" s="224">
        <v>21000</v>
      </c>
      <c r="R43" s="216">
        <v>22500</v>
      </c>
      <c r="S43" s="216">
        <v>13000</v>
      </c>
      <c r="T43" s="326">
        <f t="shared" si="4"/>
        <v>-0.42222222222222228</v>
      </c>
      <c r="U43" s="217">
        <v>10500</v>
      </c>
      <c r="V43" s="224">
        <v>15000</v>
      </c>
      <c r="W43" s="224">
        <v>22000</v>
      </c>
      <c r="X43" s="216">
        <v>22000</v>
      </c>
      <c r="Y43" s="216">
        <v>13000</v>
      </c>
      <c r="Z43" s="326">
        <f t="shared" si="5"/>
        <v>-0.40909090909090906</v>
      </c>
    </row>
    <row r="44" spans="1:26" x14ac:dyDescent="0.25">
      <c r="A44" s="455" t="s">
        <v>343</v>
      </c>
      <c r="B44" s="198" t="s">
        <v>353</v>
      </c>
      <c r="C44" s="223">
        <v>7000</v>
      </c>
      <c r="D44" s="223">
        <v>11000</v>
      </c>
      <c r="E44" s="331">
        <v>16000</v>
      </c>
      <c r="F44" s="331">
        <v>15000</v>
      </c>
      <c r="G44" s="331"/>
      <c r="H44" s="321"/>
      <c r="I44" s="223">
        <v>7000</v>
      </c>
      <c r="J44" s="223">
        <v>12500</v>
      </c>
      <c r="K44" s="223">
        <v>16000</v>
      </c>
      <c r="L44" s="223">
        <v>15000</v>
      </c>
      <c r="M44" s="223">
        <v>12000</v>
      </c>
      <c r="N44" s="321">
        <f t="shared" si="3"/>
        <v>-0.19999999999999996</v>
      </c>
      <c r="O44" s="223">
        <v>6500</v>
      </c>
      <c r="P44" s="223">
        <v>11000</v>
      </c>
      <c r="Q44" s="223">
        <v>17000</v>
      </c>
      <c r="R44" s="214">
        <v>15500</v>
      </c>
      <c r="S44" s="214">
        <v>11000</v>
      </c>
      <c r="T44" s="321">
        <f t="shared" si="4"/>
        <v>-0.29032258064516125</v>
      </c>
      <c r="U44" s="215">
        <v>6500</v>
      </c>
      <c r="V44" s="223">
        <v>13000</v>
      </c>
      <c r="W44" s="223">
        <v>17000</v>
      </c>
      <c r="X44" s="214">
        <v>15000</v>
      </c>
      <c r="Y44" s="214">
        <v>11000</v>
      </c>
      <c r="Z44" s="321">
        <f t="shared" si="5"/>
        <v>-0.26666666666666672</v>
      </c>
    </row>
    <row r="45" spans="1:26" x14ac:dyDescent="0.25">
      <c r="A45" s="455" t="s">
        <v>222</v>
      </c>
      <c r="B45" s="442" t="s">
        <v>353</v>
      </c>
      <c r="C45" s="202">
        <v>6500</v>
      </c>
      <c r="D45" s="202">
        <v>8750</v>
      </c>
      <c r="E45" s="229">
        <v>12500</v>
      </c>
      <c r="F45" s="229">
        <v>13000</v>
      </c>
      <c r="G45" s="229"/>
      <c r="H45" s="323"/>
      <c r="I45" s="202">
        <v>6500</v>
      </c>
      <c r="J45" s="202">
        <v>8750</v>
      </c>
      <c r="K45" s="202">
        <v>12500</v>
      </c>
      <c r="L45" s="202">
        <v>13000</v>
      </c>
      <c r="M45" s="202">
        <v>8500</v>
      </c>
      <c r="N45" s="321">
        <f t="shared" si="3"/>
        <v>-0.34615384615384615</v>
      </c>
      <c r="O45" s="202">
        <v>6500</v>
      </c>
      <c r="P45" s="202">
        <v>8500</v>
      </c>
      <c r="Q45" s="202">
        <v>13000</v>
      </c>
      <c r="R45" s="220">
        <v>13000</v>
      </c>
      <c r="S45" s="220">
        <v>8500</v>
      </c>
      <c r="T45" s="321">
        <f t="shared" si="4"/>
        <v>-0.34615384615384615</v>
      </c>
      <c r="U45" s="221">
        <v>6500</v>
      </c>
      <c r="V45" s="202">
        <v>9000</v>
      </c>
      <c r="W45" s="202">
        <v>13000</v>
      </c>
      <c r="X45" s="220">
        <v>11000</v>
      </c>
      <c r="Y45" s="220">
        <v>8500</v>
      </c>
      <c r="Z45" s="321">
        <f t="shared" si="5"/>
        <v>-0.22727272727272729</v>
      </c>
    </row>
    <row r="46" spans="1:26" x14ac:dyDescent="0.25">
      <c r="A46" s="335" t="s">
        <v>356</v>
      </c>
      <c r="B46" s="410"/>
      <c r="C46" s="457"/>
      <c r="D46" s="457"/>
      <c r="E46" s="457"/>
      <c r="F46" s="457"/>
      <c r="G46" s="457"/>
      <c r="H46" s="457"/>
      <c r="I46" s="457"/>
      <c r="J46" s="457"/>
      <c r="K46" s="457"/>
      <c r="L46" s="457"/>
      <c r="M46" s="457"/>
      <c r="N46" s="323"/>
      <c r="O46" s="442"/>
      <c r="P46" s="457"/>
      <c r="Q46" s="457"/>
      <c r="R46" s="457"/>
      <c r="S46" s="457"/>
      <c r="T46" s="321"/>
      <c r="U46" s="457"/>
      <c r="V46" s="457"/>
      <c r="W46" s="457"/>
      <c r="X46" s="457"/>
      <c r="Y46" s="457"/>
      <c r="Z46" s="321"/>
    </row>
    <row r="47" spans="1:26" x14ac:dyDescent="0.25">
      <c r="A47" s="548" t="s">
        <v>345</v>
      </c>
      <c r="B47" s="198" t="s">
        <v>353</v>
      </c>
      <c r="C47" s="223">
        <v>16000</v>
      </c>
      <c r="D47" s="223">
        <v>15000</v>
      </c>
      <c r="E47" s="223">
        <v>19000</v>
      </c>
      <c r="F47" s="223">
        <v>23000</v>
      </c>
      <c r="G47" s="223"/>
      <c r="H47" s="321"/>
      <c r="I47" s="223">
        <v>14000</v>
      </c>
      <c r="J47" s="223">
        <v>16000</v>
      </c>
      <c r="K47" s="223">
        <v>19000</v>
      </c>
      <c r="L47" s="223">
        <v>23000</v>
      </c>
      <c r="M47" s="223">
        <v>12000</v>
      </c>
      <c r="N47" s="325">
        <f t="shared" si="3"/>
        <v>-0.47826086956521741</v>
      </c>
      <c r="O47" s="223">
        <v>13000</v>
      </c>
      <c r="P47" s="223">
        <v>16000</v>
      </c>
      <c r="Q47" s="223">
        <v>19000</v>
      </c>
      <c r="R47" s="214">
        <v>23000</v>
      </c>
      <c r="S47" s="214">
        <v>13500</v>
      </c>
      <c r="T47" s="325">
        <f t="shared" si="4"/>
        <v>-0.41304347826086951</v>
      </c>
      <c r="U47" s="215">
        <v>13000</v>
      </c>
      <c r="V47" s="223">
        <v>17500</v>
      </c>
      <c r="W47" s="223">
        <v>21000</v>
      </c>
      <c r="X47" s="214">
        <v>21000</v>
      </c>
      <c r="Y47" s="214">
        <v>13500</v>
      </c>
      <c r="Z47" s="325">
        <f t="shared" si="5"/>
        <v>-0.3571428571428571</v>
      </c>
    </row>
    <row r="48" spans="1:26" x14ac:dyDescent="0.25">
      <c r="A48" s="549"/>
      <c r="B48" s="158" t="s">
        <v>354</v>
      </c>
      <c r="C48" s="224">
        <v>16500</v>
      </c>
      <c r="D48" s="224">
        <v>18000</v>
      </c>
      <c r="E48" s="224">
        <v>23500</v>
      </c>
      <c r="F48" s="224">
        <v>24000</v>
      </c>
      <c r="G48" s="224"/>
      <c r="H48" s="324"/>
      <c r="I48" s="224">
        <v>16500</v>
      </c>
      <c r="J48" s="224">
        <v>18000</v>
      </c>
      <c r="K48" s="224">
        <v>23500</v>
      </c>
      <c r="L48" s="224">
        <v>23500</v>
      </c>
      <c r="M48" s="224">
        <v>16500</v>
      </c>
      <c r="N48" s="326">
        <f t="shared" si="3"/>
        <v>-0.2978723404255319</v>
      </c>
      <c r="O48" s="224">
        <v>15500</v>
      </c>
      <c r="P48" s="224">
        <v>18000</v>
      </c>
      <c r="Q48" s="224">
        <v>23500</v>
      </c>
      <c r="R48" s="216">
        <v>24000</v>
      </c>
      <c r="S48" s="216">
        <v>16000</v>
      </c>
      <c r="T48" s="326">
        <f t="shared" si="4"/>
        <v>-0.33333333333333337</v>
      </c>
      <c r="U48" s="217">
        <v>15500</v>
      </c>
      <c r="V48" s="224">
        <v>18000</v>
      </c>
      <c r="W48" s="224">
        <v>23500</v>
      </c>
      <c r="X48" s="216">
        <v>23000</v>
      </c>
      <c r="Y48" s="216">
        <v>16000</v>
      </c>
      <c r="Z48" s="326">
        <f t="shared" si="5"/>
        <v>-0.30434782608695654</v>
      </c>
    </row>
    <row r="49" spans="1:26" x14ac:dyDescent="0.25">
      <c r="A49" s="548" t="s">
        <v>192</v>
      </c>
      <c r="B49" s="198" t="s">
        <v>353</v>
      </c>
      <c r="C49" s="223">
        <v>18000</v>
      </c>
      <c r="D49" s="223">
        <v>17000</v>
      </c>
      <c r="E49" s="223">
        <v>20000</v>
      </c>
      <c r="F49" s="223">
        <v>25000</v>
      </c>
      <c r="G49" s="223"/>
      <c r="H49" s="321"/>
      <c r="I49" s="223">
        <v>17000</v>
      </c>
      <c r="J49" s="223">
        <v>17000</v>
      </c>
      <c r="K49" s="223">
        <v>22000</v>
      </c>
      <c r="L49" s="223">
        <v>25000</v>
      </c>
      <c r="M49" s="223">
        <v>19000</v>
      </c>
      <c r="N49" s="325">
        <f t="shared" si="3"/>
        <v>-0.24</v>
      </c>
      <c r="O49" s="223">
        <v>17000</v>
      </c>
      <c r="P49" s="223">
        <v>17000</v>
      </c>
      <c r="Q49" s="223">
        <v>21000</v>
      </c>
      <c r="R49" s="214">
        <v>24000</v>
      </c>
      <c r="S49" s="214">
        <v>17000</v>
      </c>
      <c r="T49" s="325">
        <f t="shared" si="4"/>
        <v>-0.29166666666666663</v>
      </c>
      <c r="U49" s="215">
        <v>17000</v>
      </c>
      <c r="V49" s="223">
        <v>19000</v>
      </c>
      <c r="W49" s="223">
        <v>22000</v>
      </c>
      <c r="X49" s="214">
        <v>23000</v>
      </c>
      <c r="Y49" s="214">
        <v>17000</v>
      </c>
      <c r="Z49" s="325">
        <f t="shared" si="5"/>
        <v>-0.26086956521739135</v>
      </c>
    </row>
    <row r="50" spans="1:26" x14ac:dyDescent="0.25">
      <c r="A50" s="549"/>
      <c r="B50" s="158" t="s">
        <v>354</v>
      </c>
      <c r="C50" s="224">
        <v>19500</v>
      </c>
      <c r="D50" s="224">
        <v>19000</v>
      </c>
      <c r="E50" s="224">
        <v>24000</v>
      </c>
      <c r="F50" s="224">
        <v>26000</v>
      </c>
      <c r="G50" s="224"/>
      <c r="H50" s="324"/>
      <c r="I50" s="224">
        <v>19000</v>
      </c>
      <c r="J50" s="224">
        <v>20000</v>
      </c>
      <c r="K50" s="224">
        <v>24000</v>
      </c>
      <c r="L50" s="224">
        <v>25500</v>
      </c>
      <c r="M50" s="224">
        <v>22000</v>
      </c>
      <c r="N50" s="326">
        <f t="shared" si="3"/>
        <v>-0.13725490196078427</v>
      </c>
      <c r="O50" s="224">
        <v>18000</v>
      </c>
      <c r="P50" s="224">
        <v>20000</v>
      </c>
      <c r="Q50" s="224">
        <v>24000</v>
      </c>
      <c r="R50" s="216">
        <v>25000</v>
      </c>
      <c r="S50" s="216">
        <v>20000</v>
      </c>
      <c r="T50" s="326">
        <f t="shared" si="4"/>
        <v>-0.19999999999999996</v>
      </c>
      <c r="U50" s="217">
        <v>18000</v>
      </c>
      <c r="V50" s="224">
        <v>19000</v>
      </c>
      <c r="W50" s="224">
        <v>25000</v>
      </c>
      <c r="X50" s="216">
        <v>24000</v>
      </c>
      <c r="Y50" s="216">
        <v>19000</v>
      </c>
      <c r="Z50" s="326">
        <f t="shared" si="5"/>
        <v>-0.20833333333333337</v>
      </c>
    </row>
    <row r="51" spans="1:26" x14ac:dyDescent="0.25">
      <c r="A51" s="548" t="s">
        <v>326</v>
      </c>
      <c r="B51" s="198" t="s">
        <v>353</v>
      </c>
      <c r="C51" s="223">
        <v>11000</v>
      </c>
      <c r="D51" s="223">
        <v>13000</v>
      </c>
      <c r="E51" s="223">
        <v>16000</v>
      </c>
      <c r="F51" s="223">
        <v>17000</v>
      </c>
      <c r="G51" s="223"/>
      <c r="H51" s="321"/>
      <c r="I51" s="223">
        <v>11000</v>
      </c>
      <c r="J51" s="223">
        <v>13000</v>
      </c>
      <c r="K51" s="223">
        <v>17000</v>
      </c>
      <c r="L51" s="223">
        <v>17000</v>
      </c>
      <c r="M51" s="223">
        <v>11000</v>
      </c>
      <c r="N51" s="325">
        <f t="shared" si="3"/>
        <v>-0.3529411764705882</v>
      </c>
      <c r="O51" s="384" t="s">
        <v>355</v>
      </c>
      <c r="P51" s="223">
        <v>12000</v>
      </c>
      <c r="Q51" s="223">
        <v>16000</v>
      </c>
      <c r="R51" s="214">
        <v>16500</v>
      </c>
      <c r="S51" s="214">
        <v>10000</v>
      </c>
      <c r="T51" s="325">
        <f t="shared" si="4"/>
        <v>-0.39393939393939392</v>
      </c>
      <c r="U51" s="215"/>
      <c r="V51" s="223">
        <v>12000</v>
      </c>
      <c r="W51" s="223">
        <v>17000</v>
      </c>
      <c r="X51" s="214">
        <v>16500</v>
      </c>
      <c r="Y51" s="208">
        <v>10000</v>
      </c>
      <c r="Z51" s="325">
        <f t="shared" si="5"/>
        <v>-0.39393939393939392</v>
      </c>
    </row>
    <row r="52" spans="1:26" x14ac:dyDescent="0.25">
      <c r="A52" s="549"/>
      <c r="B52" s="158" t="s">
        <v>354</v>
      </c>
      <c r="C52" s="224"/>
      <c r="D52" s="224">
        <v>14000</v>
      </c>
      <c r="E52" s="224">
        <v>19000</v>
      </c>
      <c r="F52" s="224">
        <v>21000</v>
      </c>
      <c r="G52" s="224"/>
      <c r="H52" s="324"/>
      <c r="I52" s="224">
        <v>11000</v>
      </c>
      <c r="J52" s="224">
        <v>14000</v>
      </c>
      <c r="K52" s="224">
        <v>17500</v>
      </c>
      <c r="L52" s="224">
        <v>19000</v>
      </c>
      <c r="M52" s="224">
        <v>13000</v>
      </c>
      <c r="N52" s="326">
        <f t="shared" si="3"/>
        <v>-0.31578947368421051</v>
      </c>
      <c r="O52" s="385"/>
      <c r="P52" s="216">
        <v>12000</v>
      </c>
      <c r="Q52" s="216">
        <v>16000</v>
      </c>
      <c r="R52" s="216">
        <v>19000</v>
      </c>
      <c r="S52" s="216">
        <v>13000</v>
      </c>
      <c r="T52" s="326">
        <f t="shared" si="4"/>
        <v>-0.31578947368421051</v>
      </c>
      <c r="U52" s="217"/>
      <c r="V52" s="224">
        <v>12000</v>
      </c>
      <c r="W52" s="224">
        <v>19000</v>
      </c>
      <c r="X52" s="216">
        <v>19000</v>
      </c>
      <c r="Y52" s="216">
        <v>13000</v>
      </c>
      <c r="Z52" s="326">
        <f t="shared" si="5"/>
        <v>-0.31578947368421051</v>
      </c>
    </row>
    <row r="53" spans="1:26" x14ac:dyDescent="0.25">
      <c r="A53" s="455" t="s">
        <v>346</v>
      </c>
      <c r="B53" s="198" t="s">
        <v>353</v>
      </c>
      <c r="C53" s="223">
        <v>8500</v>
      </c>
      <c r="D53" s="223">
        <v>12500</v>
      </c>
      <c r="E53" s="223">
        <v>14000</v>
      </c>
      <c r="F53" s="223">
        <v>13000</v>
      </c>
      <c r="G53" s="223"/>
      <c r="H53" s="321"/>
      <c r="I53" s="223">
        <v>8500</v>
      </c>
      <c r="J53" s="223">
        <v>12500</v>
      </c>
      <c r="K53" s="223">
        <v>14000</v>
      </c>
      <c r="L53" s="223">
        <v>13000</v>
      </c>
      <c r="M53" s="223">
        <v>9000</v>
      </c>
      <c r="N53" s="321">
        <f t="shared" si="3"/>
        <v>-0.30769230769230771</v>
      </c>
      <c r="O53" s="223">
        <v>8000</v>
      </c>
      <c r="P53" s="223">
        <v>11000</v>
      </c>
      <c r="Q53" s="223">
        <v>15000</v>
      </c>
      <c r="R53" s="214">
        <v>13000</v>
      </c>
      <c r="S53" s="214">
        <v>9000</v>
      </c>
      <c r="T53" s="321">
        <f t="shared" si="4"/>
        <v>-0.30769230769230771</v>
      </c>
      <c r="U53" s="215">
        <v>8000</v>
      </c>
      <c r="V53" s="223">
        <v>12500</v>
      </c>
      <c r="W53" s="223">
        <v>15000</v>
      </c>
      <c r="X53" s="223">
        <v>13000</v>
      </c>
      <c r="Y53" s="418">
        <v>9000</v>
      </c>
      <c r="Z53" s="321">
        <f t="shared" si="5"/>
        <v>-0.30769230769230771</v>
      </c>
    </row>
    <row r="54" spans="1:26" x14ac:dyDescent="0.25">
      <c r="A54" s="455" t="s">
        <v>347</v>
      </c>
      <c r="B54" s="198" t="s">
        <v>353</v>
      </c>
      <c r="C54" s="202">
        <v>9000</v>
      </c>
      <c r="D54" s="202">
        <v>13000</v>
      </c>
      <c r="E54" s="202">
        <v>15000</v>
      </c>
      <c r="F54" s="202">
        <v>14000</v>
      </c>
      <c r="G54" s="202"/>
      <c r="H54" s="323"/>
      <c r="I54" s="202">
        <v>8500</v>
      </c>
      <c r="J54" s="202">
        <v>13000</v>
      </c>
      <c r="K54" s="202">
        <v>14500</v>
      </c>
      <c r="L54" s="202">
        <v>14000</v>
      </c>
      <c r="M54" s="202">
        <v>10000</v>
      </c>
      <c r="N54" s="321">
        <f t="shared" si="3"/>
        <v>-0.2857142857142857</v>
      </c>
      <c r="O54" s="223">
        <v>9000</v>
      </c>
      <c r="P54" s="223">
        <v>12000</v>
      </c>
      <c r="Q54" s="223">
        <v>15500</v>
      </c>
      <c r="R54" s="214">
        <v>14000</v>
      </c>
      <c r="S54" s="202">
        <v>11000</v>
      </c>
      <c r="T54" s="323">
        <f t="shared" si="4"/>
        <v>-0.2142857142857143</v>
      </c>
      <c r="U54" s="215">
        <v>9000</v>
      </c>
      <c r="V54" s="223">
        <v>13000</v>
      </c>
      <c r="W54" s="223">
        <v>15000</v>
      </c>
      <c r="X54" s="223">
        <v>13000</v>
      </c>
      <c r="Y54" s="223">
        <v>9000</v>
      </c>
      <c r="Z54" s="323">
        <f t="shared" si="5"/>
        <v>-0.30769230769230771</v>
      </c>
    </row>
    <row r="55" spans="1:26" x14ac:dyDescent="0.25">
      <c r="A55" s="529" t="s">
        <v>357</v>
      </c>
      <c r="B55" s="529"/>
      <c r="C55" s="529"/>
      <c r="D55" s="529"/>
      <c r="E55" s="529"/>
      <c r="F55" s="529"/>
      <c r="G55" s="529"/>
      <c r="H55" s="529"/>
      <c r="I55" s="529"/>
      <c r="J55" s="529"/>
      <c r="K55" s="529"/>
      <c r="L55" s="529"/>
      <c r="M55" s="529"/>
      <c r="N55" s="529"/>
      <c r="O55" s="529"/>
      <c r="P55" s="529"/>
      <c r="Q55" s="529"/>
      <c r="R55" s="529"/>
      <c r="S55" s="564"/>
      <c r="T55" s="564"/>
      <c r="U55" s="529"/>
      <c r="V55" s="529"/>
      <c r="W55" s="529"/>
      <c r="X55" s="529"/>
      <c r="Y55" s="529"/>
      <c r="Z55" s="529"/>
    </row>
    <row r="56" spans="1:26" x14ac:dyDescent="0.25">
      <c r="A56" s="513" t="s">
        <v>358</v>
      </c>
      <c r="B56" s="514"/>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5"/>
    </row>
    <row r="59" spans="1:26" x14ac:dyDescent="0.25">
      <c r="A59" s="558" t="s">
        <v>359</v>
      </c>
      <c r="B59" s="558"/>
      <c r="C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row>
    <row r="60" spans="1:26" x14ac:dyDescent="0.25">
      <c r="A60" s="555" t="s">
        <v>328</v>
      </c>
      <c r="B60" s="562" t="s">
        <v>350</v>
      </c>
      <c r="C60" s="559" t="s">
        <v>364</v>
      </c>
      <c r="D60" s="560"/>
      <c r="E60" s="560"/>
      <c r="F60" s="560"/>
      <c r="G60" s="560"/>
      <c r="H60" s="561"/>
      <c r="I60" s="559" t="s">
        <v>365</v>
      </c>
      <c r="J60" s="560"/>
      <c r="K60" s="560"/>
      <c r="L60" s="560"/>
      <c r="M60" s="560"/>
      <c r="N60" s="561"/>
      <c r="O60" s="559" t="s">
        <v>334</v>
      </c>
      <c r="P60" s="560"/>
      <c r="Q60" s="560"/>
      <c r="R60" s="560"/>
      <c r="S60" s="560"/>
      <c r="T60" s="561"/>
      <c r="U60" s="559" t="s">
        <v>335</v>
      </c>
      <c r="V60" s="560"/>
      <c r="W60" s="560"/>
      <c r="X60" s="560"/>
      <c r="Y60" s="560"/>
      <c r="Z60" s="561"/>
    </row>
    <row r="61" spans="1:26" ht="30" x14ac:dyDescent="0.25">
      <c r="A61" s="556"/>
      <c r="B61" s="563"/>
      <c r="C61" s="451">
        <v>2015</v>
      </c>
      <c r="D61" s="451">
        <v>2016</v>
      </c>
      <c r="E61" s="451">
        <v>2017</v>
      </c>
      <c r="F61" s="451">
        <v>2018</v>
      </c>
      <c r="G61" s="451">
        <v>2019</v>
      </c>
      <c r="H61" s="458" t="s">
        <v>336</v>
      </c>
      <c r="I61" s="451">
        <v>2015</v>
      </c>
      <c r="J61" s="451">
        <v>2016</v>
      </c>
      <c r="K61" s="451">
        <v>2017</v>
      </c>
      <c r="L61" s="451">
        <v>2018</v>
      </c>
      <c r="M61" s="451">
        <v>2019</v>
      </c>
      <c r="N61" s="458" t="s">
        <v>336</v>
      </c>
      <c r="O61" s="451">
        <v>2015</v>
      </c>
      <c r="P61" s="451">
        <v>2016</v>
      </c>
      <c r="Q61" s="451">
        <v>2017</v>
      </c>
      <c r="R61" s="451">
        <v>2018</v>
      </c>
      <c r="S61" s="451">
        <v>2019</v>
      </c>
      <c r="T61" s="458" t="s">
        <v>336</v>
      </c>
      <c r="U61" s="451">
        <v>2015</v>
      </c>
      <c r="V61" s="451">
        <v>2016</v>
      </c>
      <c r="W61" s="451">
        <v>2017</v>
      </c>
      <c r="X61" s="451">
        <v>2018</v>
      </c>
      <c r="Y61" s="451">
        <v>2019</v>
      </c>
      <c r="Z61" s="458" t="s">
        <v>336</v>
      </c>
    </row>
    <row r="62" spans="1:26" x14ac:dyDescent="0.25">
      <c r="A62" s="335" t="s">
        <v>351</v>
      </c>
      <c r="B62" s="335"/>
      <c r="C62" s="410"/>
      <c r="D62" s="409"/>
      <c r="E62" s="409"/>
      <c r="F62" s="409"/>
      <c r="G62" s="382"/>
      <c r="H62" s="382"/>
      <c r="I62" s="410"/>
      <c r="J62" s="409"/>
      <c r="K62" s="409"/>
      <c r="L62" s="409"/>
      <c r="M62" s="409"/>
      <c r="N62" s="409"/>
      <c r="O62" s="410"/>
      <c r="P62" s="409"/>
      <c r="Q62" s="409"/>
      <c r="R62" s="409"/>
      <c r="S62" s="409"/>
      <c r="T62" s="409"/>
      <c r="U62" s="410"/>
      <c r="V62" s="409"/>
      <c r="W62" s="409"/>
      <c r="X62" s="409"/>
      <c r="Y62" s="409"/>
      <c r="Z62" s="410"/>
    </row>
    <row r="63" spans="1:26" x14ac:dyDescent="0.25">
      <c r="A63" s="548" t="s">
        <v>352</v>
      </c>
      <c r="B63" s="198" t="s">
        <v>353</v>
      </c>
      <c r="C63" s="223">
        <v>6500</v>
      </c>
      <c r="D63" s="223">
        <v>11000</v>
      </c>
      <c r="E63" s="198">
        <v>15000</v>
      </c>
      <c r="F63" s="124">
        <v>12000</v>
      </c>
      <c r="G63" s="124">
        <v>9000</v>
      </c>
      <c r="H63" s="321">
        <f>(G63/F63)-1</f>
        <v>-0.25</v>
      </c>
      <c r="I63" s="215">
        <v>6500</v>
      </c>
      <c r="J63" s="223">
        <v>11000</v>
      </c>
      <c r="K63" s="223">
        <v>15000</v>
      </c>
      <c r="L63" s="223">
        <v>10500</v>
      </c>
      <c r="M63" s="223">
        <v>9000</v>
      </c>
      <c r="N63" s="321">
        <f>(M63/L63)-1</f>
        <v>-0.1428571428571429</v>
      </c>
      <c r="O63" s="223">
        <v>6500</v>
      </c>
      <c r="P63" s="223">
        <v>11000</v>
      </c>
      <c r="Q63" s="223">
        <v>15000</v>
      </c>
      <c r="R63" s="223">
        <v>9500</v>
      </c>
      <c r="S63" s="223"/>
      <c r="T63" s="321"/>
      <c r="U63" s="223">
        <v>6500</v>
      </c>
      <c r="V63" s="223">
        <v>11000</v>
      </c>
      <c r="W63" s="223">
        <v>15000</v>
      </c>
      <c r="X63" s="223">
        <v>9000</v>
      </c>
      <c r="Y63" s="223"/>
      <c r="Z63" s="321"/>
    </row>
    <row r="64" spans="1:26" x14ac:dyDescent="0.25">
      <c r="A64" s="549"/>
      <c r="B64" s="158" t="s">
        <v>354</v>
      </c>
      <c r="C64" s="224">
        <v>7500</v>
      </c>
      <c r="D64" s="224">
        <v>11000</v>
      </c>
      <c r="E64" s="158">
        <v>16000</v>
      </c>
      <c r="F64" s="200">
        <v>15000</v>
      </c>
      <c r="G64" s="200">
        <v>11000</v>
      </c>
      <c r="H64" s="322">
        <f t="shared" ref="H64:H83" si="6">(G64/F64)-1</f>
        <v>-0.26666666666666672</v>
      </c>
      <c r="I64" s="217">
        <v>7500</v>
      </c>
      <c r="J64" s="224">
        <v>11000</v>
      </c>
      <c r="K64" s="224">
        <v>15000</v>
      </c>
      <c r="L64" s="224">
        <v>13000</v>
      </c>
      <c r="M64" s="418">
        <v>11000</v>
      </c>
      <c r="N64" s="322">
        <f t="shared" ref="N64:N83" si="7">(M64/L64)-1</f>
        <v>-0.15384615384615385</v>
      </c>
      <c r="O64" s="224">
        <v>6500</v>
      </c>
      <c r="P64" s="224">
        <v>11000</v>
      </c>
      <c r="Q64" s="224">
        <v>15000</v>
      </c>
      <c r="R64" s="224">
        <v>12500</v>
      </c>
      <c r="S64" s="418"/>
      <c r="T64" s="322"/>
      <c r="U64" s="224">
        <v>6500</v>
      </c>
      <c r="V64" s="224">
        <v>11000</v>
      </c>
      <c r="W64" s="224">
        <v>15000</v>
      </c>
      <c r="X64" s="224">
        <v>11000</v>
      </c>
      <c r="Y64" s="418"/>
      <c r="Z64" s="322"/>
    </row>
    <row r="65" spans="1:26" x14ac:dyDescent="0.25">
      <c r="A65" s="548" t="s">
        <v>338</v>
      </c>
      <c r="B65" s="198" t="s">
        <v>353</v>
      </c>
      <c r="C65" s="223">
        <v>8750</v>
      </c>
      <c r="D65" s="223">
        <v>16000</v>
      </c>
      <c r="E65" s="198">
        <v>22500</v>
      </c>
      <c r="F65" s="124">
        <v>17500</v>
      </c>
      <c r="G65" s="124">
        <v>13500</v>
      </c>
      <c r="H65" s="321">
        <f t="shared" si="6"/>
        <v>-0.22857142857142854</v>
      </c>
      <c r="I65" s="215">
        <v>9000</v>
      </c>
      <c r="J65" s="223">
        <v>17500</v>
      </c>
      <c r="K65" s="223">
        <v>22000</v>
      </c>
      <c r="L65" s="223">
        <v>16000</v>
      </c>
      <c r="M65" s="223">
        <v>13500</v>
      </c>
      <c r="N65" s="321">
        <f t="shared" si="7"/>
        <v>-0.15625</v>
      </c>
      <c r="O65" s="223">
        <v>8000</v>
      </c>
      <c r="P65" s="223">
        <v>18000</v>
      </c>
      <c r="Q65" s="223">
        <v>21000</v>
      </c>
      <c r="R65" s="223">
        <v>16000</v>
      </c>
      <c r="S65" s="223"/>
      <c r="T65" s="321"/>
      <c r="U65" s="223">
        <v>9000</v>
      </c>
      <c r="V65" s="223">
        <v>17000</v>
      </c>
      <c r="W65" s="223">
        <v>22000</v>
      </c>
      <c r="X65" s="223">
        <v>14000</v>
      </c>
      <c r="Y65" s="223"/>
      <c r="Z65" s="321"/>
    </row>
    <row r="66" spans="1:26" x14ac:dyDescent="0.25">
      <c r="A66" s="549"/>
      <c r="B66" s="158" t="s">
        <v>354</v>
      </c>
      <c r="C66" s="224">
        <v>11000</v>
      </c>
      <c r="D66" s="224">
        <v>17500</v>
      </c>
      <c r="E66" s="158">
        <v>24000</v>
      </c>
      <c r="F66" s="200">
        <v>22000</v>
      </c>
      <c r="G66" s="200">
        <v>15000</v>
      </c>
      <c r="H66" s="322">
        <f t="shared" si="6"/>
        <v>-0.31818181818181823</v>
      </c>
      <c r="I66" s="217">
        <v>11000</v>
      </c>
      <c r="J66" s="224">
        <v>19000</v>
      </c>
      <c r="K66" s="224">
        <v>23500</v>
      </c>
      <c r="L66" s="224">
        <v>21000</v>
      </c>
      <c r="M66" s="224">
        <v>15000</v>
      </c>
      <c r="N66" s="322">
        <f t="shared" si="7"/>
        <v>-0.2857142857142857</v>
      </c>
      <c r="O66" s="224">
        <v>11000</v>
      </c>
      <c r="P66" s="224">
        <v>19000</v>
      </c>
      <c r="Q66" s="224">
        <v>23000</v>
      </c>
      <c r="R66" s="224">
        <v>19000</v>
      </c>
      <c r="S66" s="224"/>
      <c r="T66" s="322"/>
      <c r="U66" s="224">
        <v>11000</v>
      </c>
      <c r="V66" s="224">
        <v>19000</v>
      </c>
      <c r="W66" s="224">
        <v>23500</v>
      </c>
      <c r="X66" s="224">
        <v>17000</v>
      </c>
      <c r="Y66" s="224"/>
      <c r="Z66" s="322"/>
    </row>
    <row r="67" spans="1:26" x14ac:dyDescent="0.25">
      <c r="A67" s="548" t="s">
        <v>202</v>
      </c>
      <c r="B67" s="198" t="s">
        <v>353</v>
      </c>
      <c r="C67" s="418">
        <v>8500</v>
      </c>
      <c r="D67" s="418">
        <v>16000</v>
      </c>
      <c r="E67" s="218">
        <v>21000</v>
      </c>
      <c r="F67" s="128">
        <v>20000</v>
      </c>
      <c r="G67" s="128">
        <v>15000</v>
      </c>
      <c r="H67" s="321">
        <f t="shared" si="6"/>
        <v>-0.25</v>
      </c>
      <c r="I67" s="219">
        <v>9000</v>
      </c>
      <c r="J67" s="418">
        <v>17500</v>
      </c>
      <c r="K67" s="418">
        <v>23000</v>
      </c>
      <c r="L67" s="418">
        <v>18000</v>
      </c>
      <c r="M67" s="418">
        <v>15000</v>
      </c>
      <c r="N67" s="321">
        <f t="shared" si="7"/>
        <v>-0.16666666666666663</v>
      </c>
      <c r="O67" s="418">
        <v>9000</v>
      </c>
      <c r="P67" s="418">
        <v>17000</v>
      </c>
      <c r="Q67" s="418">
        <v>23000</v>
      </c>
      <c r="R67" s="418">
        <v>19000</v>
      </c>
      <c r="S67" s="418"/>
      <c r="T67" s="321"/>
      <c r="U67" s="418">
        <v>9000</v>
      </c>
      <c r="V67" s="418">
        <v>17000</v>
      </c>
      <c r="W67" s="418">
        <v>23000</v>
      </c>
      <c r="X67" s="223">
        <v>17000</v>
      </c>
      <c r="Y67" s="223"/>
      <c r="Z67" s="321"/>
    </row>
    <row r="68" spans="1:26" x14ac:dyDescent="0.25">
      <c r="A68" s="549"/>
      <c r="B68" s="158" t="s">
        <v>354</v>
      </c>
      <c r="C68" s="418">
        <v>10250</v>
      </c>
      <c r="D68" s="418">
        <v>16500</v>
      </c>
      <c r="E68" s="218">
        <v>23000</v>
      </c>
      <c r="F68" s="128">
        <v>21500</v>
      </c>
      <c r="G68" s="128">
        <v>17000</v>
      </c>
      <c r="H68" s="322">
        <f t="shared" si="6"/>
        <v>-0.20930232558139539</v>
      </c>
      <c r="I68" s="219">
        <v>10500</v>
      </c>
      <c r="J68" s="418">
        <v>18000</v>
      </c>
      <c r="K68" s="418">
        <v>23000</v>
      </c>
      <c r="L68" s="418">
        <v>21000</v>
      </c>
      <c r="M68" s="418">
        <v>16500</v>
      </c>
      <c r="N68" s="322">
        <f t="shared" si="7"/>
        <v>-0.2142857142857143</v>
      </c>
      <c r="O68" s="418">
        <v>9000</v>
      </c>
      <c r="P68" s="418">
        <v>18000</v>
      </c>
      <c r="Q68" s="418">
        <v>23000</v>
      </c>
      <c r="R68" s="418">
        <v>21000</v>
      </c>
      <c r="S68" s="418"/>
      <c r="T68" s="322"/>
      <c r="U68" s="418">
        <v>10000</v>
      </c>
      <c r="V68" s="418">
        <v>19000</v>
      </c>
      <c r="W68" s="418">
        <v>23000</v>
      </c>
      <c r="X68" s="224">
        <v>19000</v>
      </c>
      <c r="Y68" s="224"/>
      <c r="Z68" s="322"/>
    </row>
    <row r="69" spans="1:26" x14ac:dyDescent="0.25">
      <c r="A69" s="548" t="s">
        <v>204</v>
      </c>
      <c r="B69" s="198" t="s">
        <v>353</v>
      </c>
      <c r="C69" s="223">
        <v>10500</v>
      </c>
      <c r="D69" s="223">
        <v>18000</v>
      </c>
      <c r="E69" s="198">
        <v>24000</v>
      </c>
      <c r="F69" s="124">
        <v>21000</v>
      </c>
      <c r="G69" s="124">
        <v>17000</v>
      </c>
      <c r="H69" s="321">
        <f t="shared" si="6"/>
        <v>-0.19047619047619047</v>
      </c>
      <c r="I69" s="215">
        <v>9500</v>
      </c>
      <c r="J69" s="223">
        <v>20000</v>
      </c>
      <c r="K69" s="223">
        <v>23000</v>
      </c>
      <c r="L69" s="223">
        <v>19000</v>
      </c>
      <c r="M69" s="223">
        <v>16000</v>
      </c>
      <c r="N69" s="321">
        <f t="shared" si="7"/>
        <v>-0.15789473684210531</v>
      </c>
      <c r="O69" s="223">
        <v>9000</v>
      </c>
      <c r="P69" s="223">
        <v>20000</v>
      </c>
      <c r="Q69" s="223">
        <v>23000</v>
      </c>
      <c r="R69" s="223">
        <v>21000</v>
      </c>
      <c r="S69" s="223"/>
      <c r="T69" s="321"/>
      <c r="U69" s="223">
        <v>9000</v>
      </c>
      <c r="V69" s="223">
        <v>19000</v>
      </c>
      <c r="W69" s="223">
        <v>24500</v>
      </c>
      <c r="X69" s="418">
        <v>19000</v>
      </c>
      <c r="Y69" s="418"/>
      <c r="Z69" s="321"/>
    </row>
    <row r="70" spans="1:26" x14ac:dyDescent="0.25">
      <c r="A70" s="549"/>
      <c r="B70" s="158" t="s">
        <v>354</v>
      </c>
      <c r="C70" s="224">
        <v>10500</v>
      </c>
      <c r="D70" s="224">
        <v>20000</v>
      </c>
      <c r="E70" s="158">
        <v>26000</v>
      </c>
      <c r="F70" s="200">
        <v>23000</v>
      </c>
      <c r="G70" s="200">
        <v>19000</v>
      </c>
      <c r="H70" s="322">
        <f t="shared" si="6"/>
        <v>-0.17391304347826086</v>
      </c>
      <c r="I70" s="217">
        <v>11000</v>
      </c>
      <c r="J70" s="224">
        <v>21000</v>
      </c>
      <c r="K70" s="224">
        <v>26000</v>
      </c>
      <c r="L70" s="224">
        <v>21000</v>
      </c>
      <c r="M70" s="418">
        <v>18500</v>
      </c>
      <c r="N70" s="322">
        <f t="shared" si="7"/>
        <v>-0.11904761904761907</v>
      </c>
      <c r="O70" s="224">
        <v>11000</v>
      </c>
      <c r="P70" s="224">
        <v>21000</v>
      </c>
      <c r="Q70" s="224">
        <v>25000</v>
      </c>
      <c r="R70" s="224">
        <v>21000</v>
      </c>
      <c r="S70" s="418"/>
      <c r="T70" s="322"/>
      <c r="U70" s="224">
        <v>11000</v>
      </c>
      <c r="V70" s="224">
        <v>21000</v>
      </c>
      <c r="W70" s="224">
        <v>26000</v>
      </c>
      <c r="X70" s="418">
        <v>19000</v>
      </c>
      <c r="Y70" s="418"/>
      <c r="Z70" s="322"/>
    </row>
    <row r="71" spans="1:26" x14ac:dyDescent="0.25">
      <c r="A71" s="548" t="s">
        <v>206</v>
      </c>
      <c r="B71" s="198" t="s">
        <v>353</v>
      </c>
      <c r="C71" s="223">
        <v>8500</v>
      </c>
      <c r="D71" s="223">
        <v>15000</v>
      </c>
      <c r="E71" s="198">
        <v>22000</v>
      </c>
      <c r="F71" s="124">
        <v>18000</v>
      </c>
      <c r="G71" s="124">
        <v>13000</v>
      </c>
      <c r="H71" s="321">
        <f t="shared" si="6"/>
        <v>-0.27777777777777779</v>
      </c>
      <c r="I71" s="215">
        <v>9000</v>
      </c>
      <c r="J71" s="223">
        <v>17000</v>
      </c>
      <c r="K71" s="223">
        <v>21000</v>
      </c>
      <c r="L71" s="223">
        <v>17000</v>
      </c>
      <c r="M71" s="223">
        <v>13000</v>
      </c>
      <c r="N71" s="321">
        <f t="shared" si="7"/>
        <v>-0.23529411764705888</v>
      </c>
      <c r="O71" s="223">
        <v>8500</v>
      </c>
      <c r="P71" s="223">
        <v>17000</v>
      </c>
      <c r="Q71" s="223">
        <v>21000</v>
      </c>
      <c r="R71" s="223">
        <v>17000</v>
      </c>
      <c r="S71" s="223"/>
      <c r="T71" s="321"/>
      <c r="U71" s="223">
        <v>9000</v>
      </c>
      <c r="V71" s="223">
        <v>17000</v>
      </c>
      <c r="W71" s="223">
        <v>22500</v>
      </c>
      <c r="X71" s="223">
        <v>15000</v>
      </c>
      <c r="Y71" s="223"/>
      <c r="Z71" s="321"/>
    </row>
    <row r="72" spans="1:26" x14ac:dyDescent="0.25">
      <c r="A72" s="549"/>
      <c r="B72" s="158" t="s">
        <v>354</v>
      </c>
      <c r="C72" s="224">
        <v>10000</v>
      </c>
      <c r="D72" s="224">
        <v>16500</v>
      </c>
      <c r="E72" s="158">
        <v>23000</v>
      </c>
      <c r="F72" s="200">
        <v>21000</v>
      </c>
      <c r="G72" s="200">
        <v>13000</v>
      </c>
      <c r="H72" s="322">
        <f t="shared" si="6"/>
        <v>-0.38095238095238093</v>
      </c>
      <c r="I72" s="217">
        <v>10000</v>
      </c>
      <c r="J72" s="224">
        <v>17000</v>
      </c>
      <c r="K72" s="224">
        <v>23000</v>
      </c>
      <c r="L72" s="224">
        <v>19000</v>
      </c>
      <c r="M72" s="418">
        <v>14500</v>
      </c>
      <c r="N72" s="322">
        <f t="shared" si="7"/>
        <v>-0.23684210526315785</v>
      </c>
      <c r="O72" s="224">
        <v>10000</v>
      </c>
      <c r="P72" s="224">
        <v>17000</v>
      </c>
      <c r="Q72" s="224">
        <v>23000</v>
      </c>
      <c r="R72" s="224">
        <v>19000</v>
      </c>
      <c r="S72" s="418"/>
      <c r="T72" s="322"/>
      <c r="U72" s="224">
        <v>10000</v>
      </c>
      <c r="V72" s="224">
        <v>17000</v>
      </c>
      <c r="W72" s="224">
        <v>23000</v>
      </c>
      <c r="X72" s="224">
        <v>17000</v>
      </c>
      <c r="Y72" s="418"/>
      <c r="Z72" s="322"/>
    </row>
    <row r="73" spans="1:26" x14ac:dyDescent="0.25">
      <c r="A73" s="455" t="s">
        <v>343</v>
      </c>
      <c r="B73" s="198" t="s">
        <v>353</v>
      </c>
      <c r="C73" s="223">
        <v>6500</v>
      </c>
      <c r="D73" s="223">
        <v>13000</v>
      </c>
      <c r="E73" s="198">
        <v>17000</v>
      </c>
      <c r="F73" s="124">
        <v>13000</v>
      </c>
      <c r="G73" s="124">
        <v>10000</v>
      </c>
      <c r="H73" s="323">
        <f t="shared" si="6"/>
        <v>-0.23076923076923073</v>
      </c>
      <c r="I73" s="215">
        <v>6500</v>
      </c>
      <c r="J73" s="223">
        <v>13000</v>
      </c>
      <c r="K73" s="223">
        <v>17000</v>
      </c>
      <c r="L73" s="223">
        <v>11000</v>
      </c>
      <c r="M73" s="223">
        <v>11000</v>
      </c>
      <c r="N73" s="323">
        <f t="shared" si="7"/>
        <v>0</v>
      </c>
      <c r="O73" s="223">
        <v>6500</v>
      </c>
      <c r="P73" s="223">
        <v>12000</v>
      </c>
      <c r="Q73" s="223">
        <v>17000</v>
      </c>
      <c r="R73" s="223">
        <v>10500</v>
      </c>
      <c r="S73" s="223"/>
      <c r="T73" s="321"/>
      <c r="U73" s="223">
        <v>6500</v>
      </c>
      <c r="V73" s="223">
        <v>11000</v>
      </c>
      <c r="W73" s="223">
        <v>17000</v>
      </c>
      <c r="X73" s="223">
        <v>9500</v>
      </c>
      <c r="Y73" s="223"/>
      <c r="Z73" s="321"/>
    </row>
    <row r="74" spans="1:26" x14ac:dyDescent="0.25">
      <c r="A74" s="455" t="s">
        <v>222</v>
      </c>
      <c r="B74" s="442" t="s">
        <v>353</v>
      </c>
      <c r="C74" s="202">
        <v>6500</v>
      </c>
      <c r="D74" s="202">
        <v>9500</v>
      </c>
      <c r="E74" s="442">
        <v>14000</v>
      </c>
      <c r="F74" s="131">
        <v>9000</v>
      </c>
      <c r="G74" s="131">
        <v>8000</v>
      </c>
      <c r="H74" s="323">
        <f t="shared" si="6"/>
        <v>-0.11111111111111116</v>
      </c>
      <c r="I74" s="221">
        <v>6000</v>
      </c>
      <c r="J74" s="202">
        <v>9500</v>
      </c>
      <c r="K74" s="202">
        <v>14000</v>
      </c>
      <c r="L74" s="202">
        <v>8500</v>
      </c>
      <c r="M74" s="202">
        <v>8500</v>
      </c>
      <c r="N74" s="323">
        <f t="shared" si="7"/>
        <v>0</v>
      </c>
      <c r="O74" s="202">
        <v>6000</v>
      </c>
      <c r="P74" s="202">
        <v>9000</v>
      </c>
      <c r="Q74" s="202">
        <v>15000</v>
      </c>
      <c r="R74" s="202">
        <v>8500</v>
      </c>
      <c r="S74" s="202"/>
      <c r="T74" s="323"/>
      <c r="U74" s="202">
        <v>6000</v>
      </c>
      <c r="V74" s="202">
        <v>10000</v>
      </c>
      <c r="W74" s="202">
        <v>15000</v>
      </c>
      <c r="X74" s="202">
        <v>7500</v>
      </c>
      <c r="Y74" s="223"/>
      <c r="Z74" s="323"/>
    </row>
    <row r="75" spans="1:26" x14ac:dyDescent="0.25">
      <c r="A75" s="335" t="s">
        <v>356</v>
      </c>
      <c r="B75" s="457"/>
      <c r="C75" s="457"/>
      <c r="D75" s="457"/>
      <c r="E75" s="457"/>
      <c r="F75" s="457"/>
      <c r="G75" s="457"/>
      <c r="H75" s="457"/>
      <c r="I75" s="457"/>
      <c r="J75" s="457"/>
      <c r="K75" s="457"/>
      <c r="L75" s="457"/>
      <c r="M75" s="457"/>
      <c r="N75" s="463"/>
      <c r="O75" s="457"/>
      <c r="P75" s="457"/>
      <c r="Q75" s="457"/>
      <c r="R75" s="457"/>
      <c r="S75" s="457"/>
      <c r="T75" s="457"/>
      <c r="U75" s="457"/>
      <c r="V75" s="457"/>
      <c r="W75" s="457"/>
      <c r="X75" s="457"/>
      <c r="Y75" s="457"/>
      <c r="Z75" s="457"/>
    </row>
    <row r="76" spans="1:26" x14ac:dyDescent="0.25">
      <c r="A76" s="548" t="s">
        <v>345</v>
      </c>
      <c r="B76" s="198" t="s">
        <v>353</v>
      </c>
      <c r="C76" s="223">
        <v>13000</v>
      </c>
      <c r="D76" s="223">
        <v>17000</v>
      </c>
      <c r="E76" s="223">
        <v>21000</v>
      </c>
      <c r="F76" s="214">
        <v>19000</v>
      </c>
      <c r="G76" s="214">
        <v>13500</v>
      </c>
      <c r="H76" s="321">
        <f t="shared" si="6"/>
        <v>-0.28947368421052633</v>
      </c>
      <c r="I76" s="215">
        <v>12000</v>
      </c>
      <c r="J76" s="223">
        <v>16500</v>
      </c>
      <c r="K76" s="223">
        <v>21000</v>
      </c>
      <c r="L76" s="223">
        <v>18000</v>
      </c>
      <c r="M76" s="223">
        <v>13000</v>
      </c>
      <c r="N76" s="321">
        <f t="shared" si="7"/>
        <v>-0.27777777777777779</v>
      </c>
      <c r="O76" s="223">
        <v>10000</v>
      </c>
      <c r="P76" s="223">
        <v>17000</v>
      </c>
      <c r="Q76" s="223">
        <v>21000</v>
      </c>
      <c r="R76" s="223">
        <v>17000</v>
      </c>
      <c r="S76" s="223"/>
      <c r="T76" s="321"/>
      <c r="U76" s="223">
        <v>10000</v>
      </c>
      <c r="V76" s="223">
        <v>17000</v>
      </c>
      <c r="W76" s="223">
        <v>23000</v>
      </c>
      <c r="X76" s="223">
        <v>15000</v>
      </c>
      <c r="Y76" s="223"/>
      <c r="Z76" s="321"/>
    </row>
    <row r="77" spans="1:26" x14ac:dyDescent="0.25">
      <c r="A77" s="549"/>
      <c r="B77" s="158" t="s">
        <v>354</v>
      </c>
      <c r="C77" s="224">
        <v>15500</v>
      </c>
      <c r="D77" s="224">
        <v>18000</v>
      </c>
      <c r="E77" s="224">
        <v>24000</v>
      </c>
      <c r="F77" s="216">
        <v>22000</v>
      </c>
      <c r="G77" s="216">
        <v>16000</v>
      </c>
      <c r="H77" s="322">
        <f t="shared" si="6"/>
        <v>-0.27272727272727271</v>
      </c>
      <c r="I77" s="217">
        <v>15000</v>
      </c>
      <c r="J77" s="224">
        <v>19000</v>
      </c>
      <c r="K77" s="224">
        <v>23500</v>
      </c>
      <c r="L77" s="224">
        <v>20000</v>
      </c>
      <c r="M77" s="418">
        <v>16000</v>
      </c>
      <c r="N77" s="322">
        <f t="shared" si="7"/>
        <v>-0.19999999999999996</v>
      </c>
      <c r="O77" s="224">
        <v>13500</v>
      </c>
      <c r="P77" s="224">
        <v>19000</v>
      </c>
      <c r="Q77" s="224">
        <v>23500</v>
      </c>
      <c r="R77" s="224">
        <v>20000</v>
      </c>
      <c r="S77" s="418"/>
      <c r="T77" s="322"/>
      <c r="U77" s="224">
        <v>13500</v>
      </c>
      <c r="V77" s="224">
        <v>19000</v>
      </c>
      <c r="W77" s="224">
        <v>23000</v>
      </c>
      <c r="X77" s="224">
        <v>17000</v>
      </c>
      <c r="Y77" s="418"/>
      <c r="Z77" s="322"/>
    </row>
    <row r="78" spans="1:26" x14ac:dyDescent="0.25">
      <c r="A78" s="548" t="s">
        <v>192</v>
      </c>
      <c r="B78" s="198" t="s">
        <v>353</v>
      </c>
      <c r="C78" s="223">
        <v>16000</v>
      </c>
      <c r="D78" s="223">
        <v>17000</v>
      </c>
      <c r="E78" s="223">
        <v>23500</v>
      </c>
      <c r="F78" s="214">
        <v>21500</v>
      </c>
      <c r="G78" s="214">
        <v>17000</v>
      </c>
      <c r="H78" s="321">
        <f t="shared" si="6"/>
        <v>-0.20930232558139539</v>
      </c>
      <c r="I78" s="215">
        <v>15000</v>
      </c>
      <c r="J78" s="223">
        <v>19000</v>
      </c>
      <c r="K78" s="223">
        <v>23000</v>
      </c>
      <c r="L78" s="223">
        <v>20000</v>
      </c>
      <c r="M78" s="223">
        <v>16500</v>
      </c>
      <c r="N78" s="321">
        <f t="shared" si="7"/>
        <v>-0.17500000000000004</v>
      </c>
      <c r="O78" s="223">
        <v>15000</v>
      </c>
      <c r="P78" s="223">
        <v>17000</v>
      </c>
      <c r="Q78" s="223">
        <v>23000</v>
      </c>
      <c r="R78" s="223">
        <v>20000</v>
      </c>
      <c r="S78" s="223"/>
      <c r="T78" s="321"/>
      <c r="U78" s="223">
        <v>15000</v>
      </c>
      <c r="V78" s="223">
        <v>17000</v>
      </c>
      <c r="W78" s="223">
        <v>23500</v>
      </c>
      <c r="X78" s="223">
        <v>19000</v>
      </c>
      <c r="Y78" s="223"/>
      <c r="Z78" s="321"/>
    </row>
    <row r="79" spans="1:26" x14ac:dyDescent="0.25">
      <c r="A79" s="549"/>
      <c r="B79" s="158" t="s">
        <v>354</v>
      </c>
      <c r="C79" s="224">
        <v>17000</v>
      </c>
      <c r="D79" s="224">
        <v>19000</v>
      </c>
      <c r="E79" s="224">
        <v>26000</v>
      </c>
      <c r="F79" s="216">
        <v>23500</v>
      </c>
      <c r="G79" s="216">
        <v>19000</v>
      </c>
      <c r="H79" s="322">
        <f t="shared" si="6"/>
        <v>-0.19148936170212771</v>
      </c>
      <c r="I79" s="217">
        <v>17000</v>
      </c>
      <c r="J79" s="224">
        <v>20000</v>
      </c>
      <c r="K79" s="224">
        <v>25000</v>
      </c>
      <c r="L79" s="224">
        <v>21000</v>
      </c>
      <c r="M79" s="418">
        <v>19000</v>
      </c>
      <c r="N79" s="322">
        <f t="shared" si="7"/>
        <v>-9.5238095238095233E-2</v>
      </c>
      <c r="O79" s="224">
        <v>16500</v>
      </c>
      <c r="P79" s="224">
        <v>19000</v>
      </c>
      <c r="Q79" s="224">
        <v>25000</v>
      </c>
      <c r="R79" s="224">
        <v>22000</v>
      </c>
      <c r="S79" s="418"/>
      <c r="T79" s="322"/>
      <c r="U79" s="224">
        <v>16500</v>
      </c>
      <c r="V79" s="224">
        <v>19000</v>
      </c>
      <c r="W79" s="224">
        <v>26000</v>
      </c>
      <c r="X79" s="224">
        <v>20000</v>
      </c>
      <c r="Y79" s="418"/>
      <c r="Z79" s="322"/>
    </row>
    <row r="80" spans="1:26" x14ac:dyDescent="0.25">
      <c r="A80" s="548" t="s">
        <v>326</v>
      </c>
      <c r="B80" s="198" t="s">
        <v>353</v>
      </c>
      <c r="C80" s="223"/>
      <c r="D80" s="223"/>
      <c r="E80" s="223"/>
      <c r="F80" s="214">
        <v>14000</v>
      </c>
      <c r="G80" s="208">
        <v>9000</v>
      </c>
      <c r="H80" s="321">
        <f t="shared" si="6"/>
        <v>-0.3571428571428571</v>
      </c>
      <c r="I80" s="215"/>
      <c r="J80" s="223"/>
      <c r="K80" s="223">
        <v>17000</v>
      </c>
      <c r="L80" s="223">
        <v>13000</v>
      </c>
      <c r="M80" s="223">
        <v>11000</v>
      </c>
      <c r="N80" s="321">
        <f t="shared" si="7"/>
        <v>-0.15384615384615385</v>
      </c>
      <c r="O80" s="223"/>
      <c r="P80" s="223"/>
      <c r="Q80" s="223">
        <v>17000</v>
      </c>
      <c r="R80" s="223">
        <v>13000</v>
      </c>
      <c r="S80" s="223"/>
      <c r="T80" s="321"/>
      <c r="U80" s="223"/>
      <c r="V80" s="223"/>
      <c r="W80" s="223">
        <v>18500</v>
      </c>
      <c r="X80" s="223">
        <v>11000</v>
      </c>
      <c r="Y80" s="223"/>
      <c r="Z80" s="321"/>
    </row>
    <row r="81" spans="1:26" x14ac:dyDescent="0.25">
      <c r="A81" s="549"/>
      <c r="B81" s="158" t="s">
        <v>354</v>
      </c>
      <c r="C81" s="224"/>
      <c r="D81" s="224"/>
      <c r="E81" s="224"/>
      <c r="F81" s="216">
        <v>17000</v>
      </c>
      <c r="G81" s="216">
        <v>9000</v>
      </c>
      <c r="H81" s="322">
        <f t="shared" si="6"/>
        <v>-0.47058823529411764</v>
      </c>
      <c r="I81" s="217"/>
      <c r="J81" s="224"/>
      <c r="K81" s="224">
        <v>19000</v>
      </c>
      <c r="L81" s="224">
        <v>15000</v>
      </c>
      <c r="M81" s="418">
        <v>13000</v>
      </c>
      <c r="N81" s="322">
        <f t="shared" si="7"/>
        <v>-0.1333333333333333</v>
      </c>
      <c r="O81" s="224"/>
      <c r="P81" s="224"/>
      <c r="Q81" s="224">
        <v>19000</v>
      </c>
      <c r="R81" s="224">
        <v>15000</v>
      </c>
      <c r="S81" s="418"/>
      <c r="T81" s="322"/>
      <c r="U81" s="224"/>
      <c r="V81" s="224"/>
      <c r="W81" s="224">
        <v>19000</v>
      </c>
      <c r="X81" s="224">
        <v>13500</v>
      </c>
      <c r="Y81" s="418"/>
      <c r="Z81" s="322"/>
    </row>
    <row r="82" spans="1:26" x14ac:dyDescent="0.25">
      <c r="A82" s="455" t="s">
        <v>346</v>
      </c>
      <c r="B82" s="198" t="s">
        <v>353</v>
      </c>
      <c r="C82" s="223">
        <v>8500</v>
      </c>
      <c r="D82" s="223">
        <v>12500</v>
      </c>
      <c r="E82" s="223">
        <v>15000</v>
      </c>
      <c r="F82" s="223">
        <v>11000</v>
      </c>
      <c r="G82" s="418">
        <v>9000</v>
      </c>
      <c r="H82" s="321">
        <f t="shared" si="6"/>
        <v>-0.18181818181818177</v>
      </c>
      <c r="I82" s="223">
        <v>7500</v>
      </c>
      <c r="J82" s="223">
        <v>12500</v>
      </c>
      <c r="K82" s="223">
        <v>15500</v>
      </c>
      <c r="L82" s="223">
        <v>9000</v>
      </c>
      <c r="M82" s="223">
        <v>11000</v>
      </c>
      <c r="N82" s="321">
        <f t="shared" si="7"/>
        <v>0.22222222222222232</v>
      </c>
      <c r="O82" s="223">
        <v>6500</v>
      </c>
      <c r="P82" s="223">
        <v>11000</v>
      </c>
      <c r="Q82" s="223">
        <v>15000</v>
      </c>
      <c r="R82" s="223">
        <v>9000</v>
      </c>
      <c r="S82" s="223"/>
      <c r="T82" s="321"/>
      <c r="U82" s="223">
        <v>7500</v>
      </c>
      <c r="V82" s="223">
        <v>11000</v>
      </c>
      <c r="W82" s="223">
        <v>15000</v>
      </c>
      <c r="X82" s="223">
        <v>9000</v>
      </c>
      <c r="Y82" s="223"/>
      <c r="Z82" s="321"/>
    </row>
    <row r="83" spans="1:26" x14ac:dyDescent="0.25">
      <c r="A83" s="455" t="s">
        <v>347</v>
      </c>
      <c r="B83" s="198" t="s">
        <v>353</v>
      </c>
      <c r="C83" s="223">
        <v>9000</v>
      </c>
      <c r="D83" s="223">
        <v>13000</v>
      </c>
      <c r="E83" s="223">
        <v>16000</v>
      </c>
      <c r="F83" s="223">
        <v>11000</v>
      </c>
      <c r="G83" s="223">
        <v>9000</v>
      </c>
      <c r="H83" s="321">
        <f t="shared" si="6"/>
        <v>-0.18181818181818177</v>
      </c>
      <c r="I83" s="223">
        <v>8500</v>
      </c>
      <c r="J83" s="223">
        <v>13000</v>
      </c>
      <c r="K83" s="223">
        <v>15500</v>
      </c>
      <c r="L83" s="223">
        <v>10000</v>
      </c>
      <c r="M83" s="223">
        <v>11000</v>
      </c>
      <c r="N83" s="321">
        <f t="shared" si="7"/>
        <v>0.10000000000000009</v>
      </c>
      <c r="O83" s="223">
        <v>7500</v>
      </c>
      <c r="P83" s="223">
        <v>11000</v>
      </c>
      <c r="Q83" s="223">
        <v>15000</v>
      </c>
      <c r="R83" s="223">
        <v>10000</v>
      </c>
      <c r="S83" s="223"/>
      <c r="T83" s="321"/>
      <c r="U83" s="223">
        <v>7500</v>
      </c>
      <c r="V83" s="223">
        <v>11000</v>
      </c>
      <c r="W83" s="223">
        <v>15000</v>
      </c>
      <c r="X83" s="223">
        <v>9000</v>
      </c>
      <c r="Y83" s="223"/>
      <c r="Z83" s="321"/>
    </row>
    <row r="84" spans="1:26" x14ac:dyDescent="0.25">
      <c r="A84" s="529" t="s">
        <v>357</v>
      </c>
      <c r="B84" s="529"/>
      <c r="C84" s="529"/>
      <c r="D84" s="529"/>
      <c r="E84" s="529"/>
      <c r="F84" s="529"/>
      <c r="G84" s="529"/>
      <c r="H84" s="529"/>
      <c r="I84" s="529"/>
      <c r="J84" s="529"/>
      <c r="K84" s="529"/>
      <c r="L84" s="529"/>
      <c r="M84" s="529"/>
      <c r="N84" s="529"/>
      <c r="O84" s="529"/>
      <c r="P84" s="529"/>
      <c r="Q84" s="529"/>
      <c r="R84" s="529"/>
      <c r="S84" s="529"/>
      <c r="T84" s="529"/>
      <c r="U84" s="529"/>
      <c r="V84" s="529"/>
      <c r="W84" s="529"/>
      <c r="X84" s="529"/>
      <c r="Y84" s="529"/>
      <c r="Z84" s="529"/>
    </row>
    <row r="85" spans="1:26" x14ac:dyDescent="0.25">
      <c r="A85" s="513" t="s">
        <v>358</v>
      </c>
      <c r="B85" s="514"/>
      <c r="C85" s="514"/>
      <c r="D85" s="514"/>
      <c r="E85" s="514"/>
      <c r="F85" s="514"/>
      <c r="G85" s="514"/>
      <c r="H85" s="514"/>
      <c r="I85" s="514"/>
      <c r="J85" s="514"/>
      <c r="K85" s="514"/>
      <c r="L85" s="514"/>
      <c r="M85" s="514"/>
      <c r="N85" s="514"/>
      <c r="O85" s="514"/>
      <c r="P85" s="514"/>
      <c r="Q85" s="514"/>
      <c r="R85" s="514"/>
      <c r="S85" s="514"/>
      <c r="T85" s="514"/>
      <c r="U85" s="514"/>
      <c r="V85" s="514"/>
      <c r="W85" s="514"/>
      <c r="X85" s="514"/>
      <c r="Y85" s="514"/>
      <c r="Z85" s="515"/>
    </row>
  </sheetData>
  <mergeCells count="51">
    <mergeCell ref="A85:Z85"/>
    <mergeCell ref="A56:Z56"/>
    <mergeCell ref="A27:Z27"/>
    <mergeCell ref="A78:A79"/>
    <mergeCell ref="A80:A81"/>
    <mergeCell ref="A84:Z84"/>
    <mergeCell ref="A63:A64"/>
    <mergeCell ref="A65:A66"/>
    <mergeCell ref="A67:A68"/>
    <mergeCell ref="A69:A70"/>
    <mergeCell ref="A71:A72"/>
    <mergeCell ref="A76:A77"/>
    <mergeCell ref="A49:A50"/>
    <mergeCell ref="A51:A52"/>
    <mergeCell ref="A55:Z55"/>
    <mergeCell ref="A59:Z59"/>
    <mergeCell ref="O60:T60"/>
    <mergeCell ref="U60:Z60"/>
    <mergeCell ref="A60:A61"/>
    <mergeCell ref="B60:B61"/>
    <mergeCell ref="C60:H60"/>
    <mergeCell ref="I60:N60"/>
    <mergeCell ref="A47:A48"/>
    <mergeCell ref="A20:A21"/>
    <mergeCell ref="A22:A23"/>
    <mergeCell ref="A26:Z26"/>
    <mergeCell ref="A30:Z30"/>
    <mergeCell ref="C31:H31"/>
    <mergeCell ref="I31:N31"/>
    <mergeCell ref="O31:T31"/>
    <mergeCell ref="U31:Z31"/>
    <mergeCell ref="A31:A32"/>
    <mergeCell ref="B31:B32"/>
    <mergeCell ref="A34:A35"/>
    <mergeCell ref="A36:A37"/>
    <mergeCell ref="A38:A39"/>
    <mergeCell ref="A40:A41"/>
    <mergeCell ref="A42:A43"/>
    <mergeCell ref="A18:A19"/>
    <mergeCell ref="A1:Z1"/>
    <mergeCell ref="C2:H2"/>
    <mergeCell ref="I2:N2"/>
    <mergeCell ref="O2:T2"/>
    <mergeCell ref="U2:Z2"/>
    <mergeCell ref="B2:B3"/>
    <mergeCell ref="A2:A3"/>
    <mergeCell ref="A5:A6"/>
    <mergeCell ref="A7:A8"/>
    <mergeCell ref="A9:A10"/>
    <mergeCell ref="A11:A12"/>
    <mergeCell ref="A13:A14"/>
  </mergeCells>
  <printOptions horizontalCentered="1"/>
  <pageMargins left="0.70866141732283472" right="0.70866141732283472" top="0.74803149606299213" bottom="0.74803149606299213" header="0.31496062992125984" footer="0.31496062992125984"/>
  <pageSetup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45"/>
  <sheetViews>
    <sheetView topLeftCell="A46" zoomScaleNormal="100" zoomScaleSheetLayoutView="118" workbookViewId="0">
      <selection activeCell="A12" sqref="A12:G12"/>
    </sheetView>
  </sheetViews>
  <sheetFormatPr baseColWidth="10" defaultColWidth="11" defaultRowHeight="15" x14ac:dyDescent="0.25"/>
  <cols>
    <col min="1" max="16384" width="11" style="75"/>
  </cols>
  <sheetData>
    <row r="3" spans="1:7" x14ac:dyDescent="0.25">
      <c r="A3" s="92"/>
      <c r="B3" s="92"/>
      <c r="C3" s="92"/>
      <c r="D3" s="92"/>
      <c r="E3" s="92"/>
      <c r="F3" s="92"/>
      <c r="G3" s="92"/>
    </row>
    <row r="4" spans="1:7" x14ac:dyDescent="0.25">
      <c r="A4" s="92"/>
      <c r="B4" s="92"/>
      <c r="C4" s="92"/>
      <c r="D4" s="92"/>
      <c r="E4" s="92"/>
      <c r="F4" s="92"/>
      <c r="G4" s="92"/>
    </row>
    <row r="5" spans="1:7" x14ac:dyDescent="0.25">
      <c r="A5" s="92"/>
      <c r="B5" s="92"/>
      <c r="C5" s="92"/>
      <c r="D5" s="92"/>
      <c r="E5" s="92"/>
      <c r="F5" s="92"/>
      <c r="G5" s="92"/>
    </row>
    <row r="6" spans="1:7" ht="21" customHeight="1" x14ac:dyDescent="0.35">
      <c r="A6" s="475" t="s">
        <v>2</v>
      </c>
      <c r="B6" s="475"/>
      <c r="C6" s="475"/>
      <c r="D6" s="475"/>
      <c r="E6" s="475"/>
      <c r="F6" s="475"/>
      <c r="G6" s="475"/>
    </row>
    <row r="7" spans="1:7" ht="18.75" x14ac:dyDescent="0.3">
      <c r="A7" s="476" t="s">
        <v>3</v>
      </c>
      <c r="B7" s="476"/>
      <c r="C7" s="476"/>
      <c r="D7" s="476"/>
      <c r="E7" s="476"/>
      <c r="F7" s="476"/>
      <c r="G7" s="476"/>
    </row>
    <row r="8" spans="1:7" x14ac:dyDescent="0.25">
      <c r="A8" s="480"/>
      <c r="B8" s="481"/>
      <c r="C8" s="481"/>
      <c r="D8" s="481"/>
      <c r="E8" s="481"/>
      <c r="F8" s="481"/>
      <c r="G8" s="481"/>
    </row>
    <row r="11" spans="1:7" x14ac:dyDescent="0.25">
      <c r="A11" s="477" t="s">
        <v>4</v>
      </c>
      <c r="B11" s="477"/>
      <c r="C11" s="477"/>
      <c r="D11" s="477"/>
      <c r="E11" s="477"/>
      <c r="F11" s="477"/>
      <c r="G11" s="477"/>
    </row>
    <row r="12" spans="1:7" x14ac:dyDescent="0.25">
      <c r="A12" s="477"/>
      <c r="B12" s="477"/>
      <c r="C12" s="477"/>
      <c r="D12" s="477"/>
      <c r="E12" s="477"/>
      <c r="F12" s="477"/>
      <c r="G12" s="477"/>
    </row>
    <row r="13" spans="1:7" ht="15.75" x14ac:dyDescent="0.25">
      <c r="A13" s="76"/>
      <c r="B13" s="92"/>
      <c r="C13" s="92"/>
      <c r="D13" s="92"/>
      <c r="E13" s="92"/>
      <c r="F13" s="92"/>
      <c r="G13" s="92"/>
    </row>
    <row r="14" spans="1:7" ht="15.75" x14ac:dyDescent="0.25">
      <c r="A14" s="76"/>
      <c r="B14" s="92"/>
      <c r="C14" s="92"/>
      <c r="D14" s="92"/>
      <c r="E14" s="92"/>
      <c r="F14" s="92"/>
      <c r="G14" s="92"/>
    </row>
    <row r="15" spans="1:7" x14ac:dyDescent="0.25">
      <c r="A15" s="92"/>
      <c r="B15" s="92"/>
      <c r="C15" s="92"/>
      <c r="D15" s="92"/>
      <c r="E15" s="92"/>
      <c r="F15" s="92"/>
      <c r="G15" s="92"/>
    </row>
    <row r="16" spans="1:7" x14ac:dyDescent="0.25">
      <c r="A16" s="92"/>
      <c r="B16" s="92"/>
      <c r="C16" s="92"/>
      <c r="D16" s="92"/>
      <c r="E16" s="92"/>
      <c r="F16" s="92"/>
      <c r="G16" s="92"/>
    </row>
    <row r="17" spans="1:7" ht="15" customHeight="1" x14ac:dyDescent="0.25">
      <c r="A17" s="478" t="s">
        <v>5</v>
      </c>
      <c r="B17" s="478"/>
      <c r="C17" s="478"/>
      <c r="D17" s="478"/>
      <c r="E17" s="478"/>
      <c r="F17" s="478"/>
      <c r="G17" s="478"/>
    </row>
    <row r="18" spans="1:7" ht="15" customHeight="1" x14ac:dyDescent="0.25">
      <c r="A18" s="478" t="s">
        <v>6</v>
      </c>
      <c r="B18" s="478"/>
      <c r="C18" s="478"/>
      <c r="D18" s="478"/>
      <c r="E18" s="478"/>
      <c r="F18" s="478"/>
      <c r="G18" s="478"/>
    </row>
    <row r="19" spans="1:7" x14ac:dyDescent="0.25">
      <c r="A19" s="92"/>
      <c r="B19" s="92"/>
      <c r="C19" s="92"/>
      <c r="D19" s="92"/>
      <c r="E19" s="92"/>
      <c r="F19" s="92"/>
      <c r="G19" s="92"/>
    </row>
    <row r="20" spans="1:7" x14ac:dyDescent="0.25">
      <c r="A20" s="92"/>
      <c r="B20" s="92"/>
      <c r="C20" s="92"/>
      <c r="D20" s="92"/>
      <c r="E20" s="92"/>
      <c r="F20" s="92"/>
      <c r="G20" s="92"/>
    </row>
    <row r="21" spans="1:7" x14ac:dyDescent="0.25">
      <c r="A21" s="92"/>
      <c r="B21" s="92"/>
      <c r="C21" s="92"/>
      <c r="D21" s="92"/>
      <c r="E21" s="92"/>
      <c r="F21" s="92"/>
      <c r="G21" s="92"/>
    </row>
    <row r="22" spans="1:7" x14ac:dyDescent="0.25">
      <c r="A22" s="92"/>
      <c r="B22" s="92"/>
      <c r="C22" s="92"/>
      <c r="D22" s="92"/>
      <c r="E22" s="92"/>
      <c r="F22" s="92"/>
      <c r="G22" s="92"/>
    </row>
    <row r="23" spans="1:7" ht="15.75" x14ac:dyDescent="0.25">
      <c r="A23" s="76"/>
      <c r="B23" s="92"/>
      <c r="C23" s="92"/>
      <c r="D23" s="92"/>
      <c r="E23" s="92"/>
      <c r="F23" s="92"/>
      <c r="G23" s="92"/>
    </row>
    <row r="24" spans="1:7" x14ac:dyDescent="0.25">
      <c r="A24" s="477" t="s">
        <v>7</v>
      </c>
      <c r="B24" s="477"/>
      <c r="C24" s="477"/>
      <c r="D24" s="477"/>
      <c r="E24" s="477"/>
      <c r="F24" s="477"/>
      <c r="G24" s="477"/>
    </row>
    <row r="25" spans="1:7" x14ac:dyDescent="0.25">
      <c r="A25" s="477" t="s">
        <v>8</v>
      </c>
      <c r="B25" s="477"/>
      <c r="C25" s="477"/>
      <c r="D25" s="477"/>
      <c r="E25" s="477"/>
      <c r="F25" s="477"/>
      <c r="G25" s="477"/>
    </row>
    <row r="26" spans="1:7" ht="15.75" x14ac:dyDescent="0.25">
      <c r="A26" s="76"/>
      <c r="B26" s="92"/>
      <c r="C26" s="92"/>
      <c r="D26" s="92"/>
      <c r="E26" s="92"/>
      <c r="F26" s="92"/>
      <c r="G26" s="92"/>
    </row>
    <row r="27" spans="1:7" ht="15.75" x14ac:dyDescent="0.25">
      <c r="A27" s="76"/>
      <c r="B27" s="92"/>
      <c r="C27" s="92"/>
      <c r="D27" s="92"/>
      <c r="E27" s="92"/>
      <c r="F27" s="92"/>
      <c r="G27" s="92"/>
    </row>
    <row r="28" spans="1:7" ht="15.75" x14ac:dyDescent="0.25">
      <c r="A28" s="76"/>
      <c r="B28" s="92"/>
      <c r="C28" s="92"/>
      <c r="D28" s="92"/>
      <c r="E28" s="92"/>
      <c r="F28" s="92"/>
      <c r="G28" s="92"/>
    </row>
    <row r="29" spans="1:7" x14ac:dyDescent="0.25">
      <c r="A29" s="479" t="s">
        <v>9</v>
      </c>
      <c r="B29" s="479"/>
      <c r="C29" s="479"/>
      <c r="D29" s="479"/>
      <c r="E29" s="479"/>
      <c r="F29" s="479"/>
      <c r="G29" s="479"/>
    </row>
    <row r="30" spans="1:7" ht="15.75" x14ac:dyDescent="0.25">
      <c r="A30" s="76"/>
      <c r="B30" s="92"/>
      <c r="C30" s="92"/>
      <c r="D30" s="92"/>
      <c r="E30" s="92"/>
      <c r="F30" s="92"/>
      <c r="G30" s="92"/>
    </row>
    <row r="31" spans="1:7" ht="15.75" x14ac:dyDescent="0.25">
      <c r="A31" s="76"/>
      <c r="B31" s="92"/>
      <c r="C31" s="92"/>
      <c r="D31" s="92"/>
      <c r="E31" s="92"/>
      <c r="F31" s="92"/>
      <c r="G31" s="92"/>
    </row>
    <row r="32" spans="1:7" ht="15.75" x14ac:dyDescent="0.25">
      <c r="A32" s="76"/>
      <c r="B32" s="92"/>
      <c r="C32" s="92"/>
      <c r="D32" s="92"/>
      <c r="E32" s="92"/>
      <c r="F32" s="92"/>
      <c r="G32" s="92"/>
    </row>
    <row r="33" spans="1:7" ht="15.75" x14ac:dyDescent="0.25">
      <c r="A33" s="76"/>
      <c r="B33" s="92"/>
      <c r="C33" s="92"/>
      <c r="D33" s="92"/>
      <c r="E33" s="92"/>
      <c r="F33" s="92"/>
      <c r="G33" s="92"/>
    </row>
    <row r="34" spans="1:7" ht="15.75" x14ac:dyDescent="0.25">
      <c r="A34" s="76"/>
      <c r="B34" s="92"/>
      <c r="C34" s="92"/>
      <c r="D34" s="92"/>
      <c r="E34" s="92"/>
      <c r="F34" s="92"/>
      <c r="G34" s="92"/>
    </row>
    <row r="35" spans="1:7" ht="15.75" x14ac:dyDescent="0.25">
      <c r="A35" s="76"/>
      <c r="B35" s="92"/>
      <c r="C35" s="92"/>
      <c r="D35" s="92"/>
      <c r="E35" s="92"/>
      <c r="F35" s="92"/>
      <c r="G35" s="92"/>
    </row>
    <row r="36" spans="1:7" ht="15.75" x14ac:dyDescent="0.25">
      <c r="A36" s="76"/>
      <c r="B36" s="92"/>
      <c r="C36" s="92"/>
      <c r="D36" s="92"/>
      <c r="E36" s="92"/>
      <c r="F36" s="92"/>
      <c r="G36" s="92"/>
    </row>
    <row r="37" spans="1:7" ht="15.75" x14ac:dyDescent="0.25">
      <c r="A37" s="76"/>
      <c r="B37" s="92"/>
      <c r="C37" s="92"/>
      <c r="D37" s="92"/>
      <c r="E37" s="92"/>
      <c r="F37" s="92"/>
      <c r="G37" s="92"/>
    </row>
    <row r="38" spans="1:7" ht="15.75" x14ac:dyDescent="0.25">
      <c r="A38" s="76"/>
      <c r="B38" s="92"/>
      <c r="C38" s="92"/>
      <c r="D38" s="92"/>
      <c r="E38" s="92"/>
      <c r="F38" s="92"/>
      <c r="G38" s="92"/>
    </row>
    <row r="39" spans="1:7" ht="15.75" x14ac:dyDescent="0.25">
      <c r="A39" s="76"/>
      <c r="B39" s="92"/>
      <c r="C39" s="92"/>
      <c r="D39" s="92"/>
      <c r="E39" s="92"/>
      <c r="F39" s="92"/>
      <c r="G39" s="92"/>
    </row>
    <row r="40" spans="1:7" x14ac:dyDescent="0.25">
      <c r="A40" s="77"/>
      <c r="B40" s="77"/>
      <c r="C40" s="77"/>
      <c r="D40" s="92"/>
      <c r="E40" s="92"/>
      <c r="F40" s="92"/>
      <c r="G40" s="92"/>
    </row>
    <row r="41" spans="1:7" x14ac:dyDescent="0.25">
      <c r="A41" s="78" t="s">
        <v>10</v>
      </c>
      <c r="B41" s="92"/>
      <c r="C41" s="92"/>
      <c r="D41" s="92"/>
      <c r="E41" s="92"/>
      <c r="F41" s="92"/>
      <c r="G41" s="92"/>
    </row>
    <row r="42" spans="1:7" x14ac:dyDescent="0.25">
      <c r="A42" s="78" t="s">
        <v>11</v>
      </c>
      <c r="B42" s="92"/>
      <c r="C42" s="92"/>
      <c r="D42" s="92"/>
      <c r="E42" s="92"/>
      <c r="F42" s="92"/>
      <c r="G42" s="92"/>
    </row>
    <row r="43" spans="1:7" ht="15.75" x14ac:dyDescent="0.25">
      <c r="A43" s="78" t="s">
        <v>12</v>
      </c>
      <c r="B43" s="92"/>
      <c r="C43" s="92"/>
      <c r="D43" s="79"/>
      <c r="E43" s="80"/>
      <c r="F43" s="92"/>
      <c r="G43" s="92"/>
    </row>
    <row r="44" spans="1:7" x14ac:dyDescent="0.25">
      <c r="A44" s="81" t="s">
        <v>13</v>
      </c>
      <c r="B44" s="82"/>
      <c r="C44" s="82"/>
      <c r="D44" s="92"/>
      <c r="E44" s="92"/>
      <c r="F44" s="92"/>
      <c r="G44" s="92"/>
    </row>
    <row r="45" spans="1:7" x14ac:dyDescent="0.25">
      <c r="A45" s="92"/>
      <c r="B45" s="92"/>
      <c r="C45" s="92"/>
      <c r="D45" s="92"/>
      <c r="E45" s="92"/>
      <c r="F45" s="92"/>
      <c r="G45" s="92"/>
    </row>
  </sheetData>
  <mergeCells count="10">
    <mergeCell ref="A24:G24"/>
    <mergeCell ref="A25:G25"/>
    <mergeCell ref="A29:G29"/>
    <mergeCell ref="A12:G12"/>
    <mergeCell ref="A8:G8"/>
    <mergeCell ref="A6:G6"/>
    <mergeCell ref="A7:G7"/>
    <mergeCell ref="A11:G11"/>
    <mergeCell ref="A17:G17"/>
    <mergeCell ref="A18:G18"/>
  </mergeCells>
  <pageMargins left="0.70866141732283472" right="0.70866141732283472" top="0.74803149606299213" bottom="0.74803149606299213" header="0.31496062992125984" footer="0.31496062992125984"/>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19"/>
  <sheetViews>
    <sheetView view="pageBreakPreview" zoomScaleNormal="100" zoomScaleSheetLayoutView="100" workbookViewId="0">
      <selection activeCell="F1" sqref="F1"/>
    </sheetView>
  </sheetViews>
  <sheetFormatPr baseColWidth="10" defaultColWidth="11" defaultRowHeight="15" x14ac:dyDescent="0.25"/>
  <cols>
    <col min="1" max="4" width="19.625" style="75" customWidth="1"/>
    <col min="5" max="5" width="20.625" style="75" customWidth="1"/>
    <col min="6" max="16384" width="11" style="75"/>
  </cols>
  <sheetData>
    <row r="1" spans="1:8" ht="29.25" customHeight="1" x14ac:dyDescent="0.25">
      <c r="A1" s="566" t="s">
        <v>366</v>
      </c>
      <c r="B1" s="567"/>
      <c r="C1" s="567"/>
      <c r="D1" s="567"/>
      <c r="E1" s="568"/>
      <c r="F1" s="256"/>
      <c r="G1" s="256"/>
      <c r="H1" s="256"/>
    </row>
    <row r="2" spans="1:8" x14ac:dyDescent="0.25">
      <c r="A2" s="456" t="s">
        <v>367</v>
      </c>
      <c r="B2" s="565" t="s">
        <v>368</v>
      </c>
      <c r="C2" s="565"/>
      <c r="D2" s="565" t="s">
        <v>369</v>
      </c>
      <c r="E2" s="565"/>
      <c r="F2" s="256"/>
      <c r="G2" s="256"/>
      <c r="H2" s="256"/>
    </row>
    <row r="3" spans="1:8" x14ac:dyDescent="0.25">
      <c r="A3" s="442"/>
      <c r="B3" s="456" t="s">
        <v>370</v>
      </c>
      <c r="C3" s="70" t="s">
        <v>371</v>
      </c>
      <c r="D3" s="456" t="s">
        <v>370</v>
      </c>
      <c r="E3" s="70" t="s">
        <v>371</v>
      </c>
      <c r="F3" s="256"/>
      <c r="G3" s="256"/>
      <c r="H3" s="225"/>
    </row>
    <row r="4" spans="1:8" x14ac:dyDescent="0.25">
      <c r="A4" s="71" t="s">
        <v>372</v>
      </c>
      <c r="B4" s="71" t="s">
        <v>373</v>
      </c>
      <c r="C4" s="71" t="s">
        <v>374</v>
      </c>
      <c r="D4" s="71" t="s">
        <v>375</v>
      </c>
      <c r="E4" s="71" t="s">
        <v>376</v>
      </c>
      <c r="F4" s="256"/>
      <c r="G4" s="256"/>
      <c r="H4" s="256"/>
    </row>
    <row r="5" spans="1:8" x14ac:dyDescent="0.25">
      <c r="A5" s="71" t="s">
        <v>377</v>
      </c>
      <c r="B5" s="71">
        <v>65</v>
      </c>
      <c r="C5" s="71">
        <v>75</v>
      </c>
      <c r="D5" s="71">
        <v>85</v>
      </c>
      <c r="E5" s="71">
        <v>80</v>
      </c>
      <c r="F5" s="256"/>
      <c r="G5" s="256"/>
      <c r="H5" s="256"/>
    </row>
    <row r="6" spans="1:8" x14ac:dyDescent="0.25">
      <c r="A6" s="71" t="s">
        <v>378</v>
      </c>
      <c r="B6" s="71">
        <v>135</v>
      </c>
      <c r="C6" s="71">
        <v>140</v>
      </c>
      <c r="D6" s="71">
        <v>110</v>
      </c>
      <c r="E6" s="71">
        <v>120</v>
      </c>
      <c r="F6" s="256"/>
      <c r="G6" s="256"/>
      <c r="H6" s="256"/>
    </row>
    <row r="7" spans="1:8" x14ac:dyDescent="0.25">
      <c r="A7" s="71" t="s">
        <v>379</v>
      </c>
      <c r="B7" s="71">
        <v>50</v>
      </c>
      <c r="C7" s="71">
        <v>60</v>
      </c>
      <c r="D7" s="71">
        <v>50</v>
      </c>
      <c r="E7" s="71">
        <v>60</v>
      </c>
      <c r="F7" s="256"/>
      <c r="G7" s="256"/>
      <c r="H7" s="256"/>
    </row>
    <row r="8" spans="1:8" ht="15" customHeight="1" x14ac:dyDescent="0.25">
      <c r="A8" s="71" t="s">
        <v>380</v>
      </c>
      <c r="B8" s="71" t="s">
        <v>381</v>
      </c>
      <c r="C8" s="71" t="s">
        <v>382</v>
      </c>
      <c r="D8" s="71" t="s">
        <v>381</v>
      </c>
      <c r="E8" s="71" t="s">
        <v>383</v>
      </c>
      <c r="F8" s="256"/>
      <c r="G8" s="256"/>
      <c r="H8" s="256"/>
    </row>
    <row r="9" spans="1:8" x14ac:dyDescent="0.25">
      <c r="A9" s="71" t="s">
        <v>384</v>
      </c>
      <c r="B9" s="71">
        <v>70</v>
      </c>
      <c r="C9" s="71">
        <v>70</v>
      </c>
      <c r="D9" s="71" t="s">
        <v>385</v>
      </c>
      <c r="E9" s="71" t="s">
        <v>386</v>
      </c>
      <c r="F9" s="256"/>
      <c r="G9" s="256"/>
      <c r="H9" s="256"/>
    </row>
    <row r="10" spans="1:8" x14ac:dyDescent="0.25">
      <c r="A10" s="71" t="s">
        <v>387</v>
      </c>
      <c r="B10" s="71">
        <v>50</v>
      </c>
      <c r="C10" s="71">
        <v>50</v>
      </c>
      <c r="D10" s="71">
        <v>50</v>
      </c>
      <c r="E10" s="71">
        <v>50</v>
      </c>
      <c r="F10" s="256"/>
      <c r="G10" s="256"/>
      <c r="H10" s="256"/>
    </row>
    <row r="11" spans="1:8" x14ac:dyDescent="0.25">
      <c r="A11" s="71" t="s">
        <v>388</v>
      </c>
      <c r="B11" s="71">
        <v>100</v>
      </c>
      <c r="C11" s="71">
        <v>100</v>
      </c>
      <c r="D11" s="71" t="s">
        <v>389</v>
      </c>
      <c r="E11" s="71">
        <v>120</v>
      </c>
      <c r="F11" s="256"/>
      <c r="G11" s="256"/>
      <c r="H11" s="256"/>
    </row>
    <row r="12" spans="1:8" x14ac:dyDescent="0.25">
      <c r="A12" s="71" t="s">
        <v>390</v>
      </c>
      <c r="B12" s="71">
        <v>150</v>
      </c>
      <c r="C12" s="71">
        <v>150</v>
      </c>
      <c r="D12" s="71">
        <v>180</v>
      </c>
      <c r="E12" s="71">
        <v>180</v>
      </c>
      <c r="F12" s="256"/>
      <c r="G12" s="256"/>
      <c r="H12" s="256"/>
    </row>
    <row r="13" spans="1:8" x14ac:dyDescent="0.25">
      <c r="A13" s="71" t="s">
        <v>391</v>
      </c>
      <c r="B13" s="71">
        <v>130</v>
      </c>
      <c r="C13" s="71" t="s">
        <v>392</v>
      </c>
      <c r="D13" s="71" t="s">
        <v>393</v>
      </c>
      <c r="E13" s="71" t="s">
        <v>393</v>
      </c>
      <c r="F13" s="256"/>
      <c r="G13" s="256"/>
      <c r="H13" s="256"/>
    </row>
    <row r="14" spans="1:8" x14ac:dyDescent="0.25">
      <c r="A14" s="71" t="s">
        <v>394</v>
      </c>
      <c r="B14" s="71">
        <v>80</v>
      </c>
      <c r="C14" s="71">
        <v>80</v>
      </c>
      <c r="D14" s="71">
        <v>90</v>
      </c>
      <c r="E14" s="71">
        <v>100</v>
      </c>
      <c r="F14" s="256"/>
      <c r="G14" s="256"/>
      <c r="H14" s="256"/>
    </row>
    <row r="15" spans="1:8" x14ac:dyDescent="0.25">
      <c r="A15" s="71" t="s">
        <v>395</v>
      </c>
      <c r="B15" s="71">
        <v>80</v>
      </c>
      <c r="C15" s="71">
        <v>120</v>
      </c>
      <c r="D15" s="71">
        <v>100</v>
      </c>
      <c r="E15" s="71">
        <v>140</v>
      </c>
      <c r="F15" s="256"/>
      <c r="G15" s="256"/>
      <c r="H15" s="256"/>
    </row>
    <row r="16" spans="1:8" x14ac:dyDescent="0.25">
      <c r="A16" s="71" t="s">
        <v>396</v>
      </c>
      <c r="B16" s="71">
        <v>70</v>
      </c>
      <c r="C16" s="71">
        <v>85</v>
      </c>
      <c r="D16" s="71">
        <v>60</v>
      </c>
      <c r="E16" s="71">
        <v>70</v>
      </c>
      <c r="F16" s="256"/>
      <c r="G16" s="256"/>
      <c r="H16" s="256"/>
    </row>
    <row r="17" spans="1:5" x14ac:dyDescent="0.25">
      <c r="A17" s="71" t="s">
        <v>397</v>
      </c>
      <c r="B17" s="71">
        <v>75</v>
      </c>
      <c r="C17" s="71">
        <v>90</v>
      </c>
      <c r="D17" s="71">
        <v>85</v>
      </c>
      <c r="E17" s="71">
        <v>100</v>
      </c>
    </row>
    <row r="18" spans="1:5" x14ac:dyDescent="0.25">
      <c r="A18" s="71" t="s">
        <v>398</v>
      </c>
      <c r="B18" s="71">
        <v>130</v>
      </c>
      <c r="C18" s="71">
        <v>100</v>
      </c>
      <c r="D18" s="71">
        <v>190</v>
      </c>
      <c r="E18" s="71">
        <v>165</v>
      </c>
    </row>
    <row r="19" spans="1:5" x14ac:dyDescent="0.25">
      <c r="A19" s="569" t="s">
        <v>399</v>
      </c>
      <c r="B19" s="569"/>
      <c r="C19" s="569"/>
      <c r="D19" s="569"/>
      <c r="E19" s="569"/>
    </row>
  </sheetData>
  <mergeCells count="4">
    <mergeCell ref="B2:C2"/>
    <mergeCell ref="D2:E2"/>
    <mergeCell ref="A1:E1"/>
    <mergeCell ref="A19:E19"/>
  </mergeCells>
  <printOptions horizontalCentered="1" verticalCentered="1"/>
  <pageMargins left="0.70866141732283472" right="0.70866141732283472" top="0.74803149606299213" bottom="0.74803149606299213" header="0.31496062992125984" footer="0.31496062992125984"/>
  <pageSetup scale="85" orientation="landscape" r:id="rId1"/>
  <headerFooter>
    <oddFooter>Página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A68"/>
  <sheetViews>
    <sheetView view="pageBreakPreview" zoomScale="90" zoomScaleNormal="70" zoomScaleSheetLayoutView="90" workbookViewId="0">
      <selection activeCell="L48" sqref="L48"/>
    </sheetView>
  </sheetViews>
  <sheetFormatPr baseColWidth="10" defaultColWidth="11" defaultRowHeight="12.75" x14ac:dyDescent="0.2"/>
  <cols>
    <col min="1" max="1" width="11.125" style="100" customWidth="1"/>
    <col min="2" max="2" width="14.625" style="100" bestFit="1" customWidth="1"/>
    <col min="3" max="3" width="14.375" style="100" customWidth="1"/>
    <col min="4" max="4" width="13.75" style="100" bestFit="1" customWidth="1"/>
    <col min="5" max="5" width="13.5" style="100" customWidth="1"/>
    <col min="6" max="6" width="14.25" style="100" customWidth="1"/>
    <col min="7" max="7" width="13" style="100" bestFit="1" customWidth="1"/>
    <col min="8" max="8" width="12.625" style="100" customWidth="1"/>
    <col min="9" max="9" width="12.75" style="100" bestFit="1" customWidth="1"/>
    <col min="10" max="10" width="13" style="100" bestFit="1" customWidth="1"/>
    <col min="11" max="11" width="12.625" style="100" bestFit="1" customWidth="1"/>
    <col min="12" max="12" width="12.75" style="100" bestFit="1" customWidth="1"/>
    <col min="13" max="13" width="12.375" style="100" bestFit="1" customWidth="1"/>
    <col min="14" max="15" width="14.75" style="100" bestFit="1" customWidth="1"/>
    <col min="16" max="16" width="14.625" style="100" customWidth="1"/>
    <col min="17" max="17" width="14.625" style="101" customWidth="1"/>
    <col min="18" max="18" width="11" style="100"/>
    <col min="19" max="20" width="11.75" style="100" bestFit="1" customWidth="1"/>
    <col min="21" max="21" width="11.125" style="100" bestFit="1" customWidth="1"/>
    <col min="22" max="22" width="11" style="100"/>
    <col min="23" max="23" width="11.125" style="100" bestFit="1" customWidth="1"/>
    <col min="24" max="24" width="11.75" style="100" bestFit="1" customWidth="1"/>
    <col min="25" max="26" width="11.125" style="100" bestFit="1" customWidth="1"/>
    <col min="27" max="27" width="11.75" style="100" bestFit="1" customWidth="1"/>
    <col min="28" max="16384" width="11" style="100"/>
  </cols>
  <sheetData>
    <row r="1" spans="1:22" ht="15" x14ac:dyDescent="0.25">
      <c r="A1" s="557" t="s">
        <v>400</v>
      </c>
      <c r="B1" s="557"/>
      <c r="C1" s="557"/>
      <c r="D1" s="557"/>
      <c r="E1" s="557"/>
      <c r="F1" s="557"/>
      <c r="G1" s="557"/>
      <c r="H1" s="557"/>
      <c r="I1" s="557"/>
      <c r="J1" s="557"/>
      <c r="K1" s="557"/>
      <c r="L1" s="557"/>
      <c r="M1" s="557"/>
      <c r="N1" s="557"/>
      <c r="O1" s="557"/>
      <c r="P1" s="557"/>
      <c r="Q1" s="425"/>
      <c r="R1" s="101"/>
      <c r="S1" s="101"/>
      <c r="T1" s="101"/>
      <c r="U1" s="101"/>
      <c r="V1" s="101"/>
    </row>
    <row r="2" spans="1:22" ht="14.25" customHeight="1" x14ac:dyDescent="0.25">
      <c r="A2" s="548" t="s">
        <v>401</v>
      </c>
      <c r="B2" s="570" t="s">
        <v>402</v>
      </c>
      <c r="C2" s="571"/>
      <c r="D2" s="572"/>
      <c r="E2" s="576" t="s">
        <v>403</v>
      </c>
      <c r="F2" s="577"/>
      <c r="G2" s="577"/>
      <c r="H2" s="577"/>
      <c r="I2" s="577"/>
      <c r="J2" s="577"/>
      <c r="K2" s="577"/>
      <c r="L2" s="577"/>
      <c r="M2" s="578"/>
      <c r="N2" s="570" t="s">
        <v>404</v>
      </c>
      <c r="O2" s="571"/>
      <c r="P2" s="572"/>
      <c r="Q2" s="426"/>
      <c r="R2" s="101"/>
      <c r="S2" s="101"/>
      <c r="T2" s="101"/>
      <c r="U2" s="101"/>
      <c r="V2" s="101"/>
    </row>
    <row r="3" spans="1:22" ht="15" x14ac:dyDescent="0.25">
      <c r="A3" s="584"/>
      <c r="B3" s="573"/>
      <c r="C3" s="574"/>
      <c r="D3" s="575"/>
      <c r="E3" s="576" t="s">
        <v>405</v>
      </c>
      <c r="F3" s="577"/>
      <c r="G3" s="578"/>
      <c r="H3" s="576" t="s">
        <v>406</v>
      </c>
      <c r="I3" s="577"/>
      <c r="J3" s="578"/>
      <c r="K3" s="576" t="s">
        <v>407</v>
      </c>
      <c r="L3" s="577"/>
      <c r="M3" s="578"/>
      <c r="N3" s="573"/>
      <c r="O3" s="574"/>
      <c r="P3" s="575"/>
      <c r="Q3" s="426"/>
      <c r="R3" s="101"/>
      <c r="S3" s="101"/>
      <c r="T3" s="101"/>
      <c r="U3" s="101"/>
      <c r="V3" s="101"/>
    </row>
    <row r="4" spans="1:22" ht="15" x14ac:dyDescent="0.25">
      <c r="A4" s="549"/>
      <c r="B4" s="446">
        <v>2016</v>
      </c>
      <c r="C4" s="446">
        <v>2017</v>
      </c>
      <c r="D4" s="446">
        <v>2018</v>
      </c>
      <c r="E4" s="446">
        <v>2016</v>
      </c>
      <c r="F4" s="446">
        <v>2017</v>
      </c>
      <c r="G4" s="446">
        <v>2018</v>
      </c>
      <c r="H4" s="446">
        <v>2016</v>
      </c>
      <c r="I4" s="446">
        <v>2017</v>
      </c>
      <c r="J4" s="446">
        <v>2018</v>
      </c>
      <c r="K4" s="446">
        <v>2016</v>
      </c>
      <c r="L4" s="446">
        <v>2017</v>
      </c>
      <c r="M4" s="446">
        <v>2018</v>
      </c>
      <c r="N4" s="446">
        <v>2016</v>
      </c>
      <c r="O4" s="446">
        <v>2017</v>
      </c>
      <c r="P4" s="446">
        <v>2018</v>
      </c>
      <c r="Q4" s="427"/>
      <c r="R4" s="101"/>
      <c r="S4" s="101"/>
      <c r="T4" s="101"/>
      <c r="U4" s="101"/>
      <c r="V4" s="101"/>
    </row>
    <row r="5" spans="1:22" ht="15" x14ac:dyDescent="0.25">
      <c r="A5" s="226" t="s">
        <v>408</v>
      </c>
      <c r="B5" s="446"/>
      <c r="C5" s="446"/>
      <c r="D5" s="446"/>
      <c r="E5" s="227">
        <v>165</v>
      </c>
      <c r="F5" s="227">
        <v>3095</v>
      </c>
      <c r="G5" s="227">
        <v>3942</v>
      </c>
      <c r="H5" s="446"/>
      <c r="I5" s="446"/>
      <c r="J5" s="446"/>
      <c r="K5" s="446"/>
      <c r="L5" s="446"/>
      <c r="M5" s="446"/>
      <c r="N5" s="446"/>
      <c r="O5" s="446"/>
      <c r="P5" s="230">
        <f>D5+G5+J5+M5</f>
        <v>3942</v>
      </c>
      <c r="Q5" s="428"/>
      <c r="R5" s="101"/>
      <c r="S5" s="101"/>
      <c r="T5" s="101"/>
      <c r="U5" s="101"/>
      <c r="V5" s="101"/>
    </row>
    <row r="6" spans="1:22" ht="15" x14ac:dyDescent="0.25">
      <c r="A6" s="158" t="s">
        <v>409</v>
      </c>
      <c r="B6" s="228"/>
      <c r="C6" s="228"/>
      <c r="D6" s="228">
        <v>18490</v>
      </c>
      <c r="E6" s="229">
        <v>66190</v>
      </c>
      <c r="F6" s="229">
        <v>61071</v>
      </c>
      <c r="G6" s="229">
        <v>13790</v>
      </c>
      <c r="H6" s="228"/>
      <c r="I6" s="228"/>
      <c r="J6" s="228">
        <v>71140</v>
      </c>
      <c r="K6" s="228"/>
      <c r="L6" s="228"/>
      <c r="M6" s="228"/>
      <c r="N6" s="230">
        <f>B6+E6+H6+K6</f>
        <v>66190</v>
      </c>
      <c r="O6" s="230">
        <f>C6+F6+I6+L6</f>
        <v>61071</v>
      </c>
      <c r="P6" s="230">
        <f t="shared" ref="P6:P13" si="0">D6+G6+J6+M6</f>
        <v>103420</v>
      </c>
      <c r="Q6" s="428"/>
      <c r="R6" s="101"/>
      <c r="S6" s="101"/>
      <c r="T6" s="101"/>
      <c r="U6" s="101"/>
      <c r="V6" s="101"/>
    </row>
    <row r="7" spans="1:22" ht="15" x14ac:dyDescent="0.25">
      <c r="A7" s="442" t="s">
        <v>410</v>
      </c>
      <c r="B7" s="228">
        <v>14911318</v>
      </c>
      <c r="C7" s="228">
        <v>13248764</v>
      </c>
      <c r="D7" s="228">
        <v>19301688</v>
      </c>
      <c r="E7" s="229">
        <v>2986542</v>
      </c>
      <c r="F7" s="229">
        <v>844168</v>
      </c>
      <c r="G7" s="229">
        <v>2856708</v>
      </c>
      <c r="H7" s="228">
        <v>25700</v>
      </c>
      <c r="I7" s="228"/>
      <c r="J7" s="228">
        <v>140000</v>
      </c>
      <c r="K7" s="228">
        <v>10509963</v>
      </c>
      <c r="L7" s="228">
        <v>4065420</v>
      </c>
      <c r="M7" s="228">
        <v>16637718</v>
      </c>
      <c r="N7" s="230">
        <f t="shared" ref="N7:N13" si="1">B7+E7+H7+K7</f>
        <v>28433523</v>
      </c>
      <c r="O7" s="230">
        <f t="shared" ref="O7:O12" si="2">C7+F7+I7+L7</f>
        <v>18158352</v>
      </c>
      <c r="P7" s="230">
        <f t="shared" si="0"/>
        <v>38936114</v>
      </c>
      <c r="Q7" s="428"/>
      <c r="R7" s="101"/>
      <c r="S7" s="101"/>
      <c r="T7" s="101"/>
      <c r="U7" s="101"/>
      <c r="V7" s="101"/>
    </row>
    <row r="8" spans="1:22" ht="15" x14ac:dyDescent="0.25">
      <c r="A8" s="442" t="s">
        <v>411</v>
      </c>
      <c r="B8" s="228">
        <v>30872760</v>
      </c>
      <c r="C8" s="228">
        <v>52603776</v>
      </c>
      <c r="D8" s="228">
        <v>30970006</v>
      </c>
      <c r="E8" s="229">
        <v>943580</v>
      </c>
      <c r="F8" s="229">
        <v>545573</v>
      </c>
      <c r="G8" s="229">
        <v>458340</v>
      </c>
      <c r="H8" s="228">
        <v>6523</v>
      </c>
      <c r="I8" s="228">
        <v>11405</v>
      </c>
      <c r="J8" s="228">
        <v>1239843</v>
      </c>
      <c r="K8" s="228"/>
      <c r="L8" s="228"/>
      <c r="M8" s="228"/>
      <c r="N8" s="230">
        <f t="shared" si="1"/>
        <v>31822863</v>
      </c>
      <c r="O8" s="230">
        <f t="shared" si="2"/>
        <v>53160754</v>
      </c>
      <c r="P8" s="230">
        <f t="shared" si="0"/>
        <v>32668189</v>
      </c>
      <c r="Q8" s="428"/>
      <c r="R8" s="101"/>
      <c r="S8" s="101"/>
      <c r="T8" s="101"/>
      <c r="U8" s="101"/>
      <c r="V8" s="101"/>
    </row>
    <row r="9" spans="1:22" ht="15" x14ac:dyDescent="0.25">
      <c r="A9" s="442" t="s">
        <v>412</v>
      </c>
      <c r="B9" s="228">
        <v>162726203</v>
      </c>
      <c r="C9" s="228">
        <v>161220870</v>
      </c>
      <c r="D9" s="228">
        <v>181194376</v>
      </c>
      <c r="E9" s="229">
        <v>18400594</v>
      </c>
      <c r="F9" s="229">
        <v>12482399</v>
      </c>
      <c r="G9" s="229">
        <v>16348912</v>
      </c>
      <c r="H9" s="228">
        <v>4630606</v>
      </c>
      <c r="I9" s="228">
        <v>4884517</v>
      </c>
      <c r="J9" s="228">
        <v>12427736</v>
      </c>
      <c r="K9" s="228"/>
      <c r="L9" s="228"/>
      <c r="M9" s="228"/>
      <c r="N9" s="230">
        <f t="shared" si="1"/>
        <v>185757403</v>
      </c>
      <c r="O9" s="230">
        <f t="shared" si="2"/>
        <v>178587786</v>
      </c>
      <c r="P9" s="230">
        <f t="shared" si="0"/>
        <v>209971024</v>
      </c>
      <c r="Q9" s="428"/>
      <c r="R9" s="101"/>
      <c r="S9" s="101"/>
      <c r="T9" s="101"/>
      <c r="U9" s="101"/>
      <c r="V9" s="101"/>
    </row>
    <row r="10" spans="1:22" ht="15" x14ac:dyDescent="0.25">
      <c r="A10" s="442" t="s">
        <v>413</v>
      </c>
      <c r="B10" s="228">
        <v>333438245</v>
      </c>
      <c r="C10" s="228">
        <v>284858323</v>
      </c>
      <c r="D10" s="228">
        <v>343190896</v>
      </c>
      <c r="E10" s="229">
        <v>31231263</v>
      </c>
      <c r="F10" s="229">
        <v>22658260</v>
      </c>
      <c r="G10" s="229">
        <v>40157140</v>
      </c>
      <c r="H10" s="228">
        <v>14079357</v>
      </c>
      <c r="I10" s="228">
        <v>18379228</v>
      </c>
      <c r="J10" s="228">
        <v>17157833</v>
      </c>
      <c r="K10" s="228"/>
      <c r="L10" s="228"/>
      <c r="M10" s="228"/>
      <c r="N10" s="230">
        <f t="shared" si="1"/>
        <v>378748865</v>
      </c>
      <c r="O10" s="230">
        <f t="shared" si="2"/>
        <v>325895811</v>
      </c>
      <c r="P10" s="230">
        <f t="shared" si="0"/>
        <v>400505869</v>
      </c>
      <c r="Q10" s="428"/>
      <c r="R10" s="101"/>
      <c r="S10" s="101"/>
      <c r="T10" s="101"/>
      <c r="U10" s="101"/>
      <c r="V10" s="101"/>
    </row>
    <row r="11" spans="1:22" ht="15" x14ac:dyDescent="0.25">
      <c r="A11" s="442" t="s">
        <v>414</v>
      </c>
      <c r="B11" s="228">
        <v>406378133</v>
      </c>
      <c r="C11" s="228">
        <v>356586353</v>
      </c>
      <c r="D11" s="228">
        <v>461750553</v>
      </c>
      <c r="E11" s="229">
        <v>88459299</v>
      </c>
      <c r="F11" s="229">
        <v>72754148</v>
      </c>
      <c r="G11" s="229">
        <v>94105616</v>
      </c>
      <c r="H11" s="228">
        <v>1747103</v>
      </c>
      <c r="I11" s="228">
        <v>8136608</v>
      </c>
      <c r="J11" s="228">
        <v>34772018</v>
      </c>
      <c r="K11" s="228"/>
      <c r="L11" s="228"/>
      <c r="M11" s="228"/>
      <c r="N11" s="230">
        <f t="shared" si="1"/>
        <v>496584535</v>
      </c>
      <c r="O11" s="230">
        <f t="shared" si="2"/>
        <v>437477109</v>
      </c>
      <c r="P11" s="230">
        <f t="shared" si="0"/>
        <v>590628187</v>
      </c>
      <c r="Q11" s="428"/>
      <c r="R11" s="101"/>
      <c r="S11" s="101"/>
      <c r="T11" s="101"/>
      <c r="U11" s="101"/>
      <c r="V11" s="101"/>
    </row>
    <row r="12" spans="1:22" ht="15" x14ac:dyDescent="0.25">
      <c r="A12" s="442" t="s">
        <v>415</v>
      </c>
      <c r="B12" s="228">
        <v>9303884</v>
      </c>
      <c r="C12" s="228">
        <v>2037367</v>
      </c>
      <c r="D12" s="228">
        <v>3912060</v>
      </c>
      <c r="E12" s="229">
        <v>11064475</v>
      </c>
      <c r="F12" s="229">
        <v>4609136</v>
      </c>
      <c r="G12" s="229">
        <v>6613427</v>
      </c>
      <c r="H12" s="228">
        <v>2</v>
      </c>
      <c r="I12" s="228">
        <v>30396</v>
      </c>
      <c r="J12" s="228">
        <v>2500</v>
      </c>
      <c r="K12" s="228"/>
      <c r="L12" s="228"/>
      <c r="M12" s="228"/>
      <c r="N12" s="230">
        <f t="shared" si="1"/>
        <v>20368361</v>
      </c>
      <c r="O12" s="230">
        <f t="shared" si="2"/>
        <v>6676899</v>
      </c>
      <c r="P12" s="230">
        <f t="shared" si="0"/>
        <v>10527987</v>
      </c>
      <c r="Q12" s="428"/>
      <c r="R12" s="101"/>
      <c r="S12" s="101"/>
      <c r="T12" s="101"/>
      <c r="U12" s="101"/>
      <c r="V12" s="101"/>
    </row>
    <row r="13" spans="1:22" ht="15" x14ac:dyDescent="0.25">
      <c r="A13" s="442" t="s">
        <v>416</v>
      </c>
      <c r="B13" s="228"/>
      <c r="C13" s="228"/>
      <c r="D13" s="228">
        <v>300</v>
      </c>
      <c r="E13" s="229"/>
      <c r="F13" s="229">
        <v>150</v>
      </c>
      <c r="G13" s="229"/>
      <c r="H13" s="228"/>
      <c r="I13" s="228"/>
      <c r="J13" s="228"/>
      <c r="K13" s="228"/>
      <c r="L13" s="228"/>
      <c r="M13" s="228"/>
      <c r="N13" s="230">
        <f t="shared" si="1"/>
        <v>0</v>
      </c>
      <c r="O13" s="230">
        <f>C13+E13+I13+L13</f>
        <v>0</v>
      </c>
      <c r="P13" s="230">
        <f t="shared" si="0"/>
        <v>300</v>
      </c>
      <c r="Q13" s="428"/>
      <c r="R13" s="101"/>
      <c r="S13" s="101"/>
      <c r="T13" s="101"/>
      <c r="U13" s="101"/>
      <c r="V13" s="101"/>
    </row>
    <row r="14" spans="1:22" ht="15" x14ac:dyDescent="0.25">
      <c r="A14" s="442" t="s">
        <v>417</v>
      </c>
      <c r="B14" s="228"/>
      <c r="C14" s="228"/>
      <c r="D14" s="228"/>
      <c r="E14" s="229">
        <v>3570</v>
      </c>
      <c r="F14" s="229"/>
      <c r="G14" s="229">
        <v>4299</v>
      </c>
      <c r="H14" s="228"/>
      <c r="I14" s="228"/>
      <c r="J14" s="228"/>
      <c r="K14" s="228"/>
      <c r="L14" s="228"/>
      <c r="M14" s="228"/>
      <c r="N14" s="230"/>
      <c r="O14" s="230"/>
      <c r="P14" s="230">
        <f>D14+G14+J14+M14</f>
        <v>4299</v>
      </c>
      <c r="Q14" s="428"/>
      <c r="R14" s="101"/>
      <c r="S14" s="101"/>
      <c r="T14" s="101"/>
      <c r="U14" s="101"/>
      <c r="V14" s="101"/>
    </row>
    <row r="15" spans="1:22" ht="15" x14ac:dyDescent="0.25">
      <c r="A15" s="442" t="s">
        <v>237</v>
      </c>
      <c r="B15" s="230">
        <f>SUM(B6:B14)</f>
        <v>957630543</v>
      </c>
      <c r="C15" s="230">
        <f>SUM(C6:C14)</f>
        <v>870555453</v>
      </c>
      <c r="D15" s="230">
        <f>SUM(D6:D14)</f>
        <v>1040338369</v>
      </c>
      <c r="E15" s="318">
        <f>SUM(E5:E14)</f>
        <v>153155678</v>
      </c>
      <c r="F15" s="318">
        <f>SUM(F5:F14)</f>
        <v>113958000</v>
      </c>
      <c r="G15" s="318">
        <f>SUM(G5:G14)</f>
        <v>160562174</v>
      </c>
      <c r="H15" s="230">
        <f>SUM(H6:H14)</f>
        <v>20489291</v>
      </c>
      <c r="I15" s="230">
        <f>SUM(I6:I14)</f>
        <v>31442154</v>
      </c>
      <c r="J15" s="230">
        <f>SUM(J5:J14)</f>
        <v>65811070</v>
      </c>
      <c r="K15" s="230">
        <f>SUM(K6:K14)</f>
        <v>10509963</v>
      </c>
      <c r="L15" s="230">
        <f>SUM(L6:L14)</f>
        <v>4065420</v>
      </c>
      <c r="M15" s="230">
        <f>SUM(M5:M14)</f>
        <v>16637718</v>
      </c>
      <c r="N15" s="230">
        <f>SUM(N6:N14)</f>
        <v>1141781740</v>
      </c>
      <c r="O15" s="230">
        <f>SUM(O6:O14)</f>
        <v>1020017782</v>
      </c>
      <c r="P15" s="230">
        <f>SUM(P5:P14)</f>
        <v>1283349331</v>
      </c>
      <c r="Q15" s="428"/>
      <c r="R15" s="101"/>
      <c r="S15" s="231">
        <f>+N15-K15</f>
        <v>1131271777</v>
      </c>
      <c r="T15" s="231">
        <f>+O15-L15</f>
        <v>1015952362</v>
      </c>
      <c r="U15" s="232">
        <f>+T15/S15</f>
        <v>0.89806214797843398</v>
      </c>
      <c r="V15" s="232"/>
    </row>
    <row r="16" spans="1:22" x14ac:dyDescent="0.2">
      <c r="A16" s="513" t="s">
        <v>418</v>
      </c>
      <c r="B16" s="514"/>
      <c r="C16" s="514"/>
      <c r="D16" s="514"/>
      <c r="E16" s="514"/>
      <c r="F16" s="514"/>
      <c r="G16" s="514"/>
      <c r="H16" s="514"/>
      <c r="I16" s="514"/>
      <c r="J16" s="514"/>
      <c r="K16" s="514"/>
      <c r="L16" s="514"/>
      <c r="M16" s="514"/>
      <c r="N16" s="514"/>
      <c r="O16" s="514"/>
      <c r="P16" s="515"/>
      <c r="Q16" s="429"/>
      <c r="R16" s="101"/>
      <c r="S16" s="232"/>
      <c r="T16" s="232"/>
      <c r="U16" s="232"/>
      <c r="V16" s="232"/>
    </row>
    <row r="17" spans="1:24" x14ac:dyDescent="0.2">
      <c r="A17" s="513" t="s">
        <v>419</v>
      </c>
      <c r="B17" s="514"/>
      <c r="C17" s="514"/>
      <c r="D17" s="514"/>
      <c r="E17" s="514"/>
      <c r="F17" s="514"/>
      <c r="G17" s="514"/>
      <c r="H17" s="514"/>
      <c r="I17" s="514"/>
      <c r="J17" s="514"/>
      <c r="K17" s="514"/>
      <c r="L17" s="514"/>
      <c r="M17" s="514"/>
      <c r="N17" s="514"/>
      <c r="O17" s="514"/>
      <c r="P17" s="515"/>
      <c r="Q17" s="429"/>
      <c r="R17" s="101"/>
      <c r="S17" s="232"/>
      <c r="T17" s="232">
        <f>+C15/B15</f>
        <v>0.90907235505749739</v>
      </c>
      <c r="U17" s="232"/>
      <c r="V17" s="232"/>
      <c r="W17" s="101"/>
      <c r="X17" s="101"/>
    </row>
    <row r="18" spans="1:24" ht="15" x14ac:dyDescent="0.25">
      <c r="A18" s="101"/>
      <c r="B18" s="101"/>
      <c r="C18" s="101"/>
      <c r="D18" s="101"/>
      <c r="E18" s="101"/>
      <c r="F18" s="101"/>
      <c r="G18" s="101"/>
      <c r="H18" s="101"/>
      <c r="I18" s="101"/>
      <c r="J18" s="101"/>
      <c r="K18" s="101"/>
      <c r="L18" s="101"/>
      <c r="M18" s="101"/>
      <c r="N18" s="234"/>
      <c r="O18" s="234"/>
      <c r="P18" s="234"/>
      <c r="Q18" s="234"/>
      <c r="R18" s="101"/>
      <c r="S18" s="101"/>
      <c r="T18" s="256"/>
      <c r="U18" s="101"/>
      <c r="V18" s="101"/>
      <c r="W18" s="101"/>
      <c r="X18" s="101"/>
    </row>
    <row r="19" spans="1:24" x14ac:dyDescent="0.2">
      <c r="A19" s="101"/>
      <c r="B19" s="101"/>
      <c r="C19" s="101"/>
      <c r="D19" s="101"/>
      <c r="E19" s="101"/>
      <c r="F19" s="101"/>
      <c r="G19" s="101"/>
      <c r="H19" s="101"/>
      <c r="I19" s="101"/>
      <c r="J19" s="101"/>
      <c r="K19" s="581" t="s">
        <v>420</v>
      </c>
      <c r="L19" s="582"/>
      <c r="M19" s="582"/>
      <c r="N19" s="583"/>
      <c r="O19" s="390">
        <f>O15-L15</f>
        <v>1015952362</v>
      </c>
      <c r="P19" s="389">
        <f>P15-M15</f>
        <v>1266711613</v>
      </c>
      <c r="Q19" s="430"/>
      <c r="R19" s="101"/>
      <c r="S19" s="101"/>
      <c r="T19" s="101"/>
      <c r="U19" s="101"/>
      <c r="V19" s="101"/>
      <c r="W19" s="101"/>
      <c r="X19" s="101"/>
    </row>
    <row r="21" spans="1:24" x14ac:dyDescent="0.2">
      <c r="A21" s="101"/>
      <c r="B21" s="101"/>
      <c r="C21" s="101"/>
      <c r="D21" s="101"/>
      <c r="E21" s="101"/>
      <c r="F21" s="101"/>
      <c r="G21" s="101"/>
      <c r="H21" s="101"/>
      <c r="I21" s="101"/>
      <c r="J21" s="101"/>
      <c r="K21" s="101"/>
      <c r="L21" s="101"/>
      <c r="M21" s="101"/>
      <c r="N21" s="101"/>
      <c r="O21" s="234"/>
      <c r="P21" s="101"/>
      <c r="R21" s="101"/>
      <c r="S21" s="101"/>
      <c r="T21" s="101"/>
      <c r="U21" s="101"/>
      <c r="V21" s="101"/>
      <c r="W21" s="101"/>
      <c r="X21" s="101"/>
    </row>
    <row r="22" spans="1:24" ht="15" x14ac:dyDescent="0.25">
      <c r="A22" s="580" t="s">
        <v>421</v>
      </c>
      <c r="B22" s="580"/>
      <c r="C22" s="580"/>
      <c r="D22" s="580"/>
      <c r="E22" s="580"/>
      <c r="F22" s="580"/>
      <c r="G22" s="580"/>
      <c r="H22" s="580"/>
      <c r="I22" s="580"/>
      <c r="J22" s="580"/>
      <c r="K22" s="580"/>
      <c r="L22" s="580"/>
      <c r="M22" s="580"/>
      <c r="N22" s="164"/>
      <c r="O22" s="101"/>
      <c r="P22" s="101"/>
      <c r="R22" s="164"/>
      <c r="S22" s="101"/>
      <c r="T22" s="101"/>
      <c r="U22" s="164"/>
      <c r="V22" s="101"/>
      <c r="W22" s="101"/>
      <c r="X22" s="164"/>
    </row>
    <row r="23" spans="1:24" s="195" customFormat="1" ht="15" x14ac:dyDescent="0.25">
      <c r="A23" s="570" t="s">
        <v>422</v>
      </c>
      <c r="B23" s="572"/>
      <c r="C23" s="576">
        <v>2015</v>
      </c>
      <c r="D23" s="578"/>
      <c r="E23" s="576">
        <v>2016</v>
      </c>
      <c r="F23" s="577"/>
      <c r="G23" s="578"/>
      <c r="H23" s="576">
        <v>2017</v>
      </c>
      <c r="I23" s="577"/>
      <c r="J23" s="578"/>
      <c r="K23" s="576">
        <v>2018</v>
      </c>
      <c r="L23" s="577"/>
      <c r="M23" s="578"/>
    </row>
    <row r="24" spans="1:24" s="195" customFormat="1" ht="15" x14ac:dyDescent="0.25">
      <c r="A24" s="573"/>
      <c r="B24" s="575"/>
      <c r="C24" s="199" t="s">
        <v>423</v>
      </c>
      <c r="D24" s="235" t="s">
        <v>424</v>
      </c>
      <c r="E24" s="199" t="s">
        <v>423</v>
      </c>
      <c r="F24" s="201" t="s">
        <v>424</v>
      </c>
      <c r="G24" s="201" t="s">
        <v>425</v>
      </c>
      <c r="H24" s="199" t="s">
        <v>423</v>
      </c>
      <c r="I24" s="235" t="s">
        <v>424</v>
      </c>
      <c r="J24" s="235" t="s">
        <v>425</v>
      </c>
      <c r="K24" s="199" t="s">
        <v>423</v>
      </c>
      <c r="L24" s="235" t="s">
        <v>424</v>
      </c>
      <c r="M24" s="235" t="s">
        <v>425</v>
      </c>
      <c r="N24" s="236"/>
    </row>
    <row r="25" spans="1:24" ht="15" x14ac:dyDescent="0.25">
      <c r="A25" s="131" t="s">
        <v>201</v>
      </c>
      <c r="B25" s="442"/>
      <c r="C25" s="240">
        <v>439124025</v>
      </c>
      <c r="D25" s="211">
        <f t="shared" ref="D25:D35" si="3">C25/$C$35</f>
        <v>0.41802503049671313</v>
      </c>
      <c r="E25" s="240">
        <v>374931435</v>
      </c>
      <c r="F25" s="211">
        <f t="shared" ref="F25:F35" si="4">E25/$E$35</f>
        <v>0.39159778217737745</v>
      </c>
      <c r="G25" s="211">
        <f t="shared" ref="G25:G35" si="5">E25/C25-1</f>
        <v>-0.14618327931385666</v>
      </c>
      <c r="H25" s="240">
        <v>346278197</v>
      </c>
      <c r="I25" s="211">
        <f t="shared" ref="I25:I35" si="6">H25/$H$35</f>
        <v>0.39776696108984111</v>
      </c>
      <c r="J25" s="211">
        <f t="shared" ref="J25:J35" si="7">H25/E25-1</f>
        <v>-7.6422607776272522E-2</v>
      </c>
      <c r="K25" s="240">
        <v>384458026</v>
      </c>
      <c r="L25" s="211">
        <f>K25/K$35</f>
        <v>0.3695473914853612</v>
      </c>
      <c r="M25" s="211">
        <f t="shared" ref="M25:M35" si="8">K25/H25-1</f>
        <v>0.11025767527604402</v>
      </c>
      <c r="N25" s="101"/>
      <c r="O25" s="101"/>
      <c r="P25" s="101"/>
      <c r="R25" s="101"/>
      <c r="S25" s="101"/>
      <c r="T25" s="101"/>
      <c r="U25" s="101"/>
      <c r="V25" s="101"/>
      <c r="W25" s="101"/>
      <c r="X25" s="237"/>
    </row>
    <row r="26" spans="1:24" ht="15" x14ac:dyDescent="0.25">
      <c r="A26" s="238" t="s">
        <v>204</v>
      </c>
      <c r="B26" s="239"/>
      <c r="C26" s="240">
        <v>136494057</v>
      </c>
      <c r="D26" s="211">
        <f t="shared" si="3"/>
        <v>0.12993580194125134</v>
      </c>
      <c r="E26" s="240">
        <v>112075325</v>
      </c>
      <c r="F26" s="211">
        <f t="shared" si="4"/>
        <v>0.11705726596866647</v>
      </c>
      <c r="G26" s="211">
        <f t="shared" si="5"/>
        <v>-0.17889959853709969</v>
      </c>
      <c r="H26" s="240">
        <v>117183566</v>
      </c>
      <c r="I26" s="211">
        <f t="shared" si="6"/>
        <v>0.13460781343242015</v>
      </c>
      <c r="J26" s="211">
        <f t="shared" si="7"/>
        <v>4.5578640972042672E-2</v>
      </c>
      <c r="K26" s="240">
        <v>122968106</v>
      </c>
      <c r="L26" s="211">
        <f t="shared" ref="L26:L35" si="9">K26/K$35</f>
        <v>0.11819897032971655</v>
      </c>
      <c r="M26" s="211">
        <f t="shared" si="8"/>
        <v>4.9363065124677918E-2</v>
      </c>
      <c r="N26" s="101"/>
      <c r="O26" s="101"/>
      <c r="P26" s="101"/>
      <c r="R26" s="101"/>
      <c r="S26" s="101"/>
      <c r="T26" s="101"/>
      <c r="U26" s="101"/>
      <c r="V26" s="101"/>
      <c r="W26" s="101"/>
      <c r="X26" s="101"/>
    </row>
    <row r="27" spans="1:24" ht="15" x14ac:dyDescent="0.25">
      <c r="A27" s="238" t="s">
        <v>202</v>
      </c>
      <c r="B27" s="239"/>
      <c r="C27" s="240">
        <v>124282541</v>
      </c>
      <c r="D27" s="211">
        <f t="shared" si="3"/>
        <v>0.11831102384282892</v>
      </c>
      <c r="E27" s="240">
        <v>100975107</v>
      </c>
      <c r="F27" s="211">
        <f t="shared" si="4"/>
        <v>0.1054636241859085</v>
      </c>
      <c r="G27" s="211">
        <f t="shared" si="5"/>
        <v>-0.18753586636114883</v>
      </c>
      <c r="H27" s="240">
        <v>99371974</v>
      </c>
      <c r="I27" s="211">
        <f t="shared" si="6"/>
        <v>0.11414778192194036</v>
      </c>
      <c r="J27" s="211">
        <f t="shared" si="7"/>
        <v>-1.5876516971653265E-2</v>
      </c>
      <c r="K27" s="240">
        <v>97025344</v>
      </c>
      <c r="L27" s="211">
        <f t="shared" si="9"/>
        <v>9.3262359889372787E-2</v>
      </c>
      <c r="M27" s="211">
        <f t="shared" si="8"/>
        <v>-2.361460586462738E-2</v>
      </c>
      <c r="N27" s="101"/>
      <c r="O27" s="101"/>
      <c r="P27" s="101"/>
      <c r="R27" s="101"/>
      <c r="S27" s="101"/>
      <c r="T27" s="101"/>
      <c r="U27" s="101"/>
      <c r="V27" s="101"/>
      <c r="W27" s="101"/>
      <c r="X27" s="101"/>
    </row>
    <row r="28" spans="1:24" ht="15" x14ac:dyDescent="0.25">
      <c r="A28" s="238" t="s">
        <v>206</v>
      </c>
      <c r="B28" s="239"/>
      <c r="C28" s="240">
        <v>84569841</v>
      </c>
      <c r="D28" s="211">
        <f t="shared" si="3"/>
        <v>8.0506436337950724E-2</v>
      </c>
      <c r="E28" s="240">
        <v>82508213</v>
      </c>
      <c r="F28" s="211">
        <f t="shared" si="4"/>
        <v>8.6175844984079986E-2</v>
      </c>
      <c r="G28" s="211">
        <f t="shared" si="5"/>
        <v>-2.4377815727476659E-2</v>
      </c>
      <c r="H28" s="240">
        <v>67525280</v>
      </c>
      <c r="I28" s="211">
        <f t="shared" si="6"/>
        <v>7.7565742385855799E-2</v>
      </c>
      <c r="J28" s="211">
        <f t="shared" si="7"/>
        <v>-0.18159323120960091</v>
      </c>
      <c r="K28" s="240">
        <v>83393094</v>
      </c>
      <c r="L28" s="211">
        <f t="shared" si="9"/>
        <v>8.0158816493516319E-2</v>
      </c>
      <c r="M28" s="211">
        <f t="shared" si="8"/>
        <v>0.23499071755052325</v>
      </c>
      <c r="N28" s="101"/>
      <c r="O28" s="101"/>
      <c r="P28" s="101"/>
      <c r="R28" s="101"/>
      <c r="S28" s="101"/>
      <c r="T28" s="101"/>
      <c r="U28" s="101"/>
      <c r="V28" s="101"/>
      <c r="W28" s="101"/>
      <c r="X28" s="101"/>
    </row>
    <row r="29" spans="1:24" ht="15" x14ac:dyDescent="0.25">
      <c r="A29" s="238" t="s">
        <v>192</v>
      </c>
      <c r="B29" s="239"/>
      <c r="C29" s="240">
        <v>67495302</v>
      </c>
      <c r="D29" s="211">
        <f t="shared" si="3"/>
        <v>6.4252293362757507E-2</v>
      </c>
      <c r="E29" s="240">
        <v>63434190</v>
      </c>
      <c r="F29" s="211">
        <f t="shared" si="4"/>
        <v>6.6253948853924119E-2</v>
      </c>
      <c r="G29" s="211">
        <f t="shared" si="5"/>
        <v>-6.0168809971396287E-2</v>
      </c>
      <c r="H29" s="240">
        <v>57872740</v>
      </c>
      <c r="I29" s="211">
        <f t="shared" si="6"/>
        <v>6.647794784417943E-2</v>
      </c>
      <c r="J29" s="211">
        <f t="shared" si="7"/>
        <v>-8.7672751870875976E-2</v>
      </c>
      <c r="K29" s="240">
        <v>78661481</v>
      </c>
      <c r="L29" s="211">
        <f t="shared" si="9"/>
        <v>7.5610712088308177E-2</v>
      </c>
      <c r="M29" s="211">
        <f t="shared" si="8"/>
        <v>0.35921473564237671</v>
      </c>
      <c r="N29" s="101"/>
      <c r="O29" s="101"/>
      <c r="P29" s="101"/>
      <c r="R29" s="101"/>
      <c r="S29" s="101"/>
      <c r="T29" s="101"/>
      <c r="U29" s="101"/>
      <c r="V29" s="101"/>
      <c r="W29" s="101"/>
      <c r="X29" s="101"/>
    </row>
    <row r="30" spans="1:24" ht="15" x14ac:dyDescent="0.25">
      <c r="A30" s="442" t="s">
        <v>197</v>
      </c>
      <c r="B30" s="442"/>
      <c r="C30" s="240">
        <v>88783638</v>
      </c>
      <c r="D30" s="211">
        <f t="shared" si="3"/>
        <v>8.4517769171384191E-2</v>
      </c>
      <c r="E30" s="240">
        <v>86543677</v>
      </c>
      <c r="F30" s="211">
        <f t="shared" si="4"/>
        <v>9.0390692299980965E-2</v>
      </c>
      <c r="G30" s="211">
        <f t="shared" si="5"/>
        <v>-2.5229434729854172E-2</v>
      </c>
      <c r="H30" s="240">
        <v>74695066</v>
      </c>
      <c r="I30" s="211">
        <f t="shared" si="6"/>
        <v>8.5801617510516015E-2</v>
      </c>
      <c r="J30" s="211">
        <f t="shared" si="7"/>
        <v>-0.13690903149400502</v>
      </c>
      <c r="K30" s="240">
        <v>103973776</v>
      </c>
      <c r="L30" s="211">
        <f t="shared" si="9"/>
        <v>9.9941307256473433E-2</v>
      </c>
      <c r="M30" s="211">
        <f t="shared" si="8"/>
        <v>0.39197649279806512</v>
      </c>
      <c r="N30" s="101"/>
      <c r="O30" s="101"/>
      <c r="P30" s="101"/>
      <c r="R30" s="101"/>
      <c r="S30" s="101"/>
      <c r="T30" s="101"/>
      <c r="U30" s="101"/>
      <c r="V30" s="101"/>
      <c r="W30" s="101"/>
      <c r="X30" s="101"/>
    </row>
    <row r="31" spans="1:24" ht="15" x14ac:dyDescent="0.25">
      <c r="A31" s="238" t="s">
        <v>205</v>
      </c>
      <c r="B31" s="239"/>
      <c r="C31" s="240">
        <v>28262815</v>
      </c>
      <c r="D31" s="211">
        <f t="shared" si="3"/>
        <v>2.6904845623734575E-2</v>
      </c>
      <c r="E31" s="240">
        <v>30677238</v>
      </c>
      <c r="F31" s="211">
        <f t="shared" si="4"/>
        <v>3.2040893994731506E-2</v>
      </c>
      <c r="G31" s="211">
        <f t="shared" si="5"/>
        <v>8.5427548529755537E-2</v>
      </c>
      <c r="H31" s="240">
        <v>31408692</v>
      </c>
      <c r="I31" s="211">
        <f t="shared" si="6"/>
        <v>3.6078910185173466E-2</v>
      </c>
      <c r="J31" s="211">
        <f t="shared" si="7"/>
        <v>2.384354158611024E-2</v>
      </c>
      <c r="K31" s="240">
        <v>35631534</v>
      </c>
      <c r="L31" s="211">
        <f t="shared" si="9"/>
        <v>3.4249617783559963E-2</v>
      </c>
      <c r="M31" s="211">
        <f t="shared" si="8"/>
        <v>0.13444819669663421</v>
      </c>
      <c r="N31" s="101"/>
      <c r="O31" s="101"/>
      <c r="P31" s="101"/>
      <c r="R31" s="101"/>
      <c r="S31" s="101"/>
      <c r="T31" s="101"/>
      <c r="U31" s="101"/>
      <c r="V31" s="101"/>
      <c r="W31" s="101"/>
      <c r="X31" s="101"/>
    </row>
    <row r="32" spans="1:24" ht="15" x14ac:dyDescent="0.25">
      <c r="A32" s="238" t="s">
        <v>203</v>
      </c>
      <c r="B32" s="239"/>
      <c r="C32" s="240">
        <v>20714978</v>
      </c>
      <c r="D32" s="211">
        <f t="shared" si="3"/>
        <v>1.9719666465957408E-2</v>
      </c>
      <c r="E32" s="240">
        <v>20763303</v>
      </c>
      <c r="F32" s="211">
        <f t="shared" si="4"/>
        <v>2.1686267531760541E-2</v>
      </c>
      <c r="G32" s="211">
        <f t="shared" si="5"/>
        <v>2.3328530689243898E-3</v>
      </c>
      <c r="H32" s="240">
        <v>20760864</v>
      </c>
      <c r="I32" s="211">
        <f t="shared" si="6"/>
        <v>2.3847836376713845E-2</v>
      </c>
      <c r="J32" s="211">
        <f t="shared" si="7"/>
        <v>-1.1746685968028192E-4</v>
      </c>
      <c r="K32" s="240">
        <v>27663801</v>
      </c>
      <c r="L32" s="211">
        <f t="shared" si="9"/>
        <v>2.6590901494458918E-2</v>
      </c>
      <c r="M32" s="211">
        <f t="shared" si="8"/>
        <v>0.33249757813547642</v>
      </c>
      <c r="N32" s="101"/>
      <c r="O32" s="101"/>
      <c r="P32" s="101"/>
      <c r="R32" s="101"/>
      <c r="S32" s="101"/>
      <c r="T32" s="101"/>
      <c r="U32" s="101"/>
      <c r="V32" s="101"/>
      <c r="W32" s="101"/>
      <c r="X32" s="101"/>
    </row>
    <row r="33" spans="1:27" ht="15" x14ac:dyDescent="0.25">
      <c r="A33" s="238" t="s">
        <v>200</v>
      </c>
      <c r="B33" s="239"/>
      <c r="C33" s="240">
        <v>8067336</v>
      </c>
      <c r="D33" s="211">
        <f t="shared" si="3"/>
        <v>7.67971731318329E-3</v>
      </c>
      <c r="E33" s="240">
        <v>7955339</v>
      </c>
      <c r="F33" s="211">
        <f t="shared" si="4"/>
        <v>8.3089675019359099E-3</v>
      </c>
      <c r="G33" s="211">
        <f t="shared" si="5"/>
        <v>-1.3882773693819073E-2</v>
      </c>
      <c r="H33" s="240">
        <v>9275605</v>
      </c>
      <c r="I33" s="211">
        <f t="shared" si="6"/>
        <v>1.0654812359207634E-2</v>
      </c>
      <c r="J33" s="211">
        <f t="shared" si="7"/>
        <v>0.16595974099909516</v>
      </c>
      <c r="K33" s="240">
        <v>11731859</v>
      </c>
      <c r="L33" s="211">
        <f t="shared" si="9"/>
        <v>1.1276856243141762E-2</v>
      </c>
      <c r="M33" s="211">
        <f t="shared" si="8"/>
        <v>0.2648079559230907</v>
      </c>
      <c r="N33" s="101"/>
      <c r="O33" s="101"/>
      <c r="P33" s="101"/>
      <c r="R33" s="101"/>
      <c r="S33" s="101"/>
      <c r="T33" s="101"/>
      <c r="U33" s="101"/>
      <c r="V33" s="101"/>
      <c r="W33" s="101"/>
      <c r="X33" s="101"/>
      <c r="Y33" s="101"/>
      <c r="Z33" s="101"/>
      <c r="AA33" s="101"/>
    </row>
    <row r="34" spans="1:27" ht="15" x14ac:dyDescent="0.25">
      <c r="A34" s="238" t="s">
        <v>426</v>
      </c>
      <c r="B34" s="239"/>
      <c r="C34" s="240">
        <v>52678508</v>
      </c>
      <c r="D34" s="211">
        <f t="shared" si="3"/>
        <v>5.0147415444238896E-2</v>
      </c>
      <c r="E34" s="240">
        <v>77576312</v>
      </c>
      <c r="F34" s="211">
        <f t="shared" si="4"/>
        <v>8.1024712501634524E-2</v>
      </c>
      <c r="G34" s="211">
        <f t="shared" si="5"/>
        <v>0.47263684840884257</v>
      </c>
      <c r="H34" s="240">
        <v>46183469</v>
      </c>
      <c r="I34" s="211">
        <f t="shared" si="6"/>
        <v>5.3050576894152199E-2</v>
      </c>
      <c r="J34" s="211">
        <f t="shared" si="7"/>
        <v>-0.40467047466757633</v>
      </c>
      <c r="K34" s="240">
        <v>94841348</v>
      </c>
      <c r="L34" s="211">
        <f t="shared" si="9"/>
        <v>9.11630669360909E-2</v>
      </c>
      <c r="M34" s="211">
        <f t="shared" si="8"/>
        <v>1.0535778288980415</v>
      </c>
      <c r="N34" s="101"/>
      <c r="O34" s="101"/>
      <c r="P34" s="101"/>
      <c r="R34" s="101"/>
      <c r="S34" s="101"/>
      <c r="T34" s="101"/>
      <c r="U34" s="101"/>
      <c r="V34" s="101"/>
      <c r="W34" s="101"/>
      <c r="X34" s="101"/>
      <c r="Y34" s="101"/>
      <c r="Z34" s="101"/>
      <c r="AA34" s="101"/>
    </row>
    <row r="35" spans="1:27" ht="15" x14ac:dyDescent="0.25">
      <c r="A35" s="238" t="s">
        <v>404</v>
      </c>
      <c r="B35" s="239"/>
      <c r="C35" s="240">
        <v>1050473041</v>
      </c>
      <c r="D35" s="211">
        <f t="shared" si="3"/>
        <v>1</v>
      </c>
      <c r="E35" s="240">
        <v>957440139</v>
      </c>
      <c r="F35" s="211">
        <f t="shared" si="4"/>
        <v>1</v>
      </c>
      <c r="G35" s="211">
        <f t="shared" si="5"/>
        <v>-8.8562864889361825E-2</v>
      </c>
      <c r="H35" s="240">
        <v>870555453</v>
      </c>
      <c r="I35" s="211">
        <f t="shared" si="6"/>
        <v>1</v>
      </c>
      <c r="J35" s="211">
        <f t="shared" si="7"/>
        <v>-9.0746859736575147E-2</v>
      </c>
      <c r="K35" s="240">
        <f>SUM(K25:K34)</f>
        <v>1040348369</v>
      </c>
      <c r="L35" s="211">
        <f t="shared" si="9"/>
        <v>1</v>
      </c>
      <c r="M35" s="211">
        <f t="shared" si="8"/>
        <v>0.19503974780110878</v>
      </c>
      <c r="N35" s="101"/>
      <c r="O35" s="101"/>
      <c r="P35" s="101"/>
      <c r="R35" s="101"/>
      <c r="S35" s="101"/>
      <c r="T35" s="101"/>
      <c r="U35" s="101"/>
      <c r="V35" s="101"/>
      <c r="W35" s="101"/>
      <c r="X35" s="101"/>
      <c r="Y35" s="101"/>
      <c r="Z35" s="101"/>
      <c r="AA35" s="101"/>
    </row>
    <row r="36" spans="1:27" x14ac:dyDescent="0.2">
      <c r="A36" s="579" t="s">
        <v>418</v>
      </c>
      <c r="B36" s="579"/>
      <c r="C36" s="579"/>
      <c r="D36" s="579"/>
      <c r="E36" s="579"/>
      <c r="F36" s="579"/>
      <c r="G36" s="579"/>
      <c r="H36" s="579"/>
      <c r="I36" s="579"/>
      <c r="J36" s="579"/>
      <c r="K36" s="579"/>
      <c r="L36" s="579"/>
      <c r="M36" s="579"/>
      <c r="N36" s="101"/>
      <c r="O36" s="101"/>
      <c r="P36" s="101"/>
      <c r="R36" s="101"/>
      <c r="S36" s="101"/>
      <c r="T36" s="101"/>
      <c r="U36" s="101"/>
      <c r="V36" s="101"/>
      <c r="W36" s="101"/>
      <c r="X36" s="101"/>
      <c r="Y36" s="101"/>
      <c r="Z36" s="101"/>
      <c r="AA36" s="101"/>
    </row>
    <row r="38" spans="1:27" x14ac:dyDescent="0.2">
      <c r="A38" s="101"/>
      <c r="B38" s="101"/>
      <c r="C38" s="101"/>
      <c r="D38" s="101"/>
      <c r="E38" s="101"/>
      <c r="F38" s="101"/>
      <c r="G38" s="234"/>
      <c r="H38" s="101"/>
      <c r="I38" s="101"/>
      <c r="J38" s="101"/>
      <c r="K38" s="101"/>
      <c r="L38" s="101"/>
      <c r="M38" s="101"/>
      <c r="N38" s="101"/>
      <c r="O38" s="101"/>
      <c r="P38" s="101"/>
      <c r="R38" s="101"/>
      <c r="S38" s="101"/>
      <c r="T38" s="101"/>
      <c r="U38" s="101"/>
      <c r="V38" s="101"/>
      <c r="W38" s="101"/>
      <c r="X38" s="101"/>
      <c r="Y38" s="101"/>
      <c r="Z38" s="101"/>
      <c r="AA38" s="101"/>
    </row>
    <row r="44" spans="1:27" x14ac:dyDescent="0.2">
      <c r="A44" s="101"/>
      <c r="B44" s="101"/>
      <c r="C44" s="101"/>
      <c r="D44" s="101"/>
      <c r="E44" s="101"/>
      <c r="F44" s="101"/>
      <c r="G44" s="101"/>
      <c r="H44" s="101"/>
      <c r="I44" s="101"/>
      <c r="J44" s="101"/>
      <c r="K44" s="101"/>
      <c r="L44" s="101"/>
      <c r="M44" s="101"/>
      <c r="N44" s="101"/>
      <c r="O44" s="101"/>
      <c r="P44" s="101"/>
      <c r="R44" s="101"/>
      <c r="S44" s="101"/>
      <c r="T44" s="101"/>
      <c r="U44" s="101"/>
      <c r="V44" s="101"/>
      <c r="W44" s="101" t="s">
        <v>427</v>
      </c>
      <c r="X44" s="101"/>
      <c r="Y44" s="101"/>
      <c r="Z44" s="101"/>
      <c r="AA44" s="101"/>
    </row>
    <row r="45" spans="1:27" x14ac:dyDescent="0.2">
      <c r="A45" s="101"/>
      <c r="B45" s="101"/>
      <c r="C45" s="101"/>
      <c r="D45" s="101"/>
      <c r="E45" s="101"/>
      <c r="F45" s="101"/>
      <c r="G45" s="101"/>
      <c r="H45" s="101"/>
      <c r="I45" s="101"/>
      <c r="J45" s="101"/>
      <c r="K45" s="101"/>
      <c r="L45" s="101"/>
      <c r="M45" s="101"/>
      <c r="N45" s="101"/>
      <c r="O45" s="101"/>
      <c r="P45" s="101"/>
      <c r="R45" s="101"/>
      <c r="S45" s="101"/>
      <c r="T45" s="101"/>
      <c r="U45" s="101"/>
      <c r="V45" s="101"/>
      <c r="W45" s="101"/>
      <c r="X45" s="101" t="s">
        <v>428</v>
      </c>
      <c r="Y45" s="101" t="s">
        <v>429</v>
      </c>
      <c r="Z45" s="101" t="s">
        <v>430</v>
      </c>
      <c r="AA45" s="101" t="s">
        <v>237</v>
      </c>
    </row>
    <row r="46" spans="1:27" x14ac:dyDescent="0.2">
      <c r="A46" s="101"/>
      <c r="B46" s="101"/>
      <c r="C46" s="101"/>
      <c r="D46" s="101"/>
      <c r="E46" s="101"/>
      <c r="F46" s="101"/>
      <c r="G46" s="101"/>
      <c r="H46" s="101"/>
      <c r="I46" s="101"/>
      <c r="J46" s="101"/>
      <c r="K46" s="101"/>
      <c r="L46" s="101"/>
      <c r="M46" s="101"/>
      <c r="N46" s="101"/>
      <c r="O46" s="101"/>
      <c r="P46" s="101"/>
      <c r="R46" s="101"/>
      <c r="S46" s="101"/>
      <c r="T46" s="101"/>
      <c r="U46" s="101"/>
      <c r="V46" s="101"/>
      <c r="W46" s="101">
        <v>1996</v>
      </c>
      <c r="X46" s="157">
        <v>135169804</v>
      </c>
      <c r="Y46" s="157">
        <v>87519228</v>
      </c>
      <c r="Z46" s="157">
        <v>19344140</v>
      </c>
      <c r="AA46" s="157">
        <f>X46+Y46+Z46</f>
        <v>242033172</v>
      </c>
    </row>
    <row r="47" spans="1:27" x14ac:dyDescent="0.2">
      <c r="A47" s="101"/>
      <c r="B47" s="101"/>
      <c r="C47" s="101"/>
      <c r="D47" s="101"/>
      <c r="E47" s="101"/>
      <c r="F47" s="101"/>
      <c r="G47" s="101"/>
      <c r="H47" s="101"/>
      <c r="I47" s="101"/>
      <c r="J47" s="101"/>
      <c r="K47" s="101"/>
      <c r="L47" s="101"/>
      <c r="M47" s="101"/>
      <c r="N47" s="101"/>
      <c r="O47" s="101"/>
      <c r="P47" s="101"/>
      <c r="R47" s="101"/>
      <c r="S47" s="101"/>
      <c r="T47" s="101"/>
      <c r="U47" s="101"/>
      <c r="V47" s="101"/>
      <c r="W47" s="101">
        <v>1997</v>
      </c>
      <c r="X47" s="157">
        <v>175671044</v>
      </c>
      <c r="Y47" s="157">
        <v>99355647</v>
      </c>
      <c r="Z47" s="157">
        <v>26687277</v>
      </c>
      <c r="AA47" s="157">
        <f t="shared" ref="AA47:AA68" si="10">X47+Y47+Z47</f>
        <v>301713968</v>
      </c>
    </row>
    <row r="48" spans="1:27" x14ac:dyDescent="0.2">
      <c r="A48" s="101"/>
      <c r="B48" s="101"/>
      <c r="C48" s="101"/>
      <c r="D48" s="101"/>
      <c r="E48" s="101"/>
      <c r="F48" s="101"/>
      <c r="G48" s="101"/>
      <c r="H48" s="101"/>
      <c r="I48" s="101"/>
      <c r="J48" s="101"/>
      <c r="K48" s="101"/>
      <c r="L48" s="101"/>
      <c r="M48" s="101"/>
      <c r="N48" s="101"/>
      <c r="O48" s="101"/>
      <c r="P48" s="101"/>
      <c r="R48" s="101"/>
      <c r="S48" s="101"/>
      <c r="T48" s="101"/>
      <c r="U48" s="101"/>
      <c r="V48" s="101"/>
      <c r="W48" s="101">
        <v>1998</v>
      </c>
      <c r="X48" s="157">
        <v>224729831</v>
      </c>
      <c r="Y48" s="157">
        <v>98068500</v>
      </c>
      <c r="Z48" s="157">
        <v>34887532</v>
      </c>
      <c r="AA48" s="157">
        <f t="shared" si="10"/>
        <v>357685863</v>
      </c>
    </row>
    <row r="49" spans="19:27" x14ac:dyDescent="0.2">
      <c r="S49" s="101"/>
      <c r="T49" s="101"/>
      <c r="U49" s="101"/>
      <c r="V49" s="101"/>
      <c r="W49" s="101">
        <v>1999</v>
      </c>
      <c r="X49" s="157">
        <v>186035029</v>
      </c>
      <c r="Y49" s="157">
        <v>107976074</v>
      </c>
      <c r="Z49" s="157">
        <v>33667102</v>
      </c>
      <c r="AA49" s="157">
        <f t="shared" si="10"/>
        <v>327678205</v>
      </c>
    </row>
    <row r="50" spans="19:27" x14ac:dyDescent="0.2">
      <c r="S50" s="241"/>
      <c r="T50" s="101"/>
      <c r="U50" s="101"/>
      <c r="V50" s="101"/>
      <c r="W50" s="101">
        <v>2000</v>
      </c>
      <c r="X50" s="157">
        <v>355207662</v>
      </c>
      <c r="Y50" s="157">
        <v>120440370</v>
      </c>
      <c r="Z50" s="157">
        <v>33393302</v>
      </c>
      <c r="AA50" s="157">
        <f t="shared" si="10"/>
        <v>509041334</v>
      </c>
    </row>
    <row r="51" spans="19:27" x14ac:dyDescent="0.2">
      <c r="S51" s="101"/>
      <c r="T51" s="101"/>
      <c r="U51" s="101"/>
      <c r="V51" s="101"/>
      <c r="W51" s="101">
        <v>2001</v>
      </c>
      <c r="X51" s="157">
        <v>422117624</v>
      </c>
      <c r="Y51" s="157">
        <v>121706615</v>
      </c>
      <c r="Z51" s="157">
        <v>21364383</v>
      </c>
      <c r="AA51" s="157">
        <f t="shared" si="10"/>
        <v>565188622</v>
      </c>
    </row>
    <row r="52" spans="19:27" x14ac:dyDescent="0.2">
      <c r="S52" s="101"/>
      <c r="T52" s="101"/>
      <c r="U52" s="101"/>
      <c r="V52" s="101"/>
      <c r="W52" s="101">
        <v>2002</v>
      </c>
      <c r="X52" s="157">
        <v>459598864</v>
      </c>
      <c r="Y52" s="157">
        <v>95384544</v>
      </c>
      <c r="Z52" s="157">
        <v>15798762</v>
      </c>
      <c r="AA52" s="157">
        <f t="shared" si="10"/>
        <v>570782170</v>
      </c>
    </row>
    <row r="53" spans="19:27" x14ac:dyDescent="0.2">
      <c r="S53" s="101"/>
      <c r="T53" s="101"/>
      <c r="U53" s="101"/>
      <c r="V53" s="101"/>
      <c r="W53" s="101">
        <v>2003</v>
      </c>
      <c r="X53" s="157">
        <v>517275967</v>
      </c>
      <c r="Y53" s="157">
        <v>70183358</v>
      </c>
      <c r="Z53" s="157">
        <v>12671888</v>
      </c>
      <c r="AA53" s="157">
        <f t="shared" si="10"/>
        <v>600131213</v>
      </c>
    </row>
    <row r="54" spans="19:27" x14ac:dyDescent="0.2">
      <c r="S54" s="101"/>
      <c r="T54" s="101"/>
      <c r="U54" s="101"/>
      <c r="V54" s="101"/>
      <c r="W54" s="101">
        <v>2004</v>
      </c>
      <c r="X54" s="157">
        <v>454557377</v>
      </c>
      <c r="Y54" s="157">
        <v>62161175</v>
      </c>
      <c r="Z54" s="157">
        <v>9399397</v>
      </c>
      <c r="AA54" s="157">
        <f t="shared" si="10"/>
        <v>526117949</v>
      </c>
    </row>
    <row r="55" spans="19:27" x14ac:dyDescent="0.2">
      <c r="S55" s="101"/>
      <c r="T55" s="101"/>
      <c r="U55" s="101"/>
      <c r="V55" s="101"/>
      <c r="W55" s="101">
        <v>2005</v>
      </c>
      <c r="X55" s="157">
        <v>528219123</v>
      </c>
      <c r="Y55" s="157">
        <v>90100557</v>
      </c>
      <c r="Z55" s="157">
        <v>31587725</v>
      </c>
      <c r="AA55" s="157">
        <f t="shared" si="10"/>
        <v>649907405</v>
      </c>
    </row>
    <row r="56" spans="19:27" x14ac:dyDescent="0.2">
      <c r="S56" s="101"/>
      <c r="T56" s="101"/>
      <c r="U56" s="101"/>
      <c r="V56" s="101"/>
      <c r="W56" s="101">
        <v>2006</v>
      </c>
      <c r="X56" s="157">
        <v>705624359</v>
      </c>
      <c r="Y56" s="157">
        <v>77142381</v>
      </c>
      <c r="Z56" s="157">
        <v>19420713</v>
      </c>
      <c r="AA56" s="157">
        <f t="shared" si="10"/>
        <v>802187453</v>
      </c>
    </row>
    <row r="57" spans="19:27" x14ac:dyDescent="0.2">
      <c r="S57" s="101"/>
      <c r="T57" s="101"/>
      <c r="U57" s="101"/>
      <c r="V57" s="101"/>
      <c r="W57" s="101">
        <v>2007</v>
      </c>
      <c r="X57" s="157">
        <v>645935956</v>
      </c>
      <c r="Y57" s="157">
        <v>93428473</v>
      </c>
      <c r="Z57" s="157">
        <v>8710391</v>
      </c>
      <c r="AA57" s="157">
        <f t="shared" si="10"/>
        <v>748074820</v>
      </c>
    </row>
    <row r="58" spans="19:27" x14ac:dyDescent="0.2">
      <c r="S58" s="101"/>
      <c r="T58" s="101"/>
      <c r="U58" s="101"/>
      <c r="V58" s="101"/>
      <c r="W58" s="101">
        <v>2008</v>
      </c>
      <c r="X58" s="157">
        <v>669596858</v>
      </c>
      <c r="Y58" s="157">
        <v>125498308</v>
      </c>
      <c r="Z58" s="157">
        <v>13688181</v>
      </c>
      <c r="AA58" s="157">
        <f t="shared" si="10"/>
        <v>808783347</v>
      </c>
    </row>
    <row r="59" spans="19:27" x14ac:dyDescent="0.2">
      <c r="S59" s="101"/>
      <c r="T59" s="101"/>
      <c r="U59" s="101"/>
      <c r="V59" s="101"/>
      <c r="W59" s="101">
        <v>2009</v>
      </c>
      <c r="X59" s="157">
        <v>737925912</v>
      </c>
      <c r="Y59" s="157">
        <v>89957614</v>
      </c>
      <c r="Z59" s="157">
        <v>13810176</v>
      </c>
      <c r="AA59" s="157">
        <f t="shared" si="10"/>
        <v>841693702</v>
      </c>
    </row>
    <row r="60" spans="19:27" x14ac:dyDescent="0.2">
      <c r="S60" s="101"/>
      <c r="T60" s="101"/>
      <c r="U60" s="101"/>
      <c r="V60" s="101"/>
      <c r="W60" s="101">
        <v>2010</v>
      </c>
      <c r="X60" s="157">
        <v>602142263</v>
      </c>
      <c r="Y60" s="157">
        <v>75437320</v>
      </c>
      <c r="Z60" s="157">
        <v>23542006</v>
      </c>
      <c r="AA60" s="157">
        <f t="shared" si="10"/>
        <v>701121589</v>
      </c>
    </row>
    <row r="61" spans="19:27" x14ac:dyDescent="0.2">
      <c r="S61" s="101"/>
      <c r="T61" s="101"/>
      <c r="U61" s="101"/>
      <c r="V61" s="101"/>
      <c r="W61" s="101">
        <v>2011</v>
      </c>
      <c r="X61" s="157">
        <v>681916797</v>
      </c>
      <c r="Y61" s="157">
        <v>94052153</v>
      </c>
      <c r="Z61" s="157">
        <v>40696383</v>
      </c>
      <c r="AA61" s="157">
        <f t="shared" si="10"/>
        <v>816665333</v>
      </c>
    </row>
    <row r="62" spans="19:27" x14ac:dyDescent="0.2">
      <c r="S62" s="101"/>
      <c r="T62" s="101"/>
      <c r="U62" s="101"/>
      <c r="V62" s="101"/>
      <c r="W62" s="101">
        <v>2012</v>
      </c>
      <c r="X62" s="157">
        <v>881764871</v>
      </c>
      <c r="Y62" s="157">
        <v>114940176</v>
      </c>
      <c r="Z62" s="157">
        <v>45930007</v>
      </c>
      <c r="AA62" s="157">
        <f t="shared" si="10"/>
        <v>1042635054</v>
      </c>
    </row>
    <row r="63" spans="19:27" x14ac:dyDescent="0.2">
      <c r="S63" s="101"/>
      <c r="T63" s="101"/>
      <c r="U63" s="101"/>
      <c r="V63" s="101"/>
      <c r="W63" s="101">
        <v>2013</v>
      </c>
      <c r="X63" s="157">
        <v>1031461850</v>
      </c>
      <c r="Y63" s="157">
        <v>129767391</v>
      </c>
      <c r="Z63" s="157">
        <v>20783176</v>
      </c>
      <c r="AA63" s="157">
        <f t="shared" si="10"/>
        <v>1182012417</v>
      </c>
    </row>
    <row r="64" spans="19:27" x14ac:dyDescent="0.2">
      <c r="S64" s="101"/>
      <c r="T64" s="101"/>
      <c r="U64" s="101"/>
      <c r="V64" s="101"/>
      <c r="W64" s="101">
        <v>2014</v>
      </c>
      <c r="X64" s="157">
        <v>909784707</v>
      </c>
      <c r="Y64" s="157">
        <v>120607285</v>
      </c>
      <c r="Z64" s="157">
        <v>29649575</v>
      </c>
      <c r="AA64" s="157">
        <f t="shared" si="10"/>
        <v>1060041567</v>
      </c>
    </row>
    <row r="65" spans="23:27" x14ac:dyDescent="0.2">
      <c r="W65" s="101">
        <v>2015</v>
      </c>
      <c r="X65" s="157">
        <v>1050473041</v>
      </c>
      <c r="Y65" s="157">
        <v>145294410</v>
      </c>
      <c r="Z65" s="157">
        <v>42291177</v>
      </c>
      <c r="AA65" s="157">
        <f t="shared" si="10"/>
        <v>1238058628</v>
      </c>
    </row>
    <row r="66" spans="23:27" x14ac:dyDescent="0.2">
      <c r="W66" s="101">
        <v>2016</v>
      </c>
      <c r="X66" s="157">
        <v>957630543</v>
      </c>
      <c r="Y66" s="157">
        <v>153155678</v>
      </c>
      <c r="Z66" s="157">
        <v>20489291</v>
      </c>
      <c r="AA66" s="157">
        <f t="shared" si="10"/>
        <v>1131275512</v>
      </c>
    </row>
    <row r="67" spans="23:27" x14ac:dyDescent="0.2">
      <c r="W67" s="101">
        <v>2017</v>
      </c>
      <c r="X67" s="101">
        <v>870555453</v>
      </c>
      <c r="Y67" s="101">
        <v>113958000</v>
      </c>
      <c r="Z67" s="101">
        <v>31442154</v>
      </c>
      <c r="AA67" s="104">
        <f t="shared" si="10"/>
        <v>1015955607</v>
      </c>
    </row>
    <row r="68" spans="23:27" x14ac:dyDescent="0.2">
      <c r="W68" s="101">
        <v>2018</v>
      </c>
      <c r="X68" s="234">
        <f>D15</f>
        <v>1040338369</v>
      </c>
      <c r="Y68" s="234">
        <f>G15</f>
        <v>160562174</v>
      </c>
      <c r="Z68" s="234">
        <f>J15</f>
        <v>65811070</v>
      </c>
      <c r="AA68" s="104">
        <f t="shared" si="10"/>
        <v>1266711613</v>
      </c>
    </row>
  </sheetData>
  <mergeCells count="18">
    <mergeCell ref="A36:M36"/>
    <mergeCell ref="A22:M22"/>
    <mergeCell ref="H23:J23"/>
    <mergeCell ref="K3:M3"/>
    <mergeCell ref="E2:M2"/>
    <mergeCell ref="A16:P16"/>
    <mergeCell ref="A17:P17"/>
    <mergeCell ref="K19:N19"/>
    <mergeCell ref="H3:J3"/>
    <mergeCell ref="A2:A4"/>
    <mergeCell ref="A23:B24"/>
    <mergeCell ref="A1:P1"/>
    <mergeCell ref="N2:P3"/>
    <mergeCell ref="B2:D3"/>
    <mergeCell ref="E3:G3"/>
    <mergeCell ref="C23:D23"/>
    <mergeCell ref="E23:G23"/>
    <mergeCell ref="K23:M23"/>
  </mergeCells>
  <printOptions horizontalCentered="1" verticalCentered="1"/>
  <pageMargins left="0.7" right="0.7" top="0.75" bottom="0.75" header="0.3" footer="0.3"/>
  <pageSetup scale="32" orientation="landscape" r:id="rId1"/>
  <headerFooter>
    <oddFooter>Página &amp;P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19"/>
  <sheetViews>
    <sheetView view="pageBreakPreview" zoomScaleNormal="100" zoomScaleSheetLayoutView="100" workbookViewId="0">
      <selection activeCell="B5" sqref="B5:J17"/>
    </sheetView>
  </sheetViews>
  <sheetFormatPr baseColWidth="10" defaultColWidth="11" defaultRowHeight="15" x14ac:dyDescent="0.25"/>
  <cols>
    <col min="1" max="1" width="19.75" style="75" customWidth="1"/>
    <col min="2" max="4" width="7.375" style="75" bestFit="1" customWidth="1"/>
    <col min="5" max="5" width="11.25" style="75" bestFit="1" customWidth="1"/>
    <col min="6" max="8" width="8.875" style="75" bestFit="1" customWidth="1"/>
    <col min="9" max="9" width="11.25" style="75" customWidth="1"/>
    <col min="10" max="10" width="11.875" style="75" customWidth="1"/>
    <col min="11" max="11" width="7.375" style="75" customWidth="1"/>
    <col min="12" max="12" width="6.625" style="75" customWidth="1"/>
    <col min="13" max="16384" width="11" style="75"/>
  </cols>
  <sheetData>
    <row r="1" spans="1:23" x14ac:dyDescent="0.25">
      <c r="A1" s="525" t="s">
        <v>431</v>
      </c>
      <c r="B1" s="525"/>
      <c r="C1" s="525"/>
      <c r="D1" s="525"/>
      <c r="E1" s="525"/>
      <c r="F1" s="525"/>
      <c r="G1" s="525"/>
      <c r="H1" s="525"/>
      <c r="I1" s="525"/>
      <c r="J1" s="525"/>
      <c r="K1" s="256"/>
      <c r="L1" s="256"/>
      <c r="M1" s="244"/>
      <c r="N1" s="256"/>
      <c r="O1" s="256"/>
      <c r="P1" s="256"/>
      <c r="Q1" s="256"/>
      <c r="R1" s="256"/>
      <c r="S1" s="256"/>
      <c r="T1" s="256"/>
      <c r="U1" s="256"/>
      <c r="V1" s="256"/>
      <c r="W1" s="256"/>
    </row>
    <row r="2" spans="1:23" x14ac:dyDescent="0.25">
      <c r="A2" s="526" t="s">
        <v>241</v>
      </c>
      <c r="B2" s="527" t="s">
        <v>186</v>
      </c>
      <c r="C2" s="527"/>
      <c r="D2" s="527"/>
      <c r="E2" s="527"/>
      <c r="F2" s="527" t="s">
        <v>187</v>
      </c>
      <c r="G2" s="527"/>
      <c r="H2" s="527"/>
      <c r="I2" s="527"/>
      <c r="J2" s="527"/>
      <c r="K2" s="256"/>
      <c r="L2" s="256"/>
      <c r="M2" s="256"/>
      <c r="N2" s="256"/>
      <c r="O2" s="256"/>
      <c r="P2" s="256"/>
      <c r="Q2" s="256"/>
      <c r="R2" s="256"/>
      <c r="S2" s="256"/>
      <c r="T2" s="256"/>
      <c r="U2" s="256"/>
      <c r="V2" s="256"/>
      <c r="W2" s="256"/>
    </row>
    <row r="3" spans="1:23" ht="15.75" x14ac:dyDescent="0.25">
      <c r="A3" s="526"/>
      <c r="B3" s="548">
        <v>2018</v>
      </c>
      <c r="C3" s="587" t="s">
        <v>189</v>
      </c>
      <c r="D3" s="587"/>
      <c r="E3" s="587"/>
      <c r="F3" s="548">
        <f>B3</f>
        <v>2018</v>
      </c>
      <c r="G3" s="559" t="str">
        <f>C3</f>
        <v>Enero - Octubre</v>
      </c>
      <c r="H3" s="560"/>
      <c r="I3" s="561"/>
      <c r="J3" s="562" t="s">
        <v>432</v>
      </c>
      <c r="K3" s="256"/>
      <c r="L3" s="256"/>
      <c r="M3" s="123"/>
      <c r="N3" s="123"/>
      <c r="O3" s="123"/>
      <c r="P3" s="123"/>
      <c r="Q3" s="123"/>
      <c r="R3" s="123"/>
      <c r="S3" s="123"/>
      <c r="T3" s="123"/>
      <c r="U3" s="256"/>
      <c r="V3" s="256"/>
      <c r="W3" s="256"/>
    </row>
    <row r="4" spans="1:23" x14ac:dyDescent="0.25">
      <c r="A4" s="526"/>
      <c r="B4" s="549"/>
      <c r="C4" s="451">
        <v>2018</v>
      </c>
      <c r="D4" s="451">
        <v>2019</v>
      </c>
      <c r="E4" s="458" t="s">
        <v>111</v>
      </c>
      <c r="F4" s="549"/>
      <c r="G4" s="451">
        <f>C4</f>
        <v>2018</v>
      </c>
      <c r="H4" s="451">
        <f>D4</f>
        <v>2019</v>
      </c>
      <c r="I4" s="458" t="s">
        <v>111</v>
      </c>
      <c r="J4" s="563"/>
      <c r="K4" s="256"/>
      <c r="L4" s="256"/>
      <c r="M4" s="123"/>
      <c r="N4" s="123"/>
      <c r="O4" s="123"/>
      <c r="P4" s="123"/>
      <c r="Q4" s="123"/>
      <c r="R4" s="123"/>
      <c r="S4" s="123"/>
      <c r="T4" s="123"/>
      <c r="U4" s="256"/>
      <c r="V4" s="256"/>
      <c r="W4" s="256"/>
    </row>
    <row r="5" spans="1:23" x14ac:dyDescent="0.25">
      <c r="A5" s="432" t="s">
        <v>229</v>
      </c>
      <c r="B5" s="435">
        <v>99</v>
      </c>
      <c r="C5" s="435">
        <v>84</v>
      </c>
      <c r="D5" s="435">
        <v>85</v>
      </c>
      <c r="E5" s="434">
        <v>1.2</v>
      </c>
      <c r="F5" s="435">
        <v>581</v>
      </c>
      <c r="G5" s="435">
        <v>488</v>
      </c>
      <c r="H5" s="435">
        <v>502</v>
      </c>
      <c r="I5" s="434">
        <v>2.9</v>
      </c>
      <c r="J5" s="434">
        <v>27.3</v>
      </c>
      <c r="K5" s="256"/>
      <c r="L5" s="256"/>
      <c r="M5" s="123"/>
      <c r="N5" s="123"/>
      <c r="O5" s="123"/>
      <c r="P5" s="123"/>
      <c r="Q5" s="123"/>
      <c r="R5" s="123"/>
      <c r="S5" s="123"/>
      <c r="T5" s="123"/>
      <c r="U5" s="123"/>
      <c r="V5" s="123"/>
      <c r="W5" s="256"/>
    </row>
    <row r="6" spans="1:23" x14ac:dyDescent="0.25">
      <c r="A6" s="431" t="s">
        <v>231</v>
      </c>
      <c r="B6" s="435">
        <v>32</v>
      </c>
      <c r="C6" s="435">
        <v>27</v>
      </c>
      <c r="D6" s="435">
        <v>27</v>
      </c>
      <c r="E6" s="434">
        <v>0</v>
      </c>
      <c r="F6" s="435">
        <v>231</v>
      </c>
      <c r="G6" s="435">
        <v>202</v>
      </c>
      <c r="H6" s="435">
        <v>211</v>
      </c>
      <c r="I6" s="434">
        <v>4.5</v>
      </c>
      <c r="J6" s="434">
        <v>11.5</v>
      </c>
      <c r="K6" s="256"/>
      <c r="L6" s="256"/>
      <c r="M6" s="123"/>
      <c r="N6" s="123"/>
      <c r="O6" s="123"/>
      <c r="P6" s="123"/>
      <c r="Q6" s="123"/>
      <c r="R6" s="123"/>
      <c r="S6" s="123"/>
      <c r="T6" s="123"/>
      <c r="U6" s="123"/>
      <c r="V6" s="123"/>
      <c r="W6" s="256"/>
    </row>
    <row r="7" spans="1:23" x14ac:dyDescent="0.25">
      <c r="A7" s="431" t="s">
        <v>242</v>
      </c>
      <c r="B7" s="435">
        <v>53</v>
      </c>
      <c r="C7" s="435">
        <v>53</v>
      </c>
      <c r="D7" s="435">
        <v>35</v>
      </c>
      <c r="E7" s="434">
        <v>-34</v>
      </c>
      <c r="F7" s="435">
        <v>260</v>
      </c>
      <c r="G7" s="435">
        <v>260</v>
      </c>
      <c r="H7" s="435">
        <v>181</v>
      </c>
      <c r="I7" s="434">
        <v>-30.4</v>
      </c>
      <c r="J7" s="434">
        <v>9.8000000000000007</v>
      </c>
      <c r="K7" s="256"/>
      <c r="L7" s="256"/>
      <c r="M7" s="123"/>
      <c r="N7" s="123"/>
      <c r="O7" s="123"/>
      <c r="P7" s="123"/>
      <c r="Q7" s="123"/>
      <c r="R7" s="123"/>
      <c r="S7" s="123"/>
      <c r="T7" s="123"/>
      <c r="U7" s="123"/>
      <c r="V7" s="123"/>
      <c r="W7" s="256"/>
    </row>
    <row r="8" spans="1:23" x14ac:dyDescent="0.25">
      <c r="A8" s="431" t="s">
        <v>244</v>
      </c>
      <c r="B8" s="435">
        <v>8</v>
      </c>
      <c r="C8" s="435">
        <v>6</v>
      </c>
      <c r="D8" s="435">
        <v>6</v>
      </c>
      <c r="E8" s="434">
        <v>0</v>
      </c>
      <c r="F8" s="435">
        <v>137</v>
      </c>
      <c r="G8" s="435">
        <v>128</v>
      </c>
      <c r="H8" s="435">
        <v>118</v>
      </c>
      <c r="I8" s="434">
        <v>-7.8</v>
      </c>
      <c r="J8" s="434">
        <v>6.4</v>
      </c>
      <c r="K8" s="256"/>
      <c r="L8" s="256"/>
      <c r="M8" s="123"/>
      <c r="N8" s="123"/>
      <c r="O8" s="123"/>
      <c r="P8" s="123"/>
      <c r="Q8" s="123"/>
      <c r="R8" s="123"/>
      <c r="S8" s="123"/>
      <c r="T8" s="123"/>
      <c r="U8" s="167"/>
      <c r="V8" s="123"/>
      <c r="W8" s="256"/>
    </row>
    <row r="9" spans="1:23" x14ac:dyDescent="0.25">
      <c r="A9" s="431" t="s">
        <v>434</v>
      </c>
      <c r="B9" s="435">
        <v>140</v>
      </c>
      <c r="C9" s="435">
        <v>136</v>
      </c>
      <c r="D9" s="435">
        <v>11</v>
      </c>
      <c r="E9" s="434">
        <v>-91.9</v>
      </c>
      <c r="F9" s="435">
        <v>338</v>
      </c>
      <c r="G9" s="435">
        <v>299</v>
      </c>
      <c r="H9" s="435">
        <v>111</v>
      </c>
      <c r="I9" s="434">
        <v>-62.9</v>
      </c>
      <c r="J9" s="434">
        <v>6.1</v>
      </c>
      <c r="K9" s="256"/>
      <c r="L9" s="256"/>
      <c r="M9" s="123"/>
      <c r="N9" s="123"/>
      <c r="O9" s="123"/>
      <c r="P9" s="123"/>
      <c r="Q9" s="123"/>
      <c r="R9" s="123"/>
      <c r="S9" s="123"/>
      <c r="T9" s="123"/>
      <c r="U9" s="167"/>
      <c r="V9" s="123"/>
      <c r="W9" s="256"/>
    </row>
    <row r="10" spans="1:23" x14ac:dyDescent="0.25">
      <c r="A10" s="431" t="s">
        <v>433</v>
      </c>
      <c r="B10" s="435">
        <v>51</v>
      </c>
      <c r="C10" s="435">
        <v>51</v>
      </c>
      <c r="D10" s="435">
        <v>16</v>
      </c>
      <c r="E10" s="434">
        <v>-68.599999999999994</v>
      </c>
      <c r="F10" s="435">
        <v>318</v>
      </c>
      <c r="G10" s="435">
        <v>318</v>
      </c>
      <c r="H10" s="435">
        <v>86</v>
      </c>
      <c r="I10" s="434">
        <v>-73</v>
      </c>
      <c r="J10" s="434">
        <v>4.7</v>
      </c>
      <c r="K10" s="256"/>
      <c r="L10" s="256"/>
      <c r="M10" s="123"/>
      <c r="N10" s="123"/>
      <c r="O10" s="123"/>
      <c r="P10" s="123"/>
      <c r="Q10" s="123"/>
      <c r="R10" s="123"/>
      <c r="S10" s="123"/>
      <c r="T10" s="123"/>
      <c r="U10" s="167"/>
      <c r="V10" s="123"/>
      <c r="W10" s="256"/>
    </row>
    <row r="11" spans="1:23" x14ac:dyDescent="0.25">
      <c r="A11" s="431" t="s">
        <v>435</v>
      </c>
      <c r="B11" s="435">
        <v>0</v>
      </c>
      <c r="C11" s="435">
        <v>0</v>
      </c>
      <c r="D11" s="435">
        <v>7</v>
      </c>
      <c r="E11" s="434"/>
      <c r="F11" s="435">
        <v>0</v>
      </c>
      <c r="G11" s="435">
        <v>0</v>
      </c>
      <c r="H11" s="435">
        <v>75</v>
      </c>
      <c r="I11" s="434"/>
      <c r="J11" s="434">
        <v>4.0999999999999996</v>
      </c>
      <c r="K11" s="256"/>
      <c r="L11" s="256"/>
      <c r="M11" s="123"/>
      <c r="N11" s="123"/>
      <c r="O11" s="123"/>
      <c r="P11" s="123"/>
      <c r="Q11" s="123"/>
      <c r="R11" s="123"/>
      <c r="S11" s="123"/>
      <c r="T11" s="123"/>
      <c r="U11" s="167"/>
      <c r="V11" s="123"/>
      <c r="W11" s="256"/>
    </row>
    <row r="12" spans="1:23" x14ac:dyDescent="0.25">
      <c r="A12" s="431" t="s">
        <v>225</v>
      </c>
      <c r="B12" s="435">
        <v>13</v>
      </c>
      <c r="C12" s="435">
        <v>10</v>
      </c>
      <c r="D12" s="435">
        <v>8</v>
      </c>
      <c r="E12" s="434">
        <v>-20</v>
      </c>
      <c r="F12" s="435">
        <v>92</v>
      </c>
      <c r="G12" s="435">
        <v>51</v>
      </c>
      <c r="H12" s="435">
        <v>55</v>
      </c>
      <c r="I12" s="434">
        <v>7.8</v>
      </c>
      <c r="J12" s="434">
        <v>3</v>
      </c>
      <c r="K12" s="256"/>
      <c r="L12" s="256"/>
      <c r="M12" s="123"/>
      <c r="N12" s="123"/>
      <c r="O12" s="123"/>
      <c r="P12" s="123"/>
      <c r="Q12" s="123"/>
      <c r="R12" s="123"/>
      <c r="S12" s="123"/>
      <c r="T12" s="123"/>
      <c r="U12" s="167"/>
      <c r="V12" s="123"/>
      <c r="W12" s="256"/>
    </row>
    <row r="13" spans="1:23" x14ac:dyDescent="0.25">
      <c r="A13" s="431" t="s">
        <v>226</v>
      </c>
      <c r="B13" s="435">
        <v>11</v>
      </c>
      <c r="C13" s="435">
        <v>11</v>
      </c>
      <c r="D13" s="435">
        <v>9</v>
      </c>
      <c r="E13" s="434">
        <v>-18.2</v>
      </c>
      <c r="F13" s="435">
        <v>55</v>
      </c>
      <c r="G13" s="435">
        <v>55</v>
      </c>
      <c r="H13" s="435">
        <v>52</v>
      </c>
      <c r="I13" s="434">
        <v>-5.5</v>
      </c>
      <c r="J13" s="434">
        <v>2.8</v>
      </c>
      <c r="K13" s="256"/>
      <c r="L13" s="256"/>
      <c r="M13" s="123"/>
      <c r="N13" s="123"/>
      <c r="O13" s="123"/>
      <c r="P13" s="123"/>
      <c r="Q13" s="123"/>
      <c r="R13" s="123"/>
      <c r="S13" s="123"/>
      <c r="T13" s="123"/>
      <c r="U13" s="167"/>
      <c r="V13" s="123"/>
      <c r="W13" s="256"/>
    </row>
    <row r="14" spans="1:23" x14ac:dyDescent="0.25">
      <c r="A14" s="431" t="s">
        <v>257</v>
      </c>
      <c r="B14" s="435">
        <v>10</v>
      </c>
      <c r="C14" s="435">
        <v>1</v>
      </c>
      <c r="D14" s="435">
        <v>8</v>
      </c>
      <c r="E14" s="434">
        <v>700</v>
      </c>
      <c r="F14" s="435">
        <v>107</v>
      </c>
      <c r="G14" s="435">
        <v>2</v>
      </c>
      <c r="H14" s="435">
        <v>39</v>
      </c>
      <c r="I14" s="434">
        <v>1850</v>
      </c>
      <c r="J14" s="434">
        <v>2.1</v>
      </c>
      <c r="K14" s="256"/>
      <c r="L14" s="256"/>
      <c r="M14" s="123"/>
      <c r="N14" s="123"/>
      <c r="O14" s="123"/>
      <c r="P14" s="123"/>
      <c r="Q14" s="123"/>
      <c r="R14" s="123"/>
      <c r="S14" s="123"/>
      <c r="T14" s="123"/>
      <c r="U14" s="123"/>
      <c r="V14" s="123"/>
      <c r="W14" s="256"/>
    </row>
    <row r="15" spans="1:23" x14ac:dyDescent="0.25">
      <c r="A15" s="240" t="s">
        <v>235</v>
      </c>
      <c r="B15" s="435">
        <v>417</v>
      </c>
      <c r="C15" s="435">
        <v>379</v>
      </c>
      <c r="D15" s="435">
        <v>212</v>
      </c>
      <c r="E15" s="434">
        <v>-44.1</v>
      </c>
      <c r="F15" s="435">
        <v>2119</v>
      </c>
      <c r="G15" s="435">
        <v>1803</v>
      </c>
      <c r="H15" s="435">
        <v>1430</v>
      </c>
      <c r="I15" s="434">
        <v>-20.7</v>
      </c>
      <c r="J15" s="434">
        <v>77.7</v>
      </c>
      <c r="K15" s="256"/>
      <c r="L15" s="256"/>
      <c r="M15" s="123"/>
      <c r="N15" s="123"/>
      <c r="O15" s="123"/>
      <c r="P15" s="123"/>
      <c r="Q15" s="123"/>
      <c r="R15" s="123"/>
      <c r="S15" s="123"/>
      <c r="T15" s="123"/>
      <c r="U15" s="123"/>
      <c r="V15" s="123"/>
      <c r="W15" s="256"/>
    </row>
    <row r="16" spans="1:23" x14ac:dyDescent="0.25">
      <c r="A16" s="240" t="s">
        <v>236</v>
      </c>
      <c r="B16" s="435">
        <v>97</v>
      </c>
      <c r="C16" s="435">
        <v>87</v>
      </c>
      <c r="D16" s="435">
        <v>60</v>
      </c>
      <c r="E16" s="434">
        <v>-31</v>
      </c>
      <c r="F16" s="435">
        <v>688</v>
      </c>
      <c r="G16" s="435">
        <v>599</v>
      </c>
      <c r="H16" s="435">
        <v>409</v>
      </c>
      <c r="I16" s="434">
        <v>-31.7</v>
      </c>
      <c r="J16" s="434">
        <v>22.3</v>
      </c>
      <c r="K16" s="256"/>
      <c r="L16" s="256"/>
      <c r="M16" s="123"/>
      <c r="N16" s="123"/>
      <c r="O16" s="123"/>
      <c r="P16" s="123"/>
      <c r="Q16" s="123"/>
      <c r="R16" s="123"/>
      <c r="S16" s="123"/>
      <c r="T16" s="123"/>
      <c r="U16" s="123"/>
      <c r="V16" s="123"/>
      <c r="W16" s="256"/>
    </row>
    <row r="17" spans="1:23" x14ac:dyDescent="0.25">
      <c r="A17" s="242" t="s">
        <v>237</v>
      </c>
      <c r="B17" s="435">
        <v>514</v>
      </c>
      <c r="C17" s="435">
        <v>466</v>
      </c>
      <c r="D17" s="435">
        <v>272</v>
      </c>
      <c r="E17" s="434">
        <v>-41.6</v>
      </c>
      <c r="F17" s="435">
        <v>2807</v>
      </c>
      <c r="G17" s="435">
        <v>2402</v>
      </c>
      <c r="H17" s="435">
        <v>1839</v>
      </c>
      <c r="I17" s="434">
        <v>-23.4</v>
      </c>
      <c r="J17" s="434">
        <v>100</v>
      </c>
      <c r="K17" s="256"/>
      <c r="L17" s="256"/>
      <c r="M17" s="123"/>
      <c r="N17" s="123"/>
      <c r="O17" s="123"/>
      <c r="P17" s="123"/>
      <c r="Q17" s="123"/>
      <c r="R17" s="123"/>
      <c r="S17" s="123"/>
      <c r="T17" s="123"/>
      <c r="U17" s="123"/>
      <c r="V17" s="123"/>
      <c r="W17" s="256"/>
    </row>
    <row r="18" spans="1:23" ht="13.5" customHeight="1" x14ac:dyDescent="0.25">
      <c r="A18" s="585" t="s">
        <v>436</v>
      </c>
      <c r="B18" s="585"/>
      <c r="C18" s="585"/>
      <c r="D18" s="585"/>
      <c r="E18" s="585"/>
      <c r="F18" s="585"/>
      <c r="G18" s="585"/>
      <c r="H18" s="585"/>
      <c r="I18" s="585"/>
      <c r="J18" s="585"/>
      <c r="K18" s="256"/>
      <c r="L18" s="256"/>
      <c r="M18" s="256"/>
      <c r="N18" s="256"/>
      <c r="O18" s="123"/>
      <c r="P18" s="123"/>
      <c r="Q18" s="123"/>
      <c r="R18" s="123"/>
      <c r="S18" s="123"/>
      <c r="T18" s="123"/>
      <c r="U18" s="123"/>
      <c r="V18" s="256"/>
      <c r="W18" s="256"/>
    </row>
    <row r="19" spans="1:23" ht="65.25" customHeight="1" x14ac:dyDescent="0.25">
      <c r="A19" s="586" t="s">
        <v>437</v>
      </c>
      <c r="B19" s="586"/>
      <c r="C19" s="586"/>
      <c r="D19" s="586"/>
      <c r="E19" s="586"/>
      <c r="F19" s="586"/>
      <c r="G19" s="586"/>
      <c r="H19" s="586"/>
      <c r="I19" s="586"/>
      <c r="J19" s="586"/>
      <c r="K19" s="256"/>
      <c r="L19" s="256"/>
      <c r="M19" s="256"/>
      <c r="N19" s="256"/>
      <c r="O19" s="256"/>
      <c r="P19" s="256"/>
      <c r="Q19" s="256"/>
      <c r="R19" s="256"/>
      <c r="S19" s="256"/>
      <c r="T19" s="256"/>
      <c r="U19" s="256"/>
      <c r="V19" s="256"/>
      <c r="W19" s="256"/>
    </row>
  </sheetData>
  <mergeCells count="11">
    <mergeCell ref="A18:J18"/>
    <mergeCell ref="J3:J4"/>
    <mergeCell ref="A19:J19"/>
    <mergeCell ref="B2:E2"/>
    <mergeCell ref="A1:J1"/>
    <mergeCell ref="A2:A4"/>
    <mergeCell ref="F2:J2"/>
    <mergeCell ref="B3:B4"/>
    <mergeCell ref="C3:E3"/>
    <mergeCell ref="F3:F4"/>
    <mergeCell ref="G3:I3"/>
  </mergeCells>
  <printOptions horizontalCentered="1" verticalCentered="1"/>
  <pageMargins left="0.70866141732283472" right="0.70866141732283472" top="0.74803149606299213" bottom="0.74803149606299213" header="0.31496062992125984" footer="0.31496062992125984"/>
  <pageSetup orientation="landscape" r:id="rId1"/>
  <headerFooter>
    <oddFooter>Página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17"/>
  <sheetViews>
    <sheetView showWhiteSpace="0" zoomScaleNormal="100" zoomScaleSheetLayoutView="100" workbookViewId="0">
      <selection activeCell="L4" sqref="L4"/>
    </sheetView>
  </sheetViews>
  <sheetFormatPr baseColWidth="10" defaultColWidth="11" defaultRowHeight="15" x14ac:dyDescent="0.25"/>
  <cols>
    <col min="1" max="1" width="20" style="75" customWidth="1"/>
    <col min="2" max="2" width="9.25" style="75" customWidth="1"/>
    <col min="3" max="3" width="9.875" style="75" bestFit="1" customWidth="1"/>
    <col min="4" max="4" width="8.25" style="75" customWidth="1"/>
    <col min="5" max="5" width="8" style="75" customWidth="1"/>
    <col min="6" max="6" width="7.875" style="75" customWidth="1"/>
    <col min="7" max="7" width="8.75" style="75" customWidth="1"/>
    <col min="8" max="9" width="6.875" style="75" customWidth="1"/>
    <col min="10" max="10" width="8.25" style="75" customWidth="1"/>
    <col min="11" max="12" width="8.875" style="75" bestFit="1" customWidth="1"/>
    <col min="13" max="13" width="8.5" style="75" customWidth="1"/>
    <col min="14" max="16384" width="11" style="75"/>
  </cols>
  <sheetData>
    <row r="1" spans="1:18" ht="26.25" customHeight="1" x14ac:dyDescent="0.25">
      <c r="A1" s="592" t="s">
        <v>438</v>
      </c>
      <c r="B1" s="592"/>
      <c r="C1" s="592"/>
      <c r="D1" s="592"/>
      <c r="E1" s="592"/>
      <c r="F1" s="592"/>
      <c r="G1" s="592"/>
      <c r="H1" s="592"/>
      <c r="I1" s="592"/>
      <c r="J1" s="592"/>
      <c r="K1" s="592"/>
      <c r="L1" s="592"/>
      <c r="M1" s="592"/>
      <c r="N1" s="256"/>
      <c r="O1" s="256"/>
      <c r="P1" s="256"/>
      <c r="Q1" s="256"/>
      <c r="R1" s="256"/>
    </row>
    <row r="2" spans="1:18" ht="26.25" customHeight="1" x14ac:dyDescent="0.25">
      <c r="A2" s="526" t="s">
        <v>439</v>
      </c>
      <c r="B2" s="526" t="s">
        <v>440</v>
      </c>
      <c r="C2" s="526"/>
      <c r="D2" s="591" t="s">
        <v>425</v>
      </c>
      <c r="E2" s="526" t="s">
        <v>441</v>
      </c>
      <c r="F2" s="526"/>
      <c r="G2" s="591" t="s">
        <v>425</v>
      </c>
      <c r="H2" s="526" t="s">
        <v>442</v>
      </c>
      <c r="I2" s="526"/>
      <c r="J2" s="591" t="s">
        <v>425</v>
      </c>
      <c r="K2" s="526" t="s">
        <v>404</v>
      </c>
      <c r="L2" s="526"/>
      <c r="M2" s="591" t="s">
        <v>425</v>
      </c>
      <c r="N2" s="256"/>
      <c r="O2" s="256"/>
      <c r="P2" s="256"/>
      <c r="Q2" s="256"/>
      <c r="R2" s="256"/>
    </row>
    <row r="3" spans="1:18" ht="26.25" customHeight="1" x14ac:dyDescent="0.25">
      <c r="A3" s="526"/>
      <c r="B3" s="451">
        <v>2018</v>
      </c>
      <c r="C3" s="451">
        <v>2019</v>
      </c>
      <c r="D3" s="591"/>
      <c r="E3" s="451">
        <v>2018</v>
      </c>
      <c r="F3" s="451">
        <v>2019</v>
      </c>
      <c r="G3" s="591"/>
      <c r="H3" s="451">
        <v>2018</v>
      </c>
      <c r="I3" s="451">
        <v>2019</v>
      </c>
      <c r="J3" s="591"/>
      <c r="K3" s="451">
        <v>2018</v>
      </c>
      <c r="L3" s="451">
        <v>2019</v>
      </c>
      <c r="M3" s="591"/>
      <c r="N3" s="256"/>
      <c r="O3" s="256"/>
      <c r="P3" s="256"/>
      <c r="Q3" s="256"/>
      <c r="R3" s="256"/>
    </row>
    <row r="4" spans="1:18" x14ac:dyDescent="0.25">
      <c r="A4" s="451" t="s">
        <v>443</v>
      </c>
      <c r="B4" s="451"/>
      <c r="C4" s="451"/>
      <c r="D4" s="458"/>
      <c r="E4" s="245">
        <v>2.52</v>
      </c>
      <c r="F4" s="245">
        <v>6.3E-2</v>
      </c>
      <c r="G4" s="247">
        <f>F4/E4-1</f>
        <v>-0.97499999999999998</v>
      </c>
      <c r="H4" s="451"/>
      <c r="I4" s="451"/>
      <c r="J4" s="458"/>
      <c r="K4" s="249">
        <f t="shared" ref="K4:L15" si="0">B4+E4+H4</f>
        <v>2.52</v>
      </c>
      <c r="L4" s="249">
        <f t="shared" si="0"/>
        <v>6.3E-2</v>
      </c>
      <c r="M4" s="247">
        <f t="shared" ref="M4:M16" si="1">L4/K4-1</f>
        <v>-0.97499999999999998</v>
      </c>
      <c r="N4" s="256"/>
      <c r="O4" s="256"/>
      <c r="P4" s="256"/>
      <c r="Q4" s="256"/>
      <c r="R4" s="256"/>
    </row>
    <row r="5" spans="1:18" x14ac:dyDescent="0.25">
      <c r="A5" s="451" t="s">
        <v>444</v>
      </c>
      <c r="B5" s="451"/>
      <c r="C5" s="451"/>
      <c r="D5" s="458"/>
      <c r="E5" s="245">
        <v>7.734</v>
      </c>
      <c r="F5" s="245">
        <v>6.141</v>
      </c>
      <c r="G5" s="246" t="s">
        <v>340</v>
      </c>
      <c r="H5" s="451"/>
      <c r="I5" s="451"/>
      <c r="J5" s="458"/>
      <c r="K5" s="249">
        <f t="shared" si="0"/>
        <v>7.734</v>
      </c>
      <c r="L5" s="249">
        <f t="shared" si="0"/>
        <v>6.141</v>
      </c>
      <c r="M5" s="247">
        <f t="shared" si="1"/>
        <v>-0.20597362296353761</v>
      </c>
      <c r="N5" s="256"/>
      <c r="O5" s="256"/>
      <c r="P5" s="256"/>
      <c r="Q5" s="256"/>
      <c r="R5" s="256"/>
    </row>
    <row r="6" spans="1:18" x14ac:dyDescent="0.25">
      <c r="A6" s="451" t="s">
        <v>409</v>
      </c>
      <c r="B6" s="245">
        <v>0.95</v>
      </c>
      <c r="C6" s="245">
        <v>0</v>
      </c>
      <c r="D6" s="247"/>
      <c r="E6" s="245">
        <v>21</v>
      </c>
      <c r="F6" s="245">
        <v>20.7</v>
      </c>
      <c r="G6" s="247">
        <f t="shared" ref="G6:G16" si="2">F6/E6-1</f>
        <v>-1.4285714285714346E-2</v>
      </c>
      <c r="H6" s="245"/>
      <c r="I6" s="245"/>
      <c r="J6" s="246" t="s">
        <v>340</v>
      </c>
      <c r="K6" s="249">
        <f t="shared" si="0"/>
        <v>21.95</v>
      </c>
      <c r="L6" s="249">
        <f t="shared" si="0"/>
        <v>20.7</v>
      </c>
      <c r="M6" s="247">
        <f t="shared" si="1"/>
        <v>-5.6947608200455635E-2</v>
      </c>
      <c r="N6" s="256"/>
      <c r="O6" s="256"/>
      <c r="P6" s="248"/>
      <c r="Q6" s="248"/>
      <c r="R6" s="256"/>
    </row>
    <row r="7" spans="1:18" x14ac:dyDescent="0.25">
      <c r="A7" s="451" t="s">
        <v>410</v>
      </c>
      <c r="B7" s="245">
        <v>63559.63</v>
      </c>
      <c r="C7" s="245">
        <v>42836.527000000002</v>
      </c>
      <c r="D7" s="247">
        <f t="shared" ref="D7:D16" si="3">C7/B7-1</f>
        <v>-0.32604190741827788</v>
      </c>
      <c r="E7" s="245">
        <v>14771.313</v>
      </c>
      <c r="F7" s="245">
        <v>22176.964</v>
      </c>
      <c r="G7" s="247">
        <f t="shared" si="2"/>
        <v>0.50135360343389923</v>
      </c>
      <c r="H7" s="245">
        <v>3001.2979999999998</v>
      </c>
      <c r="I7" s="245"/>
      <c r="J7" s="246" t="s">
        <v>340</v>
      </c>
      <c r="K7" s="249">
        <f t="shared" si="0"/>
        <v>81332.240999999995</v>
      </c>
      <c r="L7" s="249">
        <f t="shared" si="0"/>
        <v>65013.491000000002</v>
      </c>
      <c r="M7" s="247">
        <f t="shared" si="1"/>
        <v>-0.20064306355458705</v>
      </c>
      <c r="N7" s="256"/>
      <c r="O7" s="256"/>
      <c r="P7" s="248"/>
      <c r="Q7" s="248"/>
      <c r="R7" s="256"/>
    </row>
    <row r="8" spans="1:18" x14ac:dyDescent="0.25">
      <c r="A8" s="451" t="s">
        <v>411</v>
      </c>
      <c r="B8" s="245">
        <v>23307.821</v>
      </c>
      <c r="C8" s="245">
        <v>21120.583999999999</v>
      </c>
      <c r="D8" s="247">
        <f t="shared" si="3"/>
        <v>-9.3841333344717226E-2</v>
      </c>
      <c r="E8" s="245">
        <v>447.13</v>
      </c>
      <c r="F8" s="245">
        <v>779.65300000000002</v>
      </c>
      <c r="G8" s="247">
        <f t="shared" si="2"/>
        <v>0.74368304519938278</v>
      </c>
      <c r="H8" s="245">
        <v>3365.248</v>
      </c>
      <c r="I8" s="245">
        <v>983.66300000000001</v>
      </c>
      <c r="J8" s="247">
        <f t="shared" ref="J8:J16" si="4">I8/H8-1</f>
        <v>-0.70769969999239279</v>
      </c>
      <c r="K8" s="249">
        <f t="shared" si="0"/>
        <v>27120.199000000001</v>
      </c>
      <c r="L8" s="249">
        <f t="shared" si="0"/>
        <v>22883.899999999998</v>
      </c>
      <c r="M8" s="247">
        <f t="shared" si="1"/>
        <v>-0.15620456914788872</v>
      </c>
      <c r="N8" s="256"/>
      <c r="O8" s="256"/>
      <c r="P8" s="248"/>
      <c r="Q8" s="248"/>
      <c r="R8" s="256"/>
    </row>
    <row r="9" spans="1:18" x14ac:dyDescent="0.25">
      <c r="A9" s="451" t="s">
        <v>412</v>
      </c>
      <c r="B9" s="245">
        <v>124706.175</v>
      </c>
      <c r="C9" s="245">
        <v>113923.795</v>
      </c>
      <c r="D9" s="247">
        <f t="shared" si="3"/>
        <v>-8.6462278231210332E-2</v>
      </c>
      <c r="E9" s="245">
        <v>11867.061</v>
      </c>
      <c r="F9" s="245">
        <v>13940.507</v>
      </c>
      <c r="G9" s="247">
        <f t="shared" si="2"/>
        <v>0.17472278940843067</v>
      </c>
      <c r="H9" s="245">
        <v>45920.517</v>
      </c>
      <c r="I9" s="245">
        <v>23430.879000000001</v>
      </c>
      <c r="J9" s="247">
        <f t="shared" si="4"/>
        <v>-0.48975141111760567</v>
      </c>
      <c r="K9" s="249">
        <f t="shared" si="0"/>
        <v>182493.753</v>
      </c>
      <c r="L9" s="249">
        <f t="shared" si="0"/>
        <v>151295.18099999998</v>
      </c>
      <c r="M9" s="247">
        <f t="shared" si="1"/>
        <v>-0.17095693133123313</v>
      </c>
      <c r="N9" s="256"/>
      <c r="O9" s="256"/>
      <c r="P9" s="248"/>
      <c r="Q9" s="248"/>
      <c r="R9" s="256"/>
    </row>
    <row r="10" spans="1:18" x14ac:dyDescent="0.25">
      <c r="A10" s="451" t="s">
        <v>445</v>
      </c>
      <c r="B10" s="245">
        <v>341376.891</v>
      </c>
      <c r="C10" s="245">
        <v>360174.22899999999</v>
      </c>
      <c r="D10" s="247">
        <f t="shared" si="3"/>
        <v>5.5063299524864329E-2</v>
      </c>
      <c r="E10" s="245">
        <v>23198.172999999999</v>
      </c>
      <c r="F10" s="245">
        <v>17489.702000000001</v>
      </c>
      <c r="G10" s="247">
        <f t="shared" si="2"/>
        <v>-0.24607416282308081</v>
      </c>
      <c r="H10" s="245">
        <v>36645.908000000003</v>
      </c>
      <c r="I10" s="245">
        <v>4867.5219999999999</v>
      </c>
      <c r="J10" s="247">
        <f t="shared" si="4"/>
        <v>-0.86717420127780709</v>
      </c>
      <c r="K10" s="249">
        <f t="shared" si="0"/>
        <v>401220.97200000001</v>
      </c>
      <c r="L10" s="249">
        <f t="shared" si="0"/>
        <v>382531.45299999998</v>
      </c>
      <c r="M10" s="247">
        <f t="shared" si="1"/>
        <v>-4.6581610394982098E-2</v>
      </c>
      <c r="N10" s="256"/>
      <c r="O10" s="256"/>
      <c r="P10" s="248"/>
      <c r="Q10" s="248"/>
      <c r="R10" s="256"/>
    </row>
    <row r="11" spans="1:18" x14ac:dyDescent="0.25">
      <c r="A11" s="451" t="s">
        <v>414</v>
      </c>
      <c r="B11" s="245">
        <v>482353.87099999998</v>
      </c>
      <c r="C11" s="245">
        <v>481629.43599999999</v>
      </c>
      <c r="D11" s="247">
        <f t="shared" si="3"/>
        <v>-1.5018745438865055E-3</v>
      </c>
      <c r="E11" s="245">
        <v>68923.539000000004</v>
      </c>
      <c r="F11" s="245">
        <v>60120.243000000002</v>
      </c>
      <c r="G11" s="247">
        <f t="shared" si="2"/>
        <v>-0.12772553655435481</v>
      </c>
      <c r="H11" s="245">
        <v>12283.474</v>
      </c>
      <c r="I11" s="245">
        <v>435.64299999999997</v>
      </c>
      <c r="J11" s="247">
        <f t="shared" si="4"/>
        <v>-0.96453421890256785</v>
      </c>
      <c r="K11" s="249">
        <f t="shared" si="0"/>
        <v>563560.88400000008</v>
      </c>
      <c r="L11" s="249">
        <f t="shared" si="0"/>
        <v>542185.32200000004</v>
      </c>
      <c r="M11" s="247">
        <f t="shared" si="1"/>
        <v>-3.7929463536010788E-2</v>
      </c>
      <c r="N11" s="256"/>
      <c r="O11" s="256"/>
      <c r="P11" s="256"/>
      <c r="Q11" s="256"/>
      <c r="R11" s="256"/>
    </row>
    <row r="12" spans="1:18" s="256" customFormat="1" x14ac:dyDescent="0.25">
      <c r="A12" s="451" t="s">
        <v>446</v>
      </c>
      <c r="B12" s="245"/>
      <c r="C12" s="245">
        <v>10230.1</v>
      </c>
      <c r="D12" s="247"/>
      <c r="E12" s="245"/>
      <c r="F12" s="245">
        <v>19233.234</v>
      </c>
      <c r="G12" s="247"/>
      <c r="H12" s="245"/>
      <c r="I12" s="245">
        <v>110</v>
      </c>
      <c r="J12" s="247"/>
      <c r="K12" s="249"/>
      <c r="L12" s="249">
        <f t="shared" si="0"/>
        <v>29573.334000000003</v>
      </c>
      <c r="M12" s="247"/>
    </row>
    <row r="13" spans="1:18" x14ac:dyDescent="0.25">
      <c r="A13" s="451" t="s">
        <v>415</v>
      </c>
      <c r="B13" s="245">
        <v>17471.756000000001</v>
      </c>
      <c r="C13" s="245">
        <v>127.523</v>
      </c>
      <c r="D13" s="247">
        <f t="shared" si="3"/>
        <v>-0.99270119156883829</v>
      </c>
      <c r="E13" s="245">
        <v>16650.399000000001</v>
      </c>
      <c r="F13" s="245">
        <v>219.48099999999999</v>
      </c>
      <c r="G13" s="247">
        <f t="shared" si="2"/>
        <v>-0.98681827384436849</v>
      </c>
      <c r="H13" s="245">
        <v>6.7</v>
      </c>
      <c r="I13" s="245">
        <v>11.12</v>
      </c>
      <c r="J13" s="247">
        <f t="shared" si="4"/>
        <v>0.65970149253731325</v>
      </c>
      <c r="K13" s="249">
        <f t="shared" si="0"/>
        <v>34128.854999999996</v>
      </c>
      <c r="L13" s="249">
        <f t="shared" si="0"/>
        <v>358.12400000000002</v>
      </c>
      <c r="M13" s="247">
        <f t="shared" si="1"/>
        <v>-0.98950670920545092</v>
      </c>
      <c r="N13" s="319"/>
      <c r="O13" s="319"/>
      <c r="P13" s="256"/>
      <c r="Q13" s="256"/>
      <c r="R13" s="256"/>
    </row>
    <row r="14" spans="1:18" x14ac:dyDescent="0.25">
      <c r="A14" s="451" t="s">
        <v>416</v>
      </c>
      <c r="B14" s="245">
        <v>4.8499999999999996</v>
      </c>
      <c r="C14" s="245">
        <v>5.37</v>
      </c>
      <c r="D14" s="247">
        <f t="shared" si="3"/>
        <v>0.10721649484536089</v>
      </c>
      <c r="E14" s="245"/>
      <c r="F14" s="245">
        <v>0.25</v>
      </c>
      <c r="G14" s="247"/>
      <c r="H14" s="245"/>
      <c r="I14" s="245"/>
      <c r="J14" s="247"/>
      <c r="K14" s="249">
        <f t="shared" si="0"/>
        <v>4.8499999999999996</v>
      </c>
      <c r="L14" s="249">
        <f t="shared" si="0"/>
        <v>5.62</v>
      </c>
      <c r="M14" s="247">
        <f t="shared" si="1"/>
        <v>0.15876288659793825</v>
      </c>
      <c r="N14" s="256"/>
      <c r="O14" s="256"/>
      <c r="P14" s="256"/>
      <c r="Q14" s="256"/>
      <c r="R14" s="123"/>
    </row>
    <row r="15" spans="1:18" x14ac:dyDescent="0.25">
      <c r="A15" s="451" t="s">
        <v>417</v>
      </c>
      <c r="B15" s="245"/>
      <c r="C15" s="245"/>
      <c r="D15" s="247"/>
      <c r="E15" s="245">
        <v>3.0249999999999999</v>
      </c>
      <c r="F15" s="245">
        <v>2.5</v>
      </c>
      <c r="G15" s="247">
        <f t="shared" si="2"/>
        <v>-0.17355371900826444</v>
      </c>
      <c r="H15" s="245"/>
      <c r="I15" s="245"/>
      <c r="J15" s="247"/>
      <c r="K15" s="249">
        <f t="shared" si="0"/>
        <v>3.0249999999999999</v>
      </c>
      <c r="L15" s="249">
        <f t="shared" si="0"/>
        <v>2.5</v>
      </c>
      <c r="M15" s="247">
        <f t="shared" si="1"/>
        <v>-0.17355371900826444</v>
      </c>
      <c r="N15" s="256"/>
      <c r="O15" s="256"/>
      <c r="P15" s="256"/>
      <c r="Q15" s="256"/>
      <c r="R15" s="123"/>
    </row>
    <row r="16" spans="1:18" x14ac:dyDescent="0.25">
      <c r="A16" s="459" t="s">
        <v>404</v>
      </c>
      <c r="B16" s="249">
        <f>SUM(B4:B15)</f>
        <v>1052781.9440000001</v>
      </c>
      <c r="C16" s="249">
        <f>SUM(C4:C15)</f>
        <v>1030047.564</v>
      </c>
      <c r="D16" s="250">
        <f t="shared" si="3"/>
        <v>-2.1594576283880618E-2</v>
      </c>
      <c r="E16" s="249">
        <f>SUM(E4:E15)</f>
        <v>135891.894</v>
      </c>
      <c r="F16" s="249">
        <f>SUM(F4:F15)</f>
        <v>133989.43799999999</v>
      </c>
      <c r="G16" s="250">
        <f t="shared" si="2"/>
        <v>-1.3999775439144324E-2</v>
      </c>
      <c r="H16" s="249">
        <f>SUM(H4:H15)</f>
        <v>101223.145</v>
      </c>
      <c r="I16" s="249">
        <f>SUM(I4:I15)</f>
        <v>29838.827000000001</v>
      </c>
      <c r="J16" s="250">
        <f t="shared" si="4"/>
        <v>-0.70521734925347368</v>
      </c>
      <c r="K16" s="249">
        <f>SUM(K4:K15)</f>
        <v>1289896.983</v>
      </c>
      <c r="L16" s="249">
        <f>SUM(L4:L15)</f>
        <v>1193875.8290000004</v>
      </c>
      <c r="M16" s="250">
        <f t="shared" si="1"/>
        <v>-7.4440947816372782E-2</v>
      </c>
      <c r="N16" s="256"/>
      <c r="O16" s="256"/>
      <c r="P16" s="256"/>
      <c r="Q16" s="256"/>
      <c r="R16" s="256"/>
    </row>
    <row r="17" spans="1:13" x14ac:dyDescent="0.25">
      <c r="A17" s="588" t="s">
        <v>447</v>
      </c>
      <c r="B17" s="589"/>
      <c r="C17" s="589"/>
      <c r="D17" s="589"/>
      <c r="E17" s="589"/>
      <c r="F17" s="589"/>
      <c r="G17" s="589"/>
      <c r="H17" s="589"/>
      <c r="I17" s="589"/>
      <c r="J17" s="589"/>
      <c r="K17" s="589"/>
      <c r="L17" s="589"/>
      <c r="M17" s="590"/>
    </row>
  </sheetData>
  <mergeCells count="11">
    <mergeCell ref="A17:M17"/>
    <mergeCell ref="A2:A3"/>
    <mergeCell ref="M2:M3"/>
    <mergeCell ref="A1:M1"/>
    <mergeCell ref="B2:C2"/>
    <mergeCell ref="E2:F2"/>
    <mergeCell ref="H2:I2"/>
    <mergeCell ref="K2:L2"/>
    <mergeCell ref="D2:D3"/>
    <mergeCell ref="G2:G3"/>
    <mergeCell ref="J2:J3"/>
  </mergeCells>
  <printOptions horizontalCentered="1"/>
  <pageMargins left="0.70866141732283472" right="0.70866141732283472" top="0.74803149606299213" bottom="0.74803149606299213" header="0.31496062992125984" footer="0.31496062992125984"/>
  <pageSetup scale="93" orientation="landscape" r:id="rId1"/>
  <headerFooter>
    <oddFooter>Página &amp;P</oddFooter>
  </headerFooter>
  <ignoredErrors>
    <ignoredError sqref="J16 D16 G16" formula="1"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I2:AB44"/>
  <sheetViews>
    <sheetView topLeftCell="A28" zoomScaleNormal="100" zoomScaleSheetLayoutView="100" workbookViewId="0">
      <selection activeCell="X15" sqref="X15"/>
    </sheetView>
  </sheetViews>
  <sheetFormatPr baseColWidth="10" defaultColWidth="11" defaultRowHeight="14.25" x14ac:dyDescent="0.2"/>
  <cols>
    <col min="1" max="1" width="3.25" style="21" customWidth="1"/>
    <col min="2" max="2" width="18.625" style="21" customWidth="1"/>
    <col min="3" max="4" width="11" style="21"/>
    <col min="5" max="5" width="8.875" style="21" customWidth="1"/>
    <col min="6" max="7" width="11" style="21"/>
    <col min="8" max="20" width="8.25" style="21" customWidth="1"/>
    <col min="21" max="23" width="11" style="21"/>
    <col min="24" max="24" width="12.375" style="21" bestFit="1" customWidth="1"/>
    <col min="25" max="16384" width="11" style="21"/>
  </cols>
  <sheetData>
    <row r="2" spans="23:27" x14ac:dyDescent="0.2">
      <c r="W2" s="67" t="s">
        <v>201</v>
      </c>
      <c r="X2" s="49">
        <v>358482892</v>
      </c>
      <c r="Y2" s="48">
        <f>X2/$X$14</f>
        <v>0.34802557137060519</v>
      </c>
      <c r="Z2" s="72"/>
      <c r="AA2" s="63"/>
    </row>
    <row r="3" spans="23:27" x14ac:dyDescent="0.2">
      <c r="W3" s="67" t="s">
        <v>197</v>
      </c>
      <c r="X3" s="49">
        <v>148118517</v>
      </c>
      <c r="Y3" s="48">
        <f t="shared" ref="Y3:Y12" si="0">X3/$X$14</f>
        <v>0.14379774505247991</v>
      </c>
      <c r="Z3" s="72"/>
      <c r="AA3" s="63"/>
    </row>
    <row r="4" spans="23:27" x14ac:dyDescent="0.2">
      <c r="W4" s="67" t="s">
        <v>204</v>
      </c>
      <c r="X4" s="49">
        <v>121262865</v>
      </c>
      <c r="Y4" s="48">
        <f t="shared" si="0"/>
        <v>0.11772550048960652</v>
      </c>
      <c r="Z4" s="72"/>
      <c r="AA4" s="63"/>
    </row>
    <row r="5" spans="23:27" x14ac:dyDescent="0.2">
      <c r="W5" s="67" t="s">
        <v>192</v>
      </c>
      <c r="X5" s="49">
        <v>91269049</v>
      </c>
      <c r="Y5" s="48">
        <f t="shared" si="0"/>
        <v>8.8606635450477117E-2</v>
      </c>
      <c r="Z5" s="72"/>
      <c r="AA5" s="63"/>
    </row>
    <row r="6" spans="23:27" ht="14.45" customHeight="1" x14ac:dyDescent="0.2">
      <c r="W6" s="67" t="s">
        <v>206</v>
      </c>
      <c r="X6" s="49">
        <v>63888031</v>
      </c>
      <c r="Y6" s="48">
        <f t="shared" si="0"/>
        <v>6.2024350362911977E-2</v>
      </c>
      <c r="Z6" s="72"/>
      <c r="AA6" s="63"/>
    </row>
    <row r="7" spans="23:27" x14ac:dyDescent="0.2">
      <c r="W7" s="67" t="s">
        <v>448</v>
      </c>
      <c r="X7" s="49">
        <v>88681398</v>
      </c>
      <c r="Y7" s="48">
        <f t="shared" si="0"/>
        <v>8.6094468934640386E-2</v>
      </c>
      <c r="Z7" s="72"/>
      <c r="AA7" s="63"/>
    </row>
    <row r="8" spans="23:27" ht="13.9" customHeight="1" x14ac:dyDescent="0.2">
      <c r="W8" s="67" t="s">
        <v>194</v>
      </c>
      <c r="X8" s="49">
        <v>39563391</v>
      </c>
      <c r="Y8" s="48">
        <f t="shared" si="0"/>
        <v>3.8409285534701777E-2</v>
      </c>
      <c r="Z8" s="72"/>
      <c r="AA8" s="63"/>
    </row>
    <row r="9" spans="23:27" x14ac:dyDescent="0.2">
      <c r="W9" s="67" t="s">
        <v>205</v>
      </c>
      <c r="X9" s="49">
        <v>25858561</v>
      </c>
      <c r="Y9" s="48">
        <f t="shared" si="0"/>
        <v>2.5104239749456851E-2</v>
      </c>
      <c r="Z9" s="72"/>
      <c r="AA9" s="63"/>
    </row>
    <row r="10" spans="23:27" x14ac:dyDescent="0.2">
      <c r="W10" s="67" t="s">
        <v>449</v>
      </c>
      <c r="X10" s="49">
        <v>33883723</v>
      </c>
      <c r="Y10" s="48">
        <f t="shared" si="0"/>
        <v>3.2895299386388334E-2</v>
      </c>
      <c r="Z10" s="72"/>
      <c r="AA10" s="63"/>
    </row>
    <row r="11" spans="23:27" x14ac:dyDescent="0.2">
      <c r="W11" s="67" t="s">
        <v>450</v>
      </c>
      <c r="X11" s="49">
        <v>22583955</v>
      </c>
      <c r="Y11" s="48">
        <f t="shared" si="0"/>
        <v>2.1925157428943739E-2</v>
      </c>
      <c r="Z11" s="72"/>
      <c r="AA11" s="63"/>
    </row>
    <row r="12" spans="23:27" x14ac:dyDescent="0.2">
      <c r="W12" s="67" t="s">
        <v>451</v>
      </c>
      <c r="X12" s="49">
        <v>36455182</v>
      </c>
      <c r="Y12" s="48">
        <f t="shared" si="0"/>
        <v>3.5391746239788205E-2</v>
      </c>
      <c r="Z12" s="72"/>
      <c r="AA12" s="63"/>
    </row>
    <row r="13" spans="23:27" x14ac:dyDescent="0.2">
      <c r="W13" s="67"/>
      <c r="X13" s="49">
        <f>Y43*100</f>
        <v>1052781944</v>
      </c>
      <c r="Y13" s="48">
        <f>X13/$X$13</f>
        <v>1</v>
      </c>
      <c r="Z13" s="50"/>
      <c r="AA13" s="72"/>
    </row>
    <row r="14" spans="23:27" x14ac:dyDescent="0.2">
      <c r="W14" s="72"/>
      <c r="X14" s="73">
        <f>SUM(X2:X12)</f>
        <v>1030047564</v>
      </c>
      <c r="Y14" s="48">
        <f>X14/$X$13</f>
        <v>0.97840542371611949</v>
      </c>
      <c r="Z14" s="72"/>
      <c r="AA14" s="72"/>
    </row>
    <row r="18" spans="9:28" ht="14.25" customHeight="1" x14ac:dyDescent="0.2">
      <c r="I18" s="72"/>
      <c r="J18" s="72"/>
      <c r="K18" s="72"/>
      <c r="L18" s="72"/>
      <c r="M18" s="72"/>
      <c r="N18" s="72"/>
      <c r="O18" s="72"/>
      <c r="P18" s="72"/>
      <c r="Q18" s="72"/>
      <c r="R18" s="72"/>
      <c r="S18" s="72"/>
      <c r="T18" s="72"/>
      <c r="U18" s="72"/>
      <c r="V18" s="72"/>
      <c r="W18" s="72"/>
      <c r="X18" s="72"/>
      <c r="Y18" s="72"/>
      <c r="Z18" s="72"/>
      <c r="AA18" s="72"/>
      <c r="AB18" s="72"/>
    </row>
    <row r="19" spans="9:28" ht="14.25" customHeight="1" x14ac:dyDescent="0.2">
      <c r="I19" s="72"/>
      <c r="J19" s="72"/>
      <c r="K19" s="72"/>
      <c r="L19" s="72"/>
      <c r="M19" s="72"/>
      <c r="N19" s="72"/>
      <c r="O19" s="72"/>
      <c r="P19" s="72"/>
      <c r="Q19" s="72"/>
      <c r="R19" s="72"/>
      <c r="S19" s="72"/>
      <c r="T19" s="72"/>
      <c r="U19" s="72"/>
      <c r="V19" s="72"/>
      <c r="W19" s="72"/>
      <c r="X19" s="72"/>
      <c r="Y19" s="72"/>
      <c r="Z19" s="72"/>
      <c r="AA19" s="72"/>
      <c r="AB19" s="72"/>
    </row>
    <row r="20" spans="9:28" ht="14.25" customHeight="1" thickBot="1" x14ac:dyDescent="0.25">
      <c r="I20" s="72"/>
      <c r="J20" s="72"/>
      <c r="K20" s="72"/>
      <c r="L20" s="72"/>
      <c r="M20" s="72"/>
      <c r="N20" s="72"/>
      <c r="O20" s="72"/>
      <c r="P20" s="72"/>
      <c r="Q20" s="72"/>
      <c r="R20" s="72"/>
      <c r="S20" s="72"/>
      <c r="T20" s="72"/>
      <c r="U20" s="72"/>
      <c r="V20" s="72"/>
      <c r="W20" s="72"/>
      <c r="X20" s="72"/>
      <c r="Y20" s="72"/>
      <c r="Z20" s="72"/>
      <c r="AA20" s="72"/>
      <c r="AB20" s="72"/>
    </row>
    <row r="21" spans="9:28" ht="14.25" customHeight="1" thickBot="1" x14ac:dyDescent="0.25">
      <c r="I21" s="72"/>
      <c r="J21" s="72"/>
      <c r="K21" s="72"/>
      <c r="L21" s="72"/>
      <c r="M21" s="72"/>
      <c r="N21" s="72"/>
      <c r="O21" s="72"/>
      <c r="P21" s="72"/>
      <c r="Q21" s="72"/>
      <c r="R21" s="72"/>
      <c r="S21" s="72"/>
      <c r="T21" s="72"/>
      <c r="U21" s="72"/>
      <c r="V21" s="72"/>
      <c r="W21" s="72"/>
      <c r="X21" s="34" t="s">
        <v>452</v>
      </c>
      <c r="Y21" s="35" t="s">
        <v>440</v>
      </c>
      <c r="Z21" s="35" t="s">
        <v>441</v>
      </c>
      <c r="AA21" s="35" t="s">
        <v>406</v>
      </c>
      <c r="AB21" s="35" t="s">
        <v>404</v>
      </c>
    </row>
    <row r="22" spans="9:28" ht="14.25" customHeight="1" thickBot="1" x14ac:dyDescent="0.25">
      <c r="I22" s="72"/>
      <c r="J22" s="72"/>
      <c r="K22" s="72"/>
      <c r="L22" s="72"/>
      <c r="M22" s="72"/>
      <c r="N22" s="72"/>
      <c r="O22" s="72"/>
      <c r="P22" s="72"/>
      <c r="Q22" s="72"/>
      <c r="R22" s="72"/>
      <c r="S22" s="72"/>
      <c r="T22" s="72"/>
      <c r="U22" s="72"/>
      <c r="V22" s="72"/>
      <c r="W22" s="72"/>
      <c r="X22" s="36">
        <v>1997</v>
      </c>
      <c r="Y22" s="37">
        <v>2489287</v>
      </c>
      <c r="Z22" s="37">
        <v>1330057</v>
      </c>
      <c r="AA22" s="37">
        <v>490905</v>
      </c>
      <c r="AB22" s="37">
        <f t="shared" ref="AB22:AB44" si="1">Y22+Z22+AA22</f>
        <v>4310249</v>
      </c>
    </row>
    <row r="23" spans="9:28" ht="14.25" customHeight="1" thickBot="1" x14ac:dyDescent="0.25">
      <c r="I23" s="72"/>
      <c r="J23" s="28"/>
      <c r="K23" s="72"/>
      <c r="L23" s="72"/>
      <c r="M23" s="72"/>
      <c r="N23" s="72"/>
      <c r="O23" s="72"/>
      <c r="P23" s="72"/>
      <c r="Q23" s="72"/>
      <c r="R23" s="72"/>
      <c r="S23" s="72"/>
      <c r="T23" s="72"/>
      <c r="U23" s="72"/>
      <c r="V23" s="72"/>
      <c r="W23" s="72"/>
      <c r="X23" s="36">
        <v>1998</v>
      </c>
      <c r="Y23" s="37">
        <v>2996983</v>
      </c>
      <c r="Z23" s="38">
        <v>1443082</v>
      </c>
      <c r="AA23" s="37">
        <v>825438</v>
      </c>
      <c r="AB23" s="37">
        <f t="shared" si="1"/>
        <v>5265503</v>
      </c>
    </row>
    <row r="24" spans="9:28" ht="14.25" customHeight="1" thickBot="1" x14ac:dyDescent="0.25">
      <c r="I24" s="72"/>
      <c r="J24" s="72"/>
      <c r="K24" s="72"/>
      <c r="L24" s="72"/>
      <c r="M24" s="72"/>
      <c r="N24" s="72"/>
      <c r="O24" s="72"/>
      <c r="P24" s="72"/>
      <c r="Q24" s="72"/>
      <c r="R24" s="72"/>
      <c r="S24" s="72"/>
      <c r="T24" s="72"/>
      <c r="U24" s="72"/>
      <c r="V24" s="72"/>
      <c r="W24" s="72"/>
      <c r="X24" s="36">
        <v>1999</v>
      </c>
      <c r="Y24" s="37">
        <v>2395729</v>
      </c>
      <c r="Z24" s="37">
        <v>1318548</v>
      </c>
      <c r="AA24" s="37">
        <v>565874</v>
      </c>
      <c r="AB24" s="37">
        <f t="shared" si="1"/>
        <v>4280151</v>
      </c>
    </row>
    <row r="25" spans="9:28" ht="14.25" customHeight="1" thickBot="1" x14ac:dyDescent="0.25">
      <c r="I25" s="72"/>
      <c r="J25" s="72"/>
      <c r="K25" s="72"/>
      <c r="L25" s="72"/>
      <c r="M25" s="72"/>
      <c r="N25" s="72"/>
      <c r="O25" s="72"/>
      <c r="P25" s="72"/>
      <c r="Q25" s="72"/>
      <c r="R25" s="72"/>
      <c r="S25" s="72"/>
      <c r="T25" s="72"/>
      <c r="U25" s="72"/>
      <c r="V25" s="72"/>
      <c r="W25" s="72"/>
      <c r="X25" s="36">
        <v>2000</v>
      </c>
      <c r="Y25" s="37">
        <v>3748213</v>
      </c>
      <c r="Z25" s="37">
        <v>1956098</v>
      </c>
      <c r="AA25" s="37">
        <v>715063</v>
      </c>
      <c r="AB25" s="37">
        <f t="shared" si="1"/>
        <v>6419374</v>
      </c>
    </row>
    <row r="26" spans="9:28" ht="14.25" customHeight="1" thickBot="1" x14ac:dyDescent="0.25">
      <c r="I26" s="72"/>
      <c r="J26" s="72"/>
      <c r="K26" s="72"/>
      <c r="L26" s="72"/>
      <c r="M26" s="72"/>
      <c r="N26" s="72"/>
      <c r="O26" s="72"/>
      <c r="P26" s="72"/>
      <c r="Q26" s="72"/>
      <c r="R26" s="72"/>
      <c r="S26" s="72"/>
      <c r="T26" s="72"/>
      <c r="U26" s="72"/>
      <c r="V26" s="72"/>
      <c r="W26" s="72"/>
      <c r="X26" s="36">
        <v>2001</v>
      </c>
      <c r="Y26" s="37">
        <v>4460397</v>
      </c>
      <c r="Z26" s="37">
        <v>583290</v>
      </c>
      <c r="AA26" s="37">
        <v>408098</v>
      </c>
      <c r="AB26" s="37">
        <f t="shared" si="1"/>
        <v>5451785</v>
      </c>
    </row>
    <row r="27" spans="9:28" ht="14.25" customHeight="1" thickBot="1" x14ac:dyDescent="0.25">
      <c r="I27" s="72"/>
      <c r="J27" s="72"/>
      <c r="K27" s="72"/>
      <c r="L27" s="72"/>
      <c r="M27" s="72"/>
      <c r="N27" s="72"/>
      <c r="O27" s="72"/>
      <c r="P27" s="72"/>
      <c r="Q27" s="72"/>
      <c r="R27" s="72"/>
      <c r="S27" s="72"/>
      <c r="T27" s="72"/>
      <c r="U27" s="72"/>
      <c r="V27" s="72"/>
      <c r="W27" s="72"/>
      <c r="X27" s="36">
        <v>2002</v>
      </c>
      <c r="Y27" s="37">
        <v>4430500</v>
      </c>
      <c r="Z27" s="37">
        <v>834463</v>
      </c>
      <c r="AA27" s="37">
        <v>358267</v>
      </c>
      <c r="AB27" s="37">
        <f t="shared" si="1"/>
        <v>5623230</v>
      </c>
    </row>
    <row r="28" spans="9:28" ht="14.25" customHeight="1" thickBot="1" x14ac:dyDescent="0.25">
      <c r="I28" s="72"/>
      <c r="J28" s="72"/>
      <c r="K28" s="72"/>
      <c r="L28" s="72"/>
      <c r="M28" s="72"/>
      <c r="N28" s="72"/>
      <c r="O28" s="72"/>
      <c r="P28" s="72"/>
      <c r="Q28" s="72"/>
      <c r="R28" s="72"/>
      <c r="S28" s="72"/>
      <c r="T28" s="72"/>
      <c r="U28" s="72"/>
      <c r="V28" s="72"/>
      <c r="W28" s="72"/>
      <c r="X28" s="36">
        <v>2003</v>
      </c>
      <c r="Y28" s="37">
        <v>5460865</v>
      </c>
      <c r="Z28" s="37">
        <v>947611</v>
      </c>
      <c r="AA28" s="37">
        <v>273745</v>
      </c>
      <c r="AB28" s="37">
        <f t="shared" si="1"/>
        <v>6682221</v>
      </c>
    </row>
    <row r="29" spans="9:28" ht="14.25" customHeight="1" thickBot="1" x14ac:dyDescent="0.3">
      <c r="I29" s="39"/>
      <c r="J29" s="72"/>
      <c r="K29" s="72"/>
      <c r="L29" s="72"/>
      <c r="M29" s="72"/>
      <c r="N29" s="72"/>
      <c r="O29" s="72"/>
      <c r="P29" s="72"/>
      <c r="Q29" s="72"/>
      <c r="R29" s="72"/>
      <c r="S29" s="72"/>
      <c r="T29" s="72"/>
      <c r="U29" s="72"/>
      <c r="V29" s="72"/>
      <c r="W29" s="72"/>
      <c r="X29" s="36">
        <v>2004</v>
      </c>
      <c r="Y29" s="37">
        <v>5474888</v>
      </c>
      <c r="Z29" s="37">
        <v>577173</v>
      </c>
      <c r="AA29" s="37">
        <v>248675</v>
      </c>
      <c r="AB29" s="37">
        <f t="shared" si="1"/>
        <v>6300736</v>
      </c>
    </row>
    <row r="30" spans="9:28" ht="14.25" customHeight="1" thickBot="1" x14ac:dyDescent="0.25">
      <c r="I30" s="72"/>
      <c r="J30" s="72"/>
      <c r="K30" s="72"/>
      <c r="L30" s="72"/>
      <c r="M30" s="72"/>
      <c r="N30" s="72"/>
      <c r="O30" s="72"/>
      <c r="P30" s="72"/>
      <c r="Q30" s="72"/>
      <c r="R30" s="72"/>
      <c r="S30" s="72"/>
      <c r="T30" s="72"/>
      <c r="U30" s="72"/>
      <c r="V30" s="72"/>
      <c r="W30" s="72"/>
      <c r="X30" s="36">
        <v>2005</v>
      </c>
      <c r="Y30" s="37">
        <v>6303212</v>
      </c>
      <c r="Z30" s="37">
        <v>1047796</v>
      </c>
      <c r="AA30" s="37">
        <v>534503</v>
      </c>
      <c r="AB30" s="37">
        <f t="shared" si="1"/>
        <v>7885511</v>
      </c>
    </row>
    <row r="31" spans="9:28" ht="14.25" customHeight="1" thickBot="1" x14ac:dyDescent="0.25">
      <c r="I31" s="66"/>
      <c r="J31" s="72"/>
      <c r="K31" s="72"/>
      <c r="L31" s="72"/>
      <c r="M31" s="72"/>
      <c r="N31" s="72"/>
      <c r="O31" s="72"/>
      <c r="P31" s="72"/>
      <c r="Q31" s="72"/>
      <c r="R31" s="72"/>
      <c r="S31" s="72"/>
      <c r="T31" s="72"/>
      <c r="U31" s="72"/>
      <c r="V31" s="72"/>
      <c r="W31" s="72"/>
      <c r="X31" s="36">
        <v>2006</v>
      </c>
      <c r="Y31" s="37">
        <v>7163043</v>
      </c>
      <c r="Z31" s="37">
        <v>861365</v>
      </c>
      <c r="AA31" s="37">
        <v>424370</v>
      </c>
      <c r="AB31" s="37">
        <f t="shared" si="1"/>
        <v>8448778</v>
      </c>
    </row>
    <row r="32" spans="9:28" ht="14.25" customHeight="1" thickBot="1" x14ac:dyDescent="0.25">
      <c r="I32" s="72"/>
      <c r="J32" s="72"/>
      <c r="K32" s="72"/>
      <c r="L32" s="72"/>
      <c r="M32" s="72"/>
      <c r="N32" s="72"/>
      <c r="O32" s="72"/>
      <c r="P32" s="72"/>
      <c r="Q32" s="72"/>
      <c r="R32" s="72"/>
      <c r="S32" s="72"/>
      <c r="T32" s="72"/>
      <c r="U32" s="72"/>
      <c r="V32" s="72"/>
      <c r="W32" s="72"/>
      <c r="X32" s="36">
        <v>2007</v>
      </c>
      <c r="Y32" s="38">
        <v>7038874</v>
      </c>
      <c r="Z32" s="38">
        <v>879062</v>
      </c>
      <c r="AA32" s="38">
        <v>359524</v>
      </c>
      <c r="AB32" s="37">
        <f t="shared" si="1"/>
        <v>8277460</v>
      </c>
    </row>
    <row r="33" spans="24:28" ht="14.25" customHeight="1" thickBot="1" x14ac:dyDescent="0.25">
      <c r="X33" s="36">
        <v>2008</v>
      </c>
      <c r="Y33" s="38">
        <v>6927908</v>
      </c>
      <c r="Z33" s="38">
        <v>1318511</v>
      </c>
      <c r="AA33" s="38">
        <v>436551</v>
      </c>
      <c r="AB33" s="37">
        <f t="shared" si="1"/>
        <v>8682970</v>
      </c>
    </row>
    <row r="34" spans="24:28" ht="14.25" customHeight="1" thickBot="1" x14ac:dyDescent="0.25">
      <c r="X34" s="36">
        <v>2009</v>
      </c>
      <c r="Y34" s="38">
        <v>8665659</v>
      </c>
      <c r="Z34" s="38">
        <v>1152065</v>
      </c>
      <c r="AA34" s="38">
        <v>275198</v>
      </c>
      <c r="AB34" s="37">
        <f t="shared" si="1"/>
        <v>10092922</v>
      </c>
    </row>
    <row r="35" spans="24:28" ht="14.25" customHeight="1" thickBot="1" x14ac:dyDescent="0.25">
      <c r="X35" s="36">
        <v>2010</v>
      </c>
      <c r="Y35" s="38">
        <v>7445528</v>
      </c>
      <c r="Z35" s="38">
        <v>1271633</v>
      </c>
      <c r="AA35" s="38">
        <v>435221</v>
      </c>
      <c r="AB35" s="37">
        <f t="shared" si="1"/>
        <v>9152382</v>
      </c>
    </row>
    <row r="36" spans="24:28" ht="14.25" customHeight="1" thickBot="1" x14ac:dyDescent="0.25">
      <c r="X36" s="36">
        <v>2011</v>
      </c>
      <c r="Y36" s="38">
        <v>8286392</v>
      </c>
      <c r="Z36" s="38">
        <v>1180010</v>
      </c>
      <c r="AA36" s="38">
        <v>997406</v>
      </c>
      <c r="AB36" s="37">
        <f t="shared" si="1"/>
        <v>10463808</v>
      </c>
    </row>
    <row r="37" spans="24:28" ht="14.25" customHeight="1" thickBot="1" x14ac:dyDescent="0.25">
      <c r="X37" s="36">
        <v>2012</v>
      </c>
      <c r="Y37" s="38">
        <v>10159853</v>
      </c>
      <c r="Z37" s="38">
        <v>1716869</v>
      </c>
      <c r="AA37" s="38">
        <v>676985</v>
      </c>
      <c r="AB37" s="37">
        <f t="shared" si="1"/>
        <v>12553707</v>
      </c>
    </row>
    <row r="38" spans="24:28" ht="14.25" customHeight="1" thickBot="1" x14ac:dyDescent="0.25">
      <c r="X38" s="36">
        <v>2013</v>
      </c>
      <c r="Y38" s="38">
        <v>10746399.59</v>
      </c>
      <c r="Z38" s="38">
        <v>1361019.94</v>
      </c>
      <c r="AA38" s="38">
        <v>713532.72</v>
      </c>
      <c r="AB38" s="37">
        <f t="shared" si="1"/>
        <v>12820952.25</v>
      </c>
    </row>
    <row r="39" spans="24:28" ht="14.25" customHeight="1" thickBot="1" x14ac:dyDescent="0.25">
      <c r="X39" s="36">
        <v>2014</v>
      </c>
      <c r="Y39" s="38">
        <v>8409649</v>
      </c>
      <c r="Z39" s="38">
        <v>1101227.26</v>
      </c>
      <c r="AA39" s="38">
        <v>385395</v>
      </c>
      <c r="AB39" s="37">
        <f t="shared" si="1"/>
        <v>9896271.2599999998</v>
      </c>
    </row>
    <row r="40" spans="24:28" ht="14.25" customHeight="1" x14ac:dyDescent="0.2">
      <c r="X40" s="60">
        <v>2015</v>
      </c>
      <c r="Y40" s="61">
        <v>10812866.810000001</v>
      </c>
      <c r="Z40" s="61">
        <v>1522542.81</v>
      </c>
      <c r="AA40" s="61">
        <v>531451.97</v>
      </c>
      <c r="AB40" s="62">
        <f t="shared" si="1"/>
        <v>12866861.590000002</v>
      </c>
    </row>
    <row r="41" spans="24:28" ht="14.25" customHeight="1" x14ac:dyDescent="0.2">
      <c r="X41" s="60">
        <v>2016</v>
      </c>
      <c r="Y41" s="61">
        <v>8524838.3000000007</v>
      </c>
      <c r="Z41" s="61">
        <v>1217747.5</v>
      </c>
      <c r="AA41" s="61">
        <v>401034.54</v>
      </c>
      <c r="AB41" s="62">
        <f t="shared" si="1"/>
        <v>10143620.34</v>
      </c>
    </row>
    <row r="42" spans="24:28" x14ac:dyDescent="0.2">
      <c r="X42" s="60">
        <v>2017</v>
      </c>
      <c r="Y42" s="61">
        <v>8050614.1399999997</v>
      </c>
      <c r="Z42" s="61">
        <v>1103298.02</v>
      </c>
      <c r="AA42" s="61">
        <v>338145.85</v>
      </c>
      <c r="AB42" s="62">
        <f t="shared" si="1"/>
        <v>9492058.0099999998</v>
      </c>
    </row>
    <row r="43" spans="24:28" x14ac:dyDescent="0.2">
      <c r="X43" s="60">
        <v>2018</v>
      </c>
      <c r="Y43" s="61">
        <v>10527819.439999999</v>
      </c>
      <c r="Z43" s="61">
        <v>1358918.94</v>
      </c>
      <c r="AA43" s="61">
        <v>1012231.45</v>
      </c>
      <c r="AB43" s="62">
        <f t="shared" si="1"/>
        <v>12898969.829999998</v>
      </c>
    </row>
    <row r="44" spans="24:28" x14ac:dyDescent="0.2">
      <c r="X44" s="439">
        <v>2019</v>
      </c>
      <c r="Y44" s="440">
        <v>10300475</v>
      </c>
      <c r="Z44" s="440">
        <v>1339894</v>
      </c>
      <c r="AA44" s="440">
        <v>298388</v>
      </c>
      <c r="AB44" s="441">
        <f t="shared" si="1"/>
        <v>11938757</v>
      </c>
    </row>
  </sheetData>
  <printOptions horizontalCentered="1" verticalCentered="1"/>
  <pageMargins left="0.70866141732283472" right="0.70866141732283472" top="0.74803149606299213" bottom="0.74803149606299213" header="0.31496062992125984" footer="0.31496062992125984"/>
  <pageSetup scale="91" orientation="portrait" r:id="rId1"/>
  <headerFooter>
    <oddFooter>Página &amp;P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X38"/>
  <sheetViews>
    <sheetView view="pageBreakPreview" zoomScale="90" zoomScaleNormal="85" zoomScaleSheetLayoutView="90" workbookViewId="0">
      <selection activeCell="Q5" sqref="Q5"/>
    </sheetView>
  </sheetViews>
  <sheetFormatPr baseColWidth="10" defaultColWidth="11" defaultRowHeight="15" x14ac:dyDescent="0.25"/>
  <cols>
    <col min="1" max="1" width="18" style="75" bestFit="1" customWidth="1"/>
    <col min="2" max="2" width="11" style="75"/>
    <col min="3" max="4" width="9.125" style="75" bestFit="1" customWidth="1"/>
    <col min="5" max="5" width="10.25" style="75" bestFit="1" customWidth="1"/>
    <col min="6" max="7" width="9.125" style="75" bestFit="1" customWidth="1"/>
    <col min="8" max="8" width="10.25" style="75" bestFit="1" customWidth="1"/>
    <col min="9" max="10" width="9.125" style="75" bestFit="1" customWidth="1"/>
    <col min="11" max="11" width="10.25" style="75" bestFit="1" customWidth="1"/>
    <col min="12" max="12" width="8.25" style="75" bestFit="1" customWidth="1"/>
    <col min="13" max="13" width="9.25" style="75" customWidth="1"/>
    <col min="14" max="14" width="8.875" style="75" bestFit="1" customWidth="1"/>
    <col min="15" max="15" width="8.75" style="75" customWidth="1"/>
    <col min="16" max="16384" width="11" style="75"/>
  </cols>
  <sheetData>
    <row r="1" spans="1:24" x14ac:dyDescent="0.25">
      <c r="A1" s="596" t="s">
        <v>453</v>
      </c>
      <c r="B1" s="597"/>
      <c r="C1" s="597"/>
      <c r="D1" s="597"/>
      <c r="E1" s="597"/>
      <c r="F1" s="597"/>
      <c r="G1" s="597"/>
      <c r="H1" s="597"/>
      <c r="I1" s="597"/>
      <c r="J1" s="597"/>
      <c r="K1" s="597"/>
      <c r="L1" s="597"/>
      <c r="M1" s="597"/>
      <c r="N1" s="597"/>
      <c r="O1" s="597"/>
      <c r="P1" s="598"/>
      <c r="Q1" s="256"/>
      <c r="R1" s="256"/>
      <c r="S1" s="256"/>
      <c r="T1" s="256"/>
      <c r="U1" s="256"/>
      <c r="V1" s="256"/>
      <c r="W1" s="256"/>
      <c r="X1" s="256"/>
    </row>
    <row r="2" spans="1:24" x14ac:dyDescent="0.25">
      <c r="A2" s="576" t="s">
        <v>454</v>
      </c>
      <c r="B2" s="577"/>
      <c r="C2" s="577"/>
      <c r="D2" s="577"/>
      <c r="E2" s="577"/>
      <c r="F2" s="577"/>
      <c r="G2" s="577"/>
      <c r="H2" s="577"/>
      <c r="I2" s="577"/>
      <c r="J2" s="577"/>
      <c r="K2" s="577"/>
      <c r="L2" s="577"/>
      <c r="M2" s="577"/>
      <c r="N2" s="577"/>
      <c r="O2" s="577"/>
      <c r="P2" s="578"/>
      <c r="Q2" s="459"/>
      <c r="R2" s="256"/>
      <c r="S2" s="256"/>
      <c r="T2" s="256"/>
      <c r="U2" s="256"/>
      <c r="V2" s="256"/>
      <c r="W2" s="256"/>
      <c r="X2" s="256"/>
    </row>
    <row r="3" spans="1:24" x14ac:dyDescent="0.25">
      <c r="A3" s="459" t="s">
        <v>455</v>
      </c>
      <c r="B3" s="459">
        <v>2003</v>
      </c>
      <c r="C3" s="459">
        <v>2004</v>
      </c>
      <c r="D3" s="459">
        <v>2005</v>
      </c>
      <c r="E3" s="459">
        <v>2006</v>
      </c>
      <c r="F3" s="459">
        <v>2007</v>
      </c>
      <c r="G3" s="459">
        <v>2008</v>
      </c>
      <c r="H3" s="459">
        <v>2009</v>
      </c>
      <c r="I3" s="459">
        <v>2010</v>
      </c>
      <c r="J3" s="459" t="s">
        <v>456</v>
      </c>
      <c r="K3" s="459" t="s">
        <v>457</v>
      </c>
      <c r="L3" s="459">
        <v>2012</v>
      </c>
      <c r="M3" s="459">
        <v>2013</v>
      </c>
      <c r="N3" s="459">
        <v>2014</v>
      </c>
      <c r="O3" s="459">
        <v>2015</v>
      </c>
      <c r="P3" s="459">
        <v>2016</v>
      </c>
      <c r="Q3" s="459">
        <v>2017</v>
      </c>
      <c r="R3" s="256"/>
      <c r="S3" s="256"/>
      <c r="T3" s="256"/>
      <c r="U3" s="256"/>
      <c r="V3" s="256"/>
      <c r="W3" s="256"/>
      <c r="X3" s="256"/>
    </row>
    <row r="4" spans="1:24" x14ac:dyDescent="0.25">
      <c r="A4" s="442" t="s">
        <v>458</v>
      </c>
      <c r="B4" s="240">
        <v>110097</v>
      </c>
      <c r="C4" s="240">
        <v>112056</v>
      </c>
      <c r="D4" s="240">
        <v>114448</v>
      </c>
      <c r="E4" s="240">
        <v>116796</v>
      </c>
      <c r="F4" s="240">
        <v>117558</v>
      </c>
      <c r="G4" s="240">
        <v>119847.61782391006</v>
      </c>
      <c r="H4" s="240">
        <v>121924.23970770568</v>
      </c>
      <c r="I4" s="240">
        <v>122640.83666542824</v>
      </c>
      <c r="J4" s="240">
        <v>125946.23000000001</v>
      </c>
      <c r="K4" s="240">
        <v>125946.23000000001</v>
      </c>
      <c r="L4" s="240">
        <v>128638</v>
      </c>
      <c r="M4" s="240">
        <v>130361.7</v>
      </c>
      <c r="N4" s="240">
        <v>137582.44</v>
      </c>
      <c r="O4" s="240">
        <v>141918.12399999998</v>
      </c>
      <c r="P4" s="240">
        <v>137374.93</v>
      </c>
      <c r="Q4" s="240">
        <v>135907.75</v>
      </c>
      <c r="R4" s="317"/>
      <c r="S4" s="256"/>
      <c r="T4" s="256"/>
      <c r="U4" s="256"/>
      <c r="V4" s="256"/>
      <c r="W4" s="256"/>
      <c r="X4" s="256"/>
    </row>
    <row r="5" spans="1:24" x14ac:dyDescent="0.25">
      <c r="A5" s="442" t="s">
        <v>459</v>
      </c>
      <c r="B5" s="240">
        <v>51125</v>
      </c>
      <c r="C5" s="240">
        <v>51814</v>
      </c>
      <c r="D5" s="240">
        <v>52296</v>
      </c>
      <c r="E5" s="240">
        <v>52791</v>
      </c>
      <c r="F5" s="240">
        <v>53268</v>
      </c>
      <c r="G5" s="240">
        <v>53370</v>
      </c>
      <c r="H5" s="240">
        <v>53038</v>
      </c>
      <c r="I5" s="240">
        <v>52677</v>
      </c>
      <c r="J5" s="240">
        <v>51571</v>
      </c>
      <c r="K5" s="240">
        <v>51571</v>
      </c>
      <c r="L5" s="240">
        <v>50466</v>
      </c>
      <c r="M5" s="240">
        <v>49377</v>
      </c>
      <c r="N5" s="240">
        <v>48458</v>
      </c>
      <c r="O5" s="240">
        <v>47748</v>
      </c>
      <c r="P5" s="240">
        <v>47084</v>
      </c>
      <c r="Q5" s="240">
        <v>47925</v>
      </c>
      <c r="R5" s="317"/>
      <c r="S5" s="256"/>
      <c r="T5" s="256"/>
      <c r="U5" s="256"/>
      <c r="V5" s="256"/>
      <c r="W5" s="256"/>
      <c r="X5" s="256"/>
    </row>
    <row r="6" spans="1:24" x14ac:dyDescent="0.25">
      <c r="A6" s="442" t="s">
        <v>460</v>
      </c>
      <c r="B6" s="240">
        <v>9853</v>
      </c>
      <c r="C6" s="240">
        <v>9883</v>
      </c>
      <c r="D6" s="240">
        <v>10002</v>
      </c>
      <c r="E6" s="240">
        <v>10063</v>
      </c>
      <c r="F6" s="240">
        <v>9982</v>
      </c>
      <c r="G6" s="240">
        <v>9982</v>
      </c>
      <c r="H6" s="240">
        <v>10001</v>
      </c>
      <c r="I6" s="240">
        <v>9990</v>
      </c>
      <c r="J6" s="240">
        <v>10000</v>
      </c>
      <c r="K6" s="251">
        <v>7462.63</v>
      </c>
      <c r="L6" s="240">
        <v>7721.4</v>
      </c>
      <c r="M6" s="240">
        <v>7993.65</v>
      </c>
      <c r="N6" s="240">
        <v>8202.07</v>
      </c>
      <c r="O6" s="240">
        <v>8515.92</v>
      </c>
      <c r="P6" s="240">
        <v>8498.65</v>
      </c>
      <c r="Q6" s="240">
        <v>8711.24</v>
      </c>
      <c r="R6" s="317"/>
      <c r="S6" s="256"/>
      <c r="T6" s="256"/>
      <c r="U6" s="256"/>
      <c r="V6" s="256"/>
      <c r="W6" s="256"/>
      <c r="X6" s="256"/>
    </row>
    <row r="7" spans="1:24" x14ac:dyDescent="0.25">
      <c r="A7" s="442" t="s">
        <v>404</v>
      </c>
      <c r="B7" s="240">
        <v>171075</v>
      </c>
      <c r="C7" s="240">
        <v>173753</v>
      </c>
      <c r="D7" s="240">
        <v>176746</v>
      </c>
      <c r="E7" s="240">
        <v>179650</v>
      </c>
      <c r="F7" s="240">
        <v>180808</v>
      </c>
      <c r="G7" s="240">
        <v>183199.61782391006</v>
      </c>
      <c r="H7" s="240">
        <v>184963.23970770568</v>
      </c>
      <c r="I7" s="240">
        <v>185307.83666542824</v>
      </c>
      <c r="J7" s="240">
        <v>187517.23</v>
      </c>
      <c r="K7" s="251">
        <v>184979.86000000002</v>
      </c>
      <c r="L7" s="240">
        <v>186825.4</v>
      </c>
      <c r="M7" s="240">
        <v>187732.35</v>
      </c>
      <c r="N7" s="240">
        <v>194242.51</v>
      </c>
      <c r="O7" s="240">
        <v>198182.04399999999</v>
      </c>
      <c r="P7" s="240">
        <v>192957.58</v>
      </c>
      <c r="Q7" s="240">
        <f>SUM(Q4:Q6)</f>
        <v>192543.99</v>
      </c>
      <c r="R7" s="317"/>
      <c r="S7" s="256"/>
      <c r="T7" s="256"/>
      <c r="U7" s="256"/>
      <c r="V7" s="256"/>
      <c r="W7" s="256"/>
      <c r="X7" s="256"/>
    </row>
    <row r="8" spans="1:24" ht="13.9" customHeight="1" x14ac:dyDescent="0.25">
      <c r="A8" s="599" t="s">
        <v>461</v>
      </c>
      <c r="B8" s="599"/>
      <c r="C8" s="599"/>
      <c r="D8" s="599"/>
      <c r="E8" s="599"/>
      <c r="F8" s="599"/>
      <c r="G8" s="599"/>
      <c r="H8" s="599"/>
      <c r="I8" s="599"/>
      <c r="J8" s="599"/>
      <c r="K8" s="599"/>
      <c r="L8" s="599"/>
      <c r="M8" s="599"/>
      <c r="N8" s="599"/>
      <c r="O8" s="599"/>
      <c r="P8" s="599"/>
      <c r="Q8" s="256"/>
      <c r="R8" s="256"/>
      <c r="S8" s="252"/>
      <c r="T8" s="252"/>
      <c r="U8" s="252"/>
      <c r="V8" s="252"/>
      <c r="W8" s="252"/>
      <c r="X8" s="252"/>
    </row>
    <row r="9" spans="1:24" ht="28.5" customHeight="1" x14ac:dyDescent="0.25">
      <c r="A9" s="538" t="s">
        <v>462</v>
      </c>
      <c r="B9" s="538"/>
      <c r="C9" s="538"/>
      <c r="D9" s="538"/>
      <c r="E9" s="538"/>
      <c r="F9" s="538"/>
      <c r="G9" s="538"/>
      <c r="H9" s="538"/>
      <c r="I9" s="538"/>
      <c r="J9" s="538"/>
      <c r="K9" s="538"/>
      <c r="L9" s="538"/>
      <c r="M9" s="538"/>
      <c r="N9" s="538"/>
      <c r="O9" s="538"/>
      <c r="P9" s="538"/>
      <c r="Q9" s="538"/>
      <c r="R9" s="256"/>
      <c r="S9" s="256"/>
      <c r="T9" s="256"/>
      <c r="U9" s="256"/>
      <c r="V9" s="256"/>
      <c r="W9" s="256"/>
      <c r="X9" s="256"/>
    </row>
    <row r="10" spans="1:24" ht="28.9" customHeight="1" x14ac:dyDescent="0.25">
      <c r="A10" s="538" t="s">
        <v>463</v>
      </c>
      <c r="B10" s="538"/>
      <c r="C10" s="538"/>
      <c r="D10" s="538"/>
      <c r="E10" s="538"/>
      <c r="F10" s="538"/>
      <c r="G10" s="538"/>
      <c r="H10" s="538"/>
      <c r="I10" s="538"/>
      <c r="J10" s="538"/>
      <c r="K10" s="538"/>
      <c r="L10" s="538"/>
      <c r="M10" s="538"/>
      <c r="N10" s="538"/>
      <c r="O10" s="538"/>
      <c r="P10" s="538"/>
      <c r="Q10" s="538"/>
      <c r="R10" s="256"/>
      <c r="S10" s="256"/>
      <c r="T10" s="256"/>
      <c r="U10" s="256"/>
      <c r="V10" s="256"/>
      <c r="W10" s="256"/>
      <c r="X10" s="256"/>
    </row>
    <row r="11" spans="1:24" ht="25.5" customHeight="1" x14ac:dyDescent="0.25">
      <c r="A11" s="538" t="s">
        <v>464</v>
      </c>
      <c r="B11" s="538"/>
      <c r="C11" s="538"/>
      <c r="D11" s="538"/>
      <c r="E11" s="538"/>
      <c r="F11" s="538"/>
      <c r="G11" s="538"/>
      <c r="H11" s="538"/>
      <c r="I11" s="538"/>
      <c r="J11" s="538"/>
      <c r="K11" s="538"/>
      <c r="L11" s="538"/>
      <c r="M11" s="538"/>
      <c r="N11" s="538"/>
      <c r="O11" s="538"/>
      <c r="P11" s="538"/>
      <c r="Q11" s="538"/>
      <c r="R11" s="256"/>
      <c r="S11" s="256"/>
      <c r="T11" s="256"/>
      <c r="U11" s="256"/>
      <c r="V11" s="256"/>
      <c r="W11" s="256"/>
      <c r="X11" s="256"/>
    </row>
    <row r="12" spans="1:24" ht="13.9" customHeight="1" x14ac:dyDescent="0.25">
      <c r="A12" s="600" t="s">
        <v>465</v>
      </c>
      <c r="B12" s="601"/>
      <c r="C12" s="601"/>
      <c r="D12" s="601"/>
      <c r="E12" s="601"/>
      <c r="F12" s="601"/>
      <c r="G12" s="601"/>
      <c r="H12" s="601"/>
      <c r="I12" s="601"/>
      <c r="J12" s="601"/>
      <c r="K12" s="601"/>
      <c r="L12" s="601"/>
      <c r="M12" s="601"/>
      <c r="N12" s="601"/>
      <c r="O12" s="601"/>
      <c r="P12" s="601"/>
      <c r="Q12" s="601"/>
      <c r="R12" s="256"/>
      <c r="S12" s="256"/>
      <c r="T12" s="256"/>
      <c r="U12" s="256"/>
      <c r="V12" s="256"/>
      <c r="W12" s="256"/>
      <c r="X12" s="256"/>
    </row>
    <row r="13" spans="1:24" x14ac:dyDescent="0.25">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row>
    <row r="14" spans="1:24" ht="15" customHeight="1" x14ac:dyDescent="0.25">
      <c r="A14" s="595" t="s">
        <v>466</v>
      </c>
      <c r="B14" s="595"/>
      <c r="C14" s="595"/>
      <c r="D14" s="595"/>
      <c r="E14" s="595"/>
      <c r="F14" s="595"/>
      <c r="G14" s="595"/>
      <c r="H14" s="595"/>
      <c r="I14" s="595"/>
      <c r="J14" s="595"/>
      <c r="K14" s="595"/>
      <c r="L14" s="595"/>
      <c r="M14" s="595"/>
      <c r="N14" s="595"/>
      <c r="O14" s="595"/>
      <c r="P14" s="595"/>
      <c r="Q14" s="595"/>
      <c r="R14" s="256"/>
      <c r="S14" s="256"/>
      <c r="T14" s="256"/>
      <c r="U14" s="256"/>
      <c r="V14" s="256"/>
      <c r="W14" s="256"/>
      <c r="X14" s="256"/>
    </row>
    <row r="15" spans="1:24" ht="15" customHeight="1" x14ac:dyDescent="0.25">
      <c r="A15" s="525" t="s">
        <v>439</v>
      </c>
      <c r="B15" s="525"/>
      <c r="C15" s="544" t="s">
        <v>467</v>
      </c>
      <c r="D15" s="545"/>
      <c r="E15" s="546"/>
      <c r="F15" s="544" t="s">
        <v>468</v>
      </c>
      <c r="G15" s="545"/>
      <c r="H15" s="546"/>
      <c r="I15" s="539" t="s">
        <v>469</v>
      </c>
      <c r="J15" s="539"/>
      <c r="K15" s="539"/>
      <c r="L15" s="539" t="s">
        <v>470</v>
      </c>
      <c r="M15" s="539"/>
      <c r="N15" s="539"/>
      <c r="O15" s="539" t="s">
        <v>471</v>
      </c>
      <c r="P15" s="539"/>
      <c r="Q15" s="539"/>
      <c r="R15" s="256"/>
      <c r="S15" s="256"/>
      <c r="T15" s="256"/>
      <c r="U15" s="256"/>
      <c r="V15" s="256"/>
      <c r="W15" s="256"/>
      <c r="X15" s="256"/>
    </row>
    <row r="16" spans="1:24" x14ac:dyDescent="0.25">
      <c r="A16" s="525"/>
      <c r="B16" s="525"/>
      <c r="C16" s="450" t="s">
        <v>344</v>
      </c>
      <c r="D16" s="450" t="s">
        <v>337</v>
      </c>
      <c r="E16" s="450" t="s">
        <v>404</v>
      </c>
      <c r="F16" s="450" t="s">
        <v>344</v>
      </c>
      <c r="G16" s="450" t="s">
        <v>337</v>
      </c>
      <c r="H16" s="450" t="s">
        <v>404</v>
      </c>
      <c r="I16" s="450" t="s">
        <v>344</v>
      </c>
      <c r="J16" s="450" t="s">
        <v>337</v>
      </c>
      <c r="K16" s="450" t="s">
        <v>404</v>
      </c>
      <c r="L16" s="450" t="s">
        <v>344</v>
      </c>
      <c r="M16" s="450" t="s">
        <v>337</v>
      </c>
      <c r="N16" s="450" t="s">
        <v>404</v>
      </c>
      <c r="O16" s="450" t="s">
        <v>344</v>
      </c>
      <c r="P16" s="450" t="s">
        <v>337</v>
      </c>
      <c r="Q16" s="450" t="s">
        <v>404</v>
      </c>
      <c r="R16" s="256"/>
      <c r="S16" s="256"/>
      <c r="T16" s="256"/>
      <c r="U16" s="256"/>
      <c r="V16" s="256"/>
      <c r="W16" s="256"/>
      <c r="X16" s="256"/>
    </row>
    <row r="17" spans="1:17" x14ac:dyDescent="0.25">
      <c r="A17" s="593" t="s">
        <v>472</v>
      </c>
      <c r="B17" s="594"/>
      <c r="C17" s="450"/>
      <c r="D17" s="450"/>
      <c r="E17" s="147"/>
      <c r="F17" s="253"/>
      <c r="G17" s="253"/>
      <c r="H17" s="253"/>
      <c r="I17" s="253"/>
      <c r="J17" s="253"/>
      <c r="K17" s="253"/>
      <c r="L17" s="253"/>
      <c r="M17" s="253">
        <v>15</v>
      </c>
      <c r="N17" s="253">
        <v>15</v>
      </c>
      <c r="O17" s="253"/>
      <c r="P17" s="253">
        <v>15</v>
      </c>
      <c r="Q17" s="253">
        <v>15</v>
      </c>
    </row>
    <row r="18" spans="1:17" x14ac:dyDescent="0.25">
      <c r="A18" s="593" t="s">
        <v>473</v>
      </c>
      <c r="B18" s="594"/>
      <c r="C18" s="450"/>
      <c r="D18" s="450"/>
      <c r="E18" s="147"/>
      <c r="F18" s="253">
        <v>3</v>
      </c>
      <c r="G18" s="253">
        <v>2</v>
      </c>
      <c r="H18" s="253">
        <v>5</v>
      </c>
      <c r="I18" s="253">
        <v>1.3</v>
      </c>
      <c r="J18" s="253">
        <v>0.68</v>
      </c>
      <c r="K18" s="253">
        <f>I18+J18</f>
        <v>1.98</v>
      </c>
      <c r="L18" s="253">
        <v>1.3</v>
      </c>
      <c r="M18" s="253">
        <v>0.8</v>
      </c>
      <c r="N18" s="253">
        <v>2.1</v>
      </c>
      <c r="O18" s="253">
        <v>1.3</v>
      </c>
      <c r="P18" s="253">
        <v>1.8</v>
      </c>
      <c r="Q18" s="253">
        <v>3.1</v>
      </c>
    </row>
    <row r="19" spans="1:17" x14ac:dyDescent="0.25">
      <c r="A19" s="593" t="s">
        <v>444</v>
      </c>
      <c r="B19" s="594"/>
      <c r="C19" s="450"/>
      <c r="D19" s="450"/>
      <c r="E19" s="147"/>
      <c r="F19" s="253">
        <v>1.06</v>
      </c>
      <c r="G19" s="253">
        <v>3.91</v>
      </c>
      <c r="H19" s="253">
        <v>4.9700000000000006</v>
      </c>
      <c r="I19" s="253">
        <v>1.06</v>
      </c>
      <c r="J19" s="253">
        <v>3.91</v>
      </c>
      <c r="K19" s="253">
        <f t="shared" ref="K19:K29" si="0">I19+J19</f>
        <v>4.9700000000000006</v>
      </c>
      <c r="L19" s="253">
        <v>1.06</v>
      </c>
      <c r="M19" s="253">
        <v>3.91</v>
      </c>
      <c r="N19" s="253">
        <v>4.97</v>
      </c>
      <c r="O19" s="253">
        <v>1.06</v>
      </c>
      <c r="P19" s="253">
        <v>3.91</v>
      </c>
      <c r="Q19" s="253">
        <v>4.9700000000000006</v>
      </c>
    </row>
    <row r="20" spans="1:17" x14ac:dyDescent="0.25">
      <c r="A20" s="593" t="s">
        <v>409</v>
      </c>
      <c r="B20" s="594"/>
      <c r="C20" s="253">
        <v>97.08</v>
      </c>
      <c r="D20" s="253">
        <v>7.1</v>
      </c>
      <c r="E20" s="253">
        <v>104.17999999999999</v>
      </c>
      <c r="F20" s="253">
        <v>104.33</v>
      </c>
      <c r="G20" s="253">
        <v>13.09</v>
      </c>
      <c r="H20" s="253">
        <v>117.42</v>
      </c>
      <c r="I20" s="253">
        <v>43.83</v>
      </c>
      <c r="J20" s="253">
        <v>13.18</v>
      </c>
      <c r="K20" s="253">
        <f t="shared" si="0"/>
        <v>57.01</v>
      </c>
      <c r="L20" s="253">
        <v>43.83</v>
      </c>
      <c r="M20" s="253">
        <v>13.19</v>
      </c>
      <c r="N20" s="253">
        <v>57.02</v>
      </c>
      <c r="O20" s="253">
        <v>43.73</v>
      </c>
      <c r="P20" s="253">
        <v>15.54</v>
      </c>
      <c r="Q20" s="253">
        <v>59.269999999999996</v>
      </c>
    </row>
    <row r="21" spans="1:17" x14ac:dyDescent="0.25">
      <c r="A21" s="593" t="s">
        <v>410</v>
      </c>
      <c r="B21" s="594"/>
      <c r="C21" s="253">
        <v>1641.45</v>
      </c>
      <c r="D21" s="253">
        <v>1763.6</v>
      </c>
      <c r="E21" s="253">
        <v>3405.05</v>
      </c>
      <c r="F21" s="253">
        <v>1642.55</v>
      </c>
      <c r="G21" s="253">
        <v>1741.02</v>
      </c>
      <c r="H21" s="253">
        <v>3383.5699999999997</v>
      </c>
      <c r="I21" s="253">
        <v>1635.72</v>
      </c>
      <c r="J21" s="253">
        <v>1653.83</v>
      </c>
      <c r="K21" s="253">
        <f t="shared" si="0"/>
        <v>3289.55</v>
      </c>
      <c r="L21" s="253">
        <v>1589.5</v>
      </c>
      <c r="M21" s="253">
        <v>1498.07</v>
      </c>
      <c r="N21" s="253">
        <v>3087.57</v>
      </c>
      <c r="O21" s="253">
        <v>1672.96</v>
      </c>
      <c r="P21" s="253">
        <v>1431.48</v>
      </c>
      <c r="Q21" s="253">
        <v>3104.44</v>
      </c>
    </row>
    <row r="22" spans="1:17" x14ac:dyDescent="0.25">
      <c r="A22" s="593" t="s">
        <v>411</v>
      </c>
      <c r="B22" s="594"/>
      <c r="C22" s="253">
        <v>5973.95</v>
      </c>
      <c r="D22" s="253">
        <v>3578.86</v>
      </c>
      <c r="E22" s="253">
        <v>9552.81</v>
      </c>
      <c r="F22" s="253">
        <v>6338.32</v>
      </c>
      <c r="G22" s="253">
        <v>3823.87</v>
      </c>
      <c r="H22" s="253">
        <v>10162.189999999999</v>
      </c>
      <c r="I22" s="253">
        <v>6410.6120000000001</v>
      </c>
      <c r="J22" s="253">
        <v>3650.402</v>
      </c>
      <c r="K22" s="253">
        <f t="shared" si="0"/>
        <v>10061.013999999999</v>
      </c>
      <c r="L22" s="253">
        <v>6273.6</v>
      </c>
      <c r="M22" s="253">
        <v>3542.01</v>
      </c>
      <c r="N22" s="253">
        <v>9815.61</v>
      </c>
      <c r="O22" s="253">
        <v>6281.11</v>
      </c>
      <c r="P22" s="253">
        <v>3537.94</v>
      </c>
      <c r="Q22" s="253">
        <v>9819.0499999999993</v>
      </c>
    </row>
    <row r="23" spans="1:17" x14ac:dyDescent="0.25">
      <c r="A23" s="593" t="s">
        <v>412</v>
      </c>
      <c r="B23" s="594"/>
      <c r="C23" s="253">
        <v>1741.6</v>
      </c>
      <c r="D23" s="253">
        <v>11179.32</v>
      </c>
      <c r="E23" s="253">
        <v>12920.92</v>
      </c>
      <c r="F23" s="253">
        <v>1741.09</v>
      </c>
      <c r="G23" s="253">
        <v>11657.61</v>
      </c>
      <c r="H23" s="253">
        <v>13398.7</v>
      </c>
      <c r="I23" s="253">
        <v>1699.675</v>
      </c>
      <c r="J23" s="253">
        <v>11357.985000000001</v>
      </c>
      <c r="K23" s="253">
        <f t="shared" si="0"/>
        <v>13057.66</v>
      </c>
      <c r="L23" s="253">
        <v>1582.84</v>
      </c>
      <c r="M23" s="253">
        <v>11324.94</v>
      </c>
      <c r="N23" s="253">
        <v>12907.78</v>
      </c>
      <c r="O23" s="253">
        <v>1500.12</v>
      </c>
      <c r="P23" s="253">
        <v>10756.43</v>
      </c>
      <c r="Q23" s="253">
        <v>12256.55</v>
      </c>
    </row>
    <row r="24" spans="1:17" x14ac:dyDescent="0.25">
      <c r="A24" s="593" t="s">
        <v>474</v>
      </c>
      <c r="B24" s="594"/>
      <c r="C24" s="253">
        <v>6112.12</v>
      </c>
      <c r="D24" s="253">
        <v>37267.9</v>
      </c>
      <c r="E24" s="253">
        <v>43380.020000000004</v>
      </c>
      <c r="F24" s="253">
        <v>6915.65</v>
      </c>
      <c r="G24" s="253">
        <v>40466.42</v>
      </c>
      <c r="H24" s="253">
        <v>47382.07</v>
      </c>
      <c r="I24" s="253">
        <v>6751.6260000000002</v>
      </c>
      <c r="J24" s="253">
        <v>39662.557000000001</v>
      </c>
      <c r="K24" s="253">
        <f t="shared" si="0"/>
        <v>46414.183000000005</v>
      </c>
      <c r="L24" s="253">
        <v>6785.97</v>
      </c>
      <c r="M24" s="253">
        <v>39551.279999999999</v>
      </c>
      <c r="N24" s="253">
        <v>46337.25</v>
      </c>
      <c r="O24" s="253">
        <v>6659.94</v>
      </c>
      <c r="P24" s="253">
        <v>38985.69</v>
      </c>
      <c r="Q24" s="253">
        <v>45645.630000000005</v>
      </c>
    </row>
    <row r="25" spans="1:17" x14ac:dyDescent="0.25">
      <c r="A25" s="593" t="s">
        <v>475</v>
      </c>
      <c r="B25" s="594"/>
      <c r="C25" s="253">
        <v>14023.17</v>
      </c>
      <c r="D25" s="253">
        <v>37946.230000000003</v>
      </c>
      <c r="E25" s="253">
        <v>51969.4</v>
      </c>
      <c r="F25" s="253">
        <v>14633.65</v>
      </c>
      <c r="G25" s="253">
        <v>38862.86</v>
      </c>
      <c r="H25" s="253">
        <v>53496.51</v>
      </c>
      <c r="I25" s="253">
        <v>14775.121999999999</v>
      </c>
      <c r="J25" s="253">
        <v>39063.419000000002</v>
      </c>
      <c r="K25" s="253">
        <f t="shared" si="0"/>
        <v>53838.540999999997</v>
      </c>
      <c r="L25" s="253">
        <v>14444.18</v>
      </c>
      <c r="M25" s="253">
        <v>38519.019999999997</v>
      </c>
      <c r="N25" s="253">
        <v>52963.199999999997</v>
      </c>
      <c r="O25" s="253">
        <v>14514.67</v>
      </c>
      <c r="P25" s="253">
        <v>38102.43</v>
      </c>
      <c r="Q25" s="253">
        <v>52617.1</v>
      </c>
    </row>
    <row r="26" spans="1:17" x14ac:dyDescent="0.25">
      <c r="A26" s="593" t="s">
        <v>476</v>
      </c>
      <c r="B26" s="594"/>
      <c r="C26" s="253">
        <v>4143.57</v>
      </c>
      <c r="D26" s="253">
        <v>4854.95</v>
      </c>
      <c r="E26" s="253">
        <v>8998.52</v>
      </c>
      <c r="F26" s="253">
        <v>4413.13</v>
      </c>
      <c r="G26" s="253">
        <v>5154.92</v>
      </c>
      <c r="H26" s="253">
        <v>9568.0499999999993</v>
      </c>
      <c r="I26" s="253">
        <v>5009.32</v>
      </c>
      <c r="J26" s="253">
        <v>10098.01</v>
      </c>
      <c r="K26" s="253">
        <f t="shared" si="0"/>
        <v>15107.33</v>
      </c>
      <c r="L26" s="253">
        <v>5335.11</v>
      </c>
      <c r="M26" s="253">
        <v>6757.76</v>
      </c>
      <c r="N26" s="253">
        <v>12092.87</v>
      </c>
      <c r="O26" s="253">
        <v>5410.05</v>
      </c>
      <c r="P26" s="253">
        <v>6867.63</v>
      </c>
      <c r="Q26" s="253">
        <v>12277.68</v>
      </c>
    </row>
    <row r="27" spans="1:17" x14ac:dyDescent="0.25">
      <c r="A27" s="593" t="s">
        <v>477</v>
      </c>
      <c r="B27" s="594"/>
      <c r="C27" s="253">
        <v>12.08</v>
      </c>
      <c r="D27" s="253">
        <v>5.72</v>
      </c>
      <c r="E27" s="253">
        <v>17.8</v>
      </c>
      <c r="F27" s="253">
        <v>34.04</v>
      </c>
      <c r="G27" s="253">
        <v>20.92</v>
      </c>
      <c r="H27" s="253">
        <v>54.96</v>
      </c>
      <c r="I27" s="253">
        <v>30.76</v>
      </c>
      <c r="J27" s="253">
        <v>30.22</v>
      </c>
      <c r="K27" s="253">
        <f t="shared" si="0"/>
        <v>60.980000000000004</v>
      </c>
      <c r="L27" s="253">
        <v>32.19</v>
      </c>
      <c r="M27" s="253">
        <v>32.659999999999997</v>
      </c>
      <c r="N27" s="253">
        <v>64.849999999999994</v>
      </c>
      <c r="O27" s="253">
        <v>34.69</v>
      </c>
      <c r="P27" s="253">
        <v>43.86</v>
      </c>
      <c r="Q27" s="253">
        <v>78.55</v>
      </c>
    </row>
    <row r="28" spans="1:17" x14ac:dyDescent="0.25">
      <c r="A28" s="460" t="s">
        <v>478</v>
      </c>
      <c r="B28" s="461"/>
      <c r="C28" s="253"/>
      <c r="D28" s="253"/>
      <c r="E28" s="253"/>
      <c r="F28" s="253"/>
      <c r="G28" s="253"/>
      <c r="H28" s="253"/>
      <c r="I28" s="253"/>
      <c r="J28" s="253"/>
      <c r="K28" s="253"/>
      <c r="L28" s="253"/>
      <c r="M28" s="253"/>
      <c r="N28" s="253"/>
      <c r="O28" s="253">
        <v>13.7</v>
      </c>
      <c r="P28" s="253">
        <v>4.8</v>
      </c>
      <c r="Q28" s="253">
        <v>18.5</v>
      </c>
    </row>
    <row r="29" spans="1:17" x14ac:dyDescent="0.25">
      <c r="A29" s="593" t="s">
        <v>417</v>
      </c>
      <c r="B29" s="594"/>
      <c r="C29" s="253">
        <v>9.9</v>
      </c>
      <c r="D29" s="253">
        <v>3.1</v>
      </c>
      <c r="E29" s="253">
        <v>13</v>
      </c>
      <c r="F29" s="253">
        <v>13.9</v>
      </c>
      <c r="G29" s="253">
        <v>5.0999999999999996</v>
      </c>
      <c r="H29" s="253">
        <v>19</v>
      </c>
      <c r="I29" s="253">
        <v>15.55</v>
      </c>
      <c r="J29" s="253">
        <v>9.35</v>
      </c>
      <c r="K29" s="253">
        <f t="shared" si="0"/>
        <v>24.9</v>
      </c>
      <c r="L29" s="253">
        <v>15.55</v>
      </c>
      <c r="M29" s="253">
        <v>11.16</v>
      </c>
      <c r="N29" s="253">
        <v>26.71</v>
      </c>
      <c r="O29" s="253">
        <v>1.75</v>
      </c>
      <c r="P29" s="253">
        <v>6.16</v>
      </c>
      <c r="Q29" s="253">
        <v>7.91</v>
      </c>
    </row>
    <row r="30" spans="1:17" x14ac:dyDescent="0.25">
      <c r="A30" s="602" t="s">
        <v>479</v>
      </c>
      <c r="B30" s="603"/>
      <c r="C30" s="254">
        <f>SUM(C18:C29)</f>
        <v>33754.920000000006</v>
      </c>
      <c r="D30" s="254">
        <f>SUM(D18:D29)</f>
        <v>96606.780000000013</v>
      </c>
      <c r="E30" s="254">
        <f>SUM(C30:D30)</f>
        <v>130361.70000000001</v>
      </c>
      <c r="F30" s="254">
        <f>SUM(F18:F29)</f>
        <v>35840.720000000001</v>
      </c>
      <c r="G30" s="254">
        <f>SUM(G18:G29)</f>
        <v>101751.72</v>
      </c>
      <c r="H30" s="254">
        <f>SUM(F30:G30)</f>
        <v>137592.44</v>
      </c>
      <c r="I30" s="254">
        <f>SUM(I18:I29)</f>
        <v>36374.575000000004</v>
      </c>
      <c r="J30" s="254">
        <f>SUM(J18:J29)</f>
        <v>105543.54300000001</v>
      </c>
      <c r="K30" s="254">
        <f>SUM(I30:J30)</f>
        <v>141918.11800000002</v>
      </c>
      <c r="L30" s="254">
        <f>SUM(L17:L29)</f>
        <v>36105.130000000005</v>
      </c>
      <c r="M30" s="254">
        <f>SUM(M17:M29)</f>
        <v>101269.8</v>
      </c>
      <c r="N30" s="254">
        <f>SUM(L30:M30)</f>
        <v>137374.93</v>
      </c>
      <c r="O30" s="254">
        <v>36135.08</v>
      </c>
      <c r="P30" s="254">
        <v>99772.670000000013</v>
      </c>
      <c r="Q30" s="254">
        <v>135907.75</v>
      </c>
    </row>
    <row r="31" spans="1:17" x14ac:dyDescent="0.25">
      <c r="A31" s="447" t="s">
        <v>480</v>
      </c>
      <c r="B31" s="447"/>
      <c r="C31" s="447"/>
      <c r="D31" s="447"/>
      <c r="E31" s="447"/>
      <c r="F31" s="447"/>
      <c r="G31" s="447"/>
      <c r="H31" s="447"/>
      <c r="I31" s="447"/>
      <c r="J31" s="447"/>
      <c r="K31" s="447"/>
      <c r="L31" s="447"/>
      <c r="M31" s="447"/>
      <c r="N31" s="447"/>
      <c r="O31" s="256"/>
      <c r="P31" s="255"/>
      <c r="Q31" s="255"/>
    </row>
    <row r="32" spans="1:17" x14ac:dyDescent="0.25">
      <c r="A32" s="256"/>
      <c r="B32" s="256"/>
      <c r="C32" s="256"/>
      <c r="D32" s="256"/>
      <c r="E32" s="256"/>
      <c r="F32" s="256"/>
      <c r="G32" s="256"/>
      <c r="H32" s="256"/>
      <c r="I32" s="256"/>
      <c r="J32" s="256"/>
      <c r="K32" s="255"/>
      <c r="L32" s="256"/>
      <c r="M32" s="256"/>
      <c r="N32" s="255"/>
      <c r="O32" s="256"/>
      <c r="P32" s="256"/>
      <c r="Q32" s="256"/>
    </row>
    <row r="33" spans="1:14" x14ac:dyDescent="0.25">
      <c r="A33" s="105"/>
      <c r="B33" s="256"/>
      <c r="C33" s="256"/>
      <c r="D33" s="256"/>
      <c r="E33" s="256"/>
      <c r="F33" s="256"/>
      <c r="G33" s="256"/>
      <c r="H33" s="256"/>
      <c r="I33" s="256"/>
      <c r="J33" s="256"/>
      <c r="K33" s="255"/>
      <c r="L33" s="256"/>
      <c r="M33" s="256"/>
      <c r="N33" s="255"/>
    </row>
    <row r="34" spans="1:14" x14ac:dyDescent="0.25">
      <c r="A34" s="256"/>
      <c r="B34" s="256"/>
      <c r="C34" s="256"/>
      <c r="D34" s="256"/>
      <c r="E34" s="256"/>
      <c r="F34" s="256"/>
      <c r="G34" s="256"/>
      <c r="H34" s="256"/>
      <c r="I34" s="256"/>
      <c r="J34" s="256"/>
      <c r="K34" s="255"/>
      <c r="L34" s="256"/>
      <c r="M34" s="256"/>
      <c r="N34" s="256"/>
    </row>
    <row r="37" spans="1:14" ht="14.25" customHeight="1" x14ac:dyDescent="0.25">
      <c r="A37" s="256"/>
      <c r="B37" s="256"/>
      <c r="C37" s="256"/>
      <c r="D37" s="256"/>
      <c r="E37" s="256"/>
      <c r="F37" s="256"/>
      <c r="G37" s="256"/>
      <c r="H37" s="256"/>
      <c r="I37" s="256"/>
      <c r="J37" s="256"/>
      <c r="K37" s="256"/>
      <c r="L37" s="256"/>
      <c r="M37" s="256"/>
      <c r="N37" s="256"/>
    </row>
    <row r="38" spans="1:14" ht="14.25" customHeight="1" x14ac:dyDescent="0.25">
      <c r="A38" s="256"/>
      <c r="B38" s="256"/>
      <c r="C38" s="256"/>
      <c r="D38" s="256"/>
      <c r="E38" s="256"/>
      <c r="F38" s="256"/>
      <c r="G38" s="256"/>
      <c r="H38" s="256"/>
      <c r="I38" s="256"/>
      <c r="J38" s="256"/>
      <c r="K38" s="256"/>
      <c r="L38" s="256"/>
      <c r="M38" s="256"/>
      <c r="N38" s="256"/>
    </row>
  </sheetData>
  <mergeCells count="27">
    <mergeCell ref="A29:B29"/>
    <mergeCell ref="A30:B30"/>
    <mergeCell ref="O15:Q15"/>
    <mergeCell ref="A24:B24"/>
    <mergeCell ref="A25:B25"/>
    <mergeCell ref="A26:B26"/>
    <mergeCell ref="A27:B27"/>
    <mergeCell ref="A22:B22"/>
    <mergeCell ref="F15:H15"/>
    <mergeCell ref="A23:B23"/>
    <mergeCell ref="I15:K15"/>
    <mergeCell ref="L15:N15"/>
    <mergeCell ref="A21:B21"/>
    <mergeCell ref="A2:P2"/>
    <mergeCell ref="A19:B19"/>
    <mergeCell ref="A20:B20"/>
    <mergeCell ref="A14:Q14"/>
    <mergeCell ref="A1:P1"/>
    <mergeCell ref="A8:P8"/>
    <mergeCell ref="A15:B16"/>
    <mergeCell ref="A18:B18"/>
    <mergeCell ref="A17:B17"/>
    <mergeCell ref="C15:E15"/>
    <mergeCell ref="A9:Q9"/>
    <mergeCell ref="A10:Q10"/>
    <mergeCell ref="A11:Q11"/>
    <mergeCell ref="A12:Q12"/>
  </mergeCells>
  <printOptions horizontalCentered="1" verticalCentered="1"/>
  <pageMargins left="0.70866141732283472" right="0.70866141732283472" top="0.74803149606299213" bottom="0.74803149606299213" header="0.31496062992125984" footer="0.31496062992125984"/>
  <pageSetup scale="65" orientation="landscape" r:id="rId1"/>
  <headerFooter>
    <oddFooter>Página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57"/>
  <sheetViews>
    <sheetView view="pageBreakPreview" zoomScale="80" zoomScaleNormal="85" zoomScaleSheetLayoutView="80" workbookViewId="0">
      <selection activeCell="T15" sqref="T15"/>
    </sheetView>
  </sheetViews>
  <sheetFormatPr baseColWidth="10" defaultColWidth="11" defaultRowHeight="15" x14ac:dyDescent="0.25"/>
  <cols>
    <col min="1" max="1" width="18.25" style="75" customWidth="1"/>
    <col min="2" max="4" width="7" style="75" bestFit="1" customWidth="1"/>
    <col min="5" max="7" width="7" style="75" customWidth="1"/>
    <col min="8" max="18" width="8.125" style="75" customWidth="1"/>
    <col min="19" max="21" width="8.125" style="75" bestFit="1" customWidth="1"/>
    <col min="22" max="22" width="8.125" style="256" bestFit="1" customWidth="1"/>
    <col min="23" max="23" width="8.125" style="256" customWidth="1"/>
    <col min="24" max="24" width="8.75" style="75" customWidth="1"/>
    <col min="25" max="16384" width="11" style="75"/>
  </cols>
  <sheetData>
    <row r="1" spans="1:27" x14ac:dyDescent="0.25">
      <c r="A1" s="580" t="s">
        <v>481</v>
      </c>
      <c r="B1" s="580"/>
      <c r="C1" s="580"/>
      <c r="D1" s="580"/>
      <c r="E1" s="580"/>
      <c r="F1" s="580"/>
      <c r="G1" s="580"/>
      <c r="H1" s="580"/>
      <c r="I1" s="580"/>
      <c r="J1" s="580"/>
      <c r="K1" s="580"/>
      <c r="L1" s="580"/>
      <c r="M1" s="580"/>
      <c r="N1" s="580"/>
      <c r="O1" s="580"/>
      <c r="P1" s="580"/>
      <c r="Q1" s="580"/>
      <c r="R1" s="580"/>
      <c r="S1" s="580"/>
      <c r="T1" s="580"/>
      <c r="U1" s="580"/>
      <c r="V1" s="580"/>
      <c r="W1" s="580"/>
      <c r="X1" s="580"/>
      <c r="Y1" s="256"/>
      <c r="Z1" s="256"/>
      <c r="AA1" s="256"/>
    </row>
    <row r="2" spans="1:27" x14ac:dyDescent="0.25">
      <c r="A2" s="518" t="s">
        <v>482</v>
      </c>
      <c r="B2" s="539" t="s">
        <v>483</v>
      </c>
      <c r="C2" s="539"/>
      <c r="D2" s="539"/>
      <c r="E2" s="539"/>
      <c r="F2" s="539"/>
      <c r="G2" s="539"/>
      <c r="H2" s="539"/>
      <c r="I2" s="539"/>
      <c r="J2" s="539"/>
      <c r="K2" s="539"/>
      <c r="L2" s="539"/>
      <c r="M2" s="539"/>
      <c r="N2" s="539"/>
      <c r="O2" s="539"/>
      <c r="P2" s="539"/>
      <c r="Q2" s="539"/>
      <c r="R2" s="539"/>
      <c r="S2" s="539"/>
      <c r="T2" s="539"/>
      <c r="U2" s="539"/>
      <c r="V2" s="539"/>
      <c r="W2" s="539"/>
      <c r="X2" s="539"/>
      <c r="Y2" s="256"/>
      <c r="Z2" s="256"/>
      <c r="AA2" s="256"/>
    </row>
    <row r="3" spans="1:27" x14ac:dyDescent="0.25">
      <c r="A3" s="518"/>
      <c r="B3" s="449">
        <v>1995</v>
      </c>
      <c r="C3" s="449">
        <v>1996</v>
      </c>
      <c r="D3" s="449">
        <v>1997</v>
      </c>
      <c r="E3" s="449">
        <v>1998</v>
      </c>
      <c r="F3" s="449">
        <v>1999</v>
      </c>
      <c r="G3" s="449">
        <v>2000</v>
      </c>
      <c r="H3" s="449">
        <v>2001</v>
      </c>
      <c r="I3" s="449">
        <v>2002</v>
      </c>
      <c r="J3" s="449">
        <v>2003</v>
      </c>
      <c r="K3" s="449">
        <v>2004</v>
      </c>
      <c r="L3" s="449">
        <v>2005</v>
      </c>
      <c r="M3" s="449">
        <v>2006</v>
      </c>
      <c r="N3" s="449">
        <v>2007</v>
      </c>
      <c r="O3" s="449">
        <v>2008</v>
      </c>
      <c r="P3" s="449">
        <v>2009</v>
      </c>
      <c r="Q3" s="449">
        <v>2010</v>
      </c>
      <c r="R3" s="449">
        <v>2011</v>
      </c>
      <c r="S3" s="449">
        <v>2012</v>
      </c>
      <c r="T3" s="449">
        <v>2013</v>
      </c>
      <c r="U3" s="449">
        <v>2014</v>
      </c>
      <c r="V3" s="449">
        <v>2015</v>
      </c>
      <c r="W3" s="449">
        <v>2016</v>
      </c>
      <c r="X3" s="442">
        <v>2017</v>
      </c>
      <c r="Y3" s="256"/>
      <c r="Z3" s="256"/>
      <c r="AA3" s="256"/>
    </row>
    <row r="4" spans="1:27" x14ac:dyDescent="0.25">
      <c r="A4" s="141" t="s">
        <v>484</v>
      </c>
      <c r="B4" s="151">
        <v>12281</v>
      </c>
      <c r="C4" s="151">
        <v>13094</v>
      </c>
      <c r="D4" s="151">
        <v>15995</v>
      </c>
      <c r="E4" s="151">
        <v>21094</v>
      </c>
      <c r="F4" s="151">
        <v>26172</v>
      </c>
      <c r="G4" s="151">
        <v>35967</v>
      </c>
      <c r="H4" s="151">
        <v>38227</v>
      </c>
      <c r="I4" s="151">
        <v>39261</v>
      </c>
      <c r="J4" s="151">
        <v>39731.4</v>
      </c>
      <c r="K4" s="151">
        <v>40085.599999999999</v>
      </c>
      <c r="L4" s="151">
        <v>40440.699999999997</v>
      </c>
      <c r="M4" s="151">
        <v>40788.6</v>
      </c>
      <c r="N4" s="151">
        <v>40765.9</v>
      </c>
      <c r="O4" s="151">
        <v>38806.269999999997</v>
      </c>
      <c r="P4" s="151">
        <v>40727.949999999997</v>
      </c>
      <c r="Q4" s="151">
        <v>38425.67</v>
      </c>
      <c r="R4" s="151">
        <v>40836.949999999997</v>
      </c>
      <c r="S4" s="151">
        <v>41521.93</v>
      </c>
      <c r="T4" s="151">
        <v>42195.360000000001</v>
      </c>
      <c r="U4" s="151">
        <v>44176.37</v>
      </c>
      <c r="V4" s="151">
        <v>43211.01</v>
      </c>
      <c r="W4" s="151">
        <v>42408.65</v>
      </c>
      <c r="X4" s="240">
        <v>41155.97</v>
      </c>
      <c r="Y4" s="319"/>
      <c r="Z4" s="256"/>
      <c r="AA4" s="123"/>
    </row>
    <row r="5" spans="1:27" x14ac:dyDescent="0.25">
      <c r="A5" s="141" t="s">
        <v>204</v>
      </c>
      <c r="B5" s="151">
        <v>2704</v>
      </c>
      <c r="C5" s="151">
        <v>3234</v>
      </c>
      <c r="D5" s="151">
        <v>5411</v>
      </c>
      <c r="E5" s="151">
        <v>8414</v>
      </c>
      <c r="F5" s="151">
        <v>10261</v>
      </c>
      <c r="G5" s="151">
        <v>12824</v>
      </c>
      <c r="H5" s="151">
        <v>12887</v>
      </c>
      <c r="I5" s="151">
        <v>12768</v>
      </c>
      <c r="J5" s="151">
        <v>12878.8</v>
      </c>
      <c r="K5" s="151">
        <v>12941.5</v>
      </c>
      <c r="L5" s="151">
        <v>13141.8</v>
      </c>
      <c r="M5" s="151">
        <v>13367.7</v>
      </c>
      <c r="N5" s="151">
        <v>13283</v>
      </c>
      <c r="O5" s="151">
        <v>9656.2000000000007</v>
      </c>
      <c r="P5" s="151">
        <v>10040.5</v>
      </c>
      <c r="Q5" s="151">
        <v>10640.15</v>
      </c>
      <c r="R5" s="151">
        <v>11431.95</v>
      </c>
      <c r="S5" s="151">
        <v>11649.07</v>
      </c>
      <c r="T5" s="151">
        <v>11925.19</v>
      </c>
      <c r="U5" s="151">
        <v>12480.13</v>
      </c>
      <c r="V5" s="151">
        <v>12242.78</v>
      </c>
      <c r="W5" s="151">
        <v>12056.67</v>
      </c>
      <c r="X5" s="240">
        <v>11702.929999999998</v>
      </c>
      <c r="Y5" s="319"/>
      <c r="Z5" s="256"/>
      <c r="AA5" s="123"/>
    </row>
    <row r="6" spans="1:27" x14ac:dyDescent="0.25">
      <c r="A6" s="141" t="s">
        <v>192</v>
      </c>
      <c r="B6" s="151">
        <v>4402</v>
      </c>
      <c r="C6" s="151">
        <v>4503</v>
      </c>
      <c r="D6" s="151">
        <v>5563</v>
      </c>
      <c r="E6" s="151">
        <v>6705</v>
      </c>
      <c r="F6" s="151">
        <v>6907</v>
      </c>
      <c r="G6" s="151">
        <v>7672</v>
      </c>
      <c r="H6" s="151">
        <v>7567</v>
      </c>
      <c r="I6" s="151">
        <v>7561</v>
      </c>
      <c r="J6" s="151">
        <v>7565.4</v>
      </c>
      <c r="K6" s="151">
        <v>7721.9</v>
      </c>
      <c r="L6" s="151">
        <v>8156.4</v>
      </c>
      <c r="M6" s="151">
        <v>8548.4</v>
      </c>
      <c r="N6" s="151">
        <v>8733.4</v>
      </c>
      <c r="O6" s="151">
        <v>12739.27</v>
      </c>
      <c r="P6" s="151">
        <v>13082.29</v>
      </c>
      <c r="Q6" s="151">
        <v>10834.02</v>
      </c>
      <c r="R6" s="151">
        <v>10970.36</v>
      </c>
      <c r="S6" s="151">
        <v>10570.91</v>
      </c>
      <c r="T6" s="151">
        <v>10693.92</v>
      </c>
      <c r="U6" s="151">
        <v>11633.83</v>
      </c>
      <c r="V6" s="151">
        <v>11698.3</v>
      </c>
      <c r="W6" s="151">
        <v>11434.73</v>
      </c>
      <c r="X6" s="240">
        <v>11297.15</v>
      </c>
      <c r="Y6" s="319"/>
      <c r="Z6" s="256"/>
      <c r="AA6" s="123"/>
    </row>
    <row r="7" spans="1:27" x14ac:dyDescent="0.25">
      <c r="A7" s="141" t="s">
        <v>197</v>
      </c>
      <c r="B7" s="151">
        <v>6135</v>
      </c>
      <c r="C7" s="151">
        <v>6172</v>
      </c>
      <c r="D7" s="151">
        <v>6576</v>
      </c>
      <c r="E7" s="151">
        <v>6756</v>
      </c>
      <c r="F7" s="151">
        <v>6564</v>
      </c>
      <c r="G7" s="151">
        <v>6790</v>
      </c>
      <c r="H7" s="151">
        <v>6673</v>
      </c>
      <c r="I7" s="151">
        <v>7041</v>
      </c>
      <c r="J7" s="151">
        <v>7368</v>
      </c>
      <c r="K7" s="151">
        <v>7741.1</v>
      </c>
      <c r="L7" s="151">
        <v>8378.7000000000007</v>
      </c>
      <c r="M7" s="151">
        <v>8697.2999999999993</v>
      </c>
      <c r="N7" s="151">
        <v>8862.2999999999993</v>
      </c>
      <c r="O7" s="151">
        <v>11243.56</v>
      </c>
      <c r="P7" s="151">
        <v>12159.06</v>
      </c>
      <c r="Q7" s="151">
        <v>13277.82</v>
      </c>
      <c r="R7" s="151">
        <v>13922.32</v>
      </c>
      <c r="S7" s="151">
        <v>14131.97</v>
      </c>
      <c r="T7" s="151">
        <v>14392.98</v>
      </c>
      <c r="U7" s="151">
        <v>15142.33</v>
      </c>
      <c r="V7" s="151">
        <v>15172.99</v>
      </c>
      <c r="W7" s="151">
        <v>14999.23</v>
      </c>
      <c r="X7" s="240">
        <v>15161.98</v>
      </c>
      <c r="Y7" s="319"/>
      <c r="Z7" s="256"/>
      <c r="AA7" s="123"/>
    </row>
    <row r="8" spans="1:27" x14ac:dyDescent="0.25">
      <c r="A8" s="141" t="s">
        <v>193</v>
      </c>
      <c r="B8" s="151">
        <v>106</v>
      </c>
      <c r="C8" s="151">
        <v>93</v>
      </c>
      <c r="D8" s="151">
        <v>98</v>
      </c>
      <c r="E8" s="151">
        <v>104</v>
      </c>
      <c r="F8" s="151">
        <v>95</v>
      </c>
      <c r="G8" s="151">
        <v>76</v>
      </c>
      <c r="H8" s="151">
        <v>49</v>
      </c>
      <c r="I8" s="151">
        <v>52</v>
      </c>
      <c r="J8" s="151">
        <v>51.4</v>
      </c>
      <c r="K8" s="151">
        <v>75.900000000000006</v>
      </c>
      <c r="L8" s="151">
        <v>73.2</v>
      </c>
      <c r="M8" s="151">
        <v>76.400000000000006</v>
      </c>
      <c r="N8" s="151">
        <v>76.400000000000006</v>
      </c>
      <c r="O8" s="151">
        <v>56.58</v>
      </c>
      <c r="P8" s="151">
        <v>56.58</v>
      </c>
      <c r="Q8" s="151">
        <v>55.78</v>
      </c>
      <c r="R8" s="151">
        <v>55.8</v>
      </c>
      <c r="S8" s="151">
        <v>55.8</v>
      </c>
      <c r="T8" s="151">
        <v>55.8</v>
      </c>
      <c r="U8" s="151">
        <v>56.04</v>
      </c>
      <c r="V8" s="151">
        <v>45.53</v>
      </c>
      <c r="W8" s="151">
        <v>39.04</v>
      </c>
      <c r="X8" s="240">
        <v>35.840000000000003</v>
      </c>
      <c r="Y8" s="319"/>
      <c r="Z8" s="256"/>
      <c r="AA8" s="123"/>
    </row>
    <row r="9" spans="1:27" x14ac:dyDescent="0.25">
      <c r="A9" s="141" t="s">
        <v>205</v>
      </c>
      <c r="B9" s="151">
        <v>215</v>
      </c>
      <c r="C9" s="151">
        <v>287</v>
      </c>
      <c r="D9" s="151">
        <v>411</v>
      </c>
      <c r="E9" s="151">
        <v>589</v>
      </c>
      <c r="F9" s="151">
        <v>839</v>
      </c>
      <c r="G9" s="151">
        <v>1613</v>
      </c>
      <c r="H9" s="151">
        <v>1450</v>
      </c>
      <c r="I9" s="151">
        <v>1434</v>
      </c>
      <c r="J9" s="151">
        <v>1422</v>
      </c>
      <c r="K9" s="151">
        <v>1440</v>
      </c>
      <c r="L9" s="151">
        <v>1360.8</v>
      </c>
      <c r="M9" s="151">
        <v>1381.9</v>
      </c>
      <c r="N9" s="151">
        <v>1412.8</v>
      </c>
      <c r="O9" s="151">
        <v>2597.9899999999998</v>
      </c>
      <c r="P9" s="151">
        <v>2884.04</v>
      </c>
      <c r="Q9" s="151">
        <v>3306.82</v>
      </c>
      <c r="R9" s="151">
        <v>3729.32</v>
      </c>
      <c r="S9" s="151">
        <v>4012.45</v>
      </c>
      <c r="T9" s="151">
        <v>4059.89</v>
      </c>
      <c r="U9" s="151">
        <v>4195.8500000000004</v>
      </c>
      <c r="V9" s="151">
        <v>4148.55</v>
      </c>
      <c r="W9" s="151">
        <v>4090.53</v>
      </c>
      <c r="X9" s="240">
        <v>4041.0400000000004</v>
      </c>
      <c r="Y9" s="319"/>
      <c r="Z9" s="256"/>
      <c r="AA9" s="123"/>
    </row>
    <row r="10" spans="1:27" x14ac:dyDescent="0.25">
      <c r="A10" s="141" t="s">
        <v>485</v>
      </c>
      <c r="B10" s="151">
        <v>296</v>
      </c>
      <c r="C10" s="151">
        <v>317</v>
      </c>
      <c r="D10" s="151">
        <v>338</v>
      </c>
      <c r="E10" s="151">
        <v>348</v>
      </c>
      <c r="F10" s="151">
        <v>286</v>
      </c>
      <c r="G10" s="151">
        <v>286</v>
      </c>
      <c r="H10" s="151">
        <v>286</v>
      </c>
      <c r="I10" s="151">
        <v>283</v>
      </c>
      <c r="J10" s="151">
        <v>288.3</v>
      </c>
      <c r="K10" s="151">
        <v>292.7</v>
      </c>
      <c r="L10" s="151">
        <v>304.5</v>
      </c>
      <c r="M10" s="151">
        <v>304.5</v>
      </c>
      <c r="N10" s="151">
        <v>304.5</v>
      </c>
      <c r="O10" s="151">
        <v>333.22</v>
      </c>
      <c r="P10" s="151">
        <v>367.17</v>
      </c>
      <c r="Q10" s="151">
        <v>400.25</v>
      </c>
      <c r="R10" s="151">
        <v>409.36</v>
      </c>
      <c r="S10" s="151">
        <v>442.21</v>
      </c>
      <c r="T10" s="151">
        <v>424.37</v>
      </c>
      <c r="U10" s="151">
        <v>420.1</v>
      </c>
      <c r="V10" s="151">
        <v>423.34</v>
      </c>
      <c r="W10" s="151">
        <v>412.81</v>
      </c>
      <c r="X10" s="240">
        <v>410.95999999999992</v>
      </c>
      <c r="Y10" s="319"/>
      <c r="Z10" s="256"/>
      <c r="AA10" s="123"/>
    </row>
    <row r="11" spans="1:27" x14ac:dyDescent="0.25">
      <c r="A11" s="141" t="s">
        <v>326</v>
      </c>
      <c r="B11" s="151">
        <v>2649</v>
      </c>
      <c r="C11" s="151">
        <v>2616</v>
      </c>
      <c r="D11" s="151">
        <v>2427</v>
      </c>
      <c r="E11" s="151">
        <v>2425</v>
      </c>
      <c r="F11" s="151">
        <v>2355</v>
      </c>
      <c r="G11" s="151">
        <v>1892</v>
      </c>
      <c r="H11" s="151">
        <v>1860</v>
      </c>
      <c r="I11" s="151">
        <v>1843</v>
      </c>
      <c r="J11" s="151">
        <v>1820.5</v>
      </c>
      <c r="K11" s="151">
        <v>1715.1</v>
      </c>
      <c r="L11" s="151">
        <v>1708.4</v>
      </c>
      <c r="M11" s="151">
        <v>1727.4</v>
      </c>
      <c r="N11" s="151">
        <v>1719.3</v>
      </c>
      <c r="O11" s="151">
        <v>779.3</v>
      </c>
      <c r="P11" s="151">
        <v>846.31</v>
      </c>
      <c r="Q11" s="151">
        <v>929.71</v>
      </c>
      <c r="R11" s="151">
        <v>958.98</v>
      </c>
      <c r="S11" s="151">
        <v>920.91</v>
      </c>
      <c r="T11" s="151">
        <v>902.5</v>
      </c>
      <c r="U11" s="151">
        <v>968.1</v>
      </c>
      <c r="V11" s="151">
        <v>958.77</v>
      </c>
      <c r="W11" s="151">
        <v>849.37</v>
      </c>
      <c r="X11" s="240">
        <v>818.76</v>
      </c>
      <c r="Y11" s="319"/>
      <c r="Z11" s="256"/>
      <c r="AA11" s="123"/>
    </row>
    <row r="12" spans="1:27" x14ac:dyDescent="0.25">
      <c r="A12" s="141" t="s">
        <v>222</v>
      </c>
      <c r="B12" s="151">
        <v>15280</v>
      </c>
      <c r="C12" s="151">
        <v>15280</v>
      </c>
      <c r="D12" s="151">
        <v>15241</v>
      </c>
      <c r="E12" s="151">
        <v>15442</v>
      </c>
      <c r="F12" s="151">
        <v>15457</v>
      </c>
      <c r="G12" s="151">
        <v>15179</v>
      </c>
      <c r="H12" s="151">
        <v>15070</v>
      </c>
      <c r="I12" s="151">
        <v>14949</v>
      </c>
      <c r="J12" s="151">
        <v>14952.7</v>
      </c>
      <c r="K12" s="151">
        <v>14865</v>
      </c>
      <c r="L12" s="151">
        <v>14909.4</v>
      </c>
      <c r="M12" s="151">
        <v>14955</v>
      </c>
      <c r="N12" s="151">
        <v>15042</v>
      </c>
      <c r="O12" s="151">
        <v>3374.27</v>
      </c>
      <c r="P12" s="151">
        <v>3868.29</v>
      </c>
      <c r="Q12" s="151">
        <v>5855.13</v>
      </c>
      <c r="R12" s="151">
        <v>7079.16</v>
      </c>
      <c r="S12" s="151">
        <v>7247.52</v>
      </c>
      <c r="T12" s="151">
        <v>7338.68</v>
      </c>
      <c r="U12" s="151">
        <v>7652.58</v>
      </c>
      <c r="V12" s="151">
        <v>12520.57</v>
      </c>
      <c r="W12" s="151">
        <v>9684.2000000000007</v>
      </c>
      <c r="X12" s="240">
        <v>10056.119999999999</v>
      </c>
      <c r="Y12" s="319"/>
      <c r="Z12" s="256"/>
      <c r="AA12" s="123"/>
    </row>
    <row r="13" spans="1:27" x14ac:dyDescent="0.25">
      <c r="A13" s="141" t="s">
        <v>486</v>
      </c>
      <c r="B13" s="151"/>
      <c r="C13" s="151"/>
      <c r="D13" s="151">
        <v>330</v>
      </c>
      <c r="E13" s="151">
        <v>1167</v>
      </c>
      <c r="F13" s="151">
        <v>2306</v>
      </c>
      <c r="G13" s="151">
        <v>4719</v>
      </c>
      <c r="H13" s="151">
        <v>5407</v>
      </c>
      <c r="I13" s="151">
        <v>5805</v>
      </c>
      <c r="J13" s="151">
        <v>6045</v>
      </c>
      <c r="K13" s="151">
        <v>6545.4</v>
      </c>
      <c r="L13" s="151">
        <v>6849.2</v>
      </c>
      <c r="M13" s="151">
        <v>7182.7</v>
      </c>
      <c r="N13" s="151">
        <v>7283.7</v>
      </c>
      <c r="O13" s="151">
        <v>8248.83</v>
      </c>
      <c r="P13" s="151">
        <v>8826.7000000000007</v>
      </c>
      <c r="Q13" s="151">
        <v>9501.99</v>
      </c>
      <c r="R13" s="151">
        <v>10040</v>
      </c>
      <c r="S13" s="151">
        <v>10418.06</v>
      </c>
      <c r="T13" s="151">
        <v>10732.48</v>
      </c>
      <c r="U13" s="151">
        <v>11319.49</v>
      </c>
      <c r="V13" s="151">
        <v>10860.86</v>
      </c>
      <c r="W13" s="151">
        <v>10503.29</v>
      </c>
      <c r="X13" s="240">
        <v>10249.56</v>
      </c>
      <c r="Y13" s="319"/>
      <c r="Z13" s="256"/>
      <c r="AA13" s="123"/>
    </row>
    <row r="14" spans="1:27" x14ac:dyDescent="0.25">
      <c r="A14" s="141" t="s">
        <v>206</v>
      </c>
      <c r="B14" s="151"/>
      <c r="C14" s="151">
        <v>19</v>
      </c>
      <c r="D14" s="151">
        <v>201</v>
      </c>
      <c r="E14" s="151">
        <v>568</v>
      </c>
      <c r="F14" s="151">
        <v>1019</v>
      </c>
      <c r="G14" s="151">
        <v>2039</v>
      </c>
      <c r="H14" s="151">
        <v>2197</v>
      </c>
      <c r="I14" s="151">
        <v>2347</v>
      </c>
      <c r="J14" s="151">
        <v>2467.6999999999998</v>
      </c>
      <c r="K14" s="151">
        <v>2754.2</v>
      </c>
      <c r="L14" s="151">
        <v>2988.2</v>
      </c>
      <c r="M14" s="151">
        <v>3369.6</v>
      </c>
      <c r="N14" s="151">
        <v>3513</v>
      </c>
      <c r="O14" s="151">
        <v>5390.71</v>
      </c>
      <c r="P14" s="151">
        <v>6027.01</v>
      </c>
      <c r="Q14" s="151">
        <v>6886.77</v>
      </c>
      <c r="R14" s="151">
        <v>7393.48</v>
      </c>
      <c r="S14" s="151">
        <v>7744.63</v>
      </c>
      <c r="T14" s="151">
        <v>7933.12</v>
      </c>
      <c r="U14" s="151">
        <v>8432.24</v>
      </c>
      <c r="V14" s="151">
        <v>8232.68</v>
      </c>
      <c r="W14" s="151">
        <v>7994.35</v>
      </c>
      <c r="X14" s="240">
        <v>7737.7099999999982</v>
      </c>
      <c r="Y14" s="319"/>
      <c r="Z14" s="256"/>
      <c r="AA14" s="123"/>
    </row>
    <row r="15" spans="1:27" x14ac:dyDescent="0.25">
      <c r="A15" s="141" t="s">
        <v>200</v>
      </c>
      <c r="B15" s="151"/>
      <c r="C15" s="151">
        <v>17</v>
      </c>
      <c r="D15" s="151">
        <v>64</v>
      </c>
      <c r="E15" s="151">
        <v>138</v>
      </c>
      <c r="F15" s="151">
        <v>316</v>
      </c>
      <c r="G15" s="151">
        <v>689</v>
      </c>
      <c r="H15" s="151">
        <v>823</v>
      </c>
      <c r="I15" s="151">
        <v>869</v>
      </c>
      <c r="J15" s="151">
        <v>925.3</v>
      </c>
      <c r="K15" s="151">
        <v>1055.7</v>
      </c>
      <c r="L15" s="151">
        <v>1099.2</v>
      </c>
      <c r="M15" s="151">
        <v>1142.9000000000001</v>
      </c>
      <c r="N15" s="151">
        <v>1177.3</v>
      </c>
      <c r="O15" s="151">
        <v>1226.1600000000001</v>
      </c>
      <c r="P15" s="151">
        <v>1320.77</v>
      </c>
      <c r="Q15" s="151">
        <v>1345.01</v>
      </c>
      <c r="R15" s="151">
        <v>1450.96</v>
      </c>
      <c r="S15" s="151">
        <v>1533.28</v>
      </c>
      <c r="T15" s="151">
        <v>1591.26</v>
      </c>
      <c r="U15" s="151">
        <v>1661.46</v>
      </c>
      <c r="V15" s="151">
        <v>1671.84</v>
      </c>
      <c r="W15" s="151">
        <v>1578.39</v>
      </c>
      <c r="X15" s="240">
        <v>1578.34</v>
      </c>
      <c r="Y15" s="319"/>
      <c r="Z15" s="256"/>
      <c r="AA15" s="123"/>
    </row>
    <row r="16" spans="1:27" x14ac:dyDescent="0.25">
      <c r="A16" s="141" t="s">
        <v>218</v>
      </c>
      <c r="B16" s="151">
        <v>10324</v>
      </c>
      <c r="C16" s="151">
        <v>10371</v>
      </c>
      <c r="D16" s="151">
        <v>10895</v>
      </c>
      <c r="E16" s="151">
        <v>11638</v>
      </c>
      <c r="F16" s="151">
        <v>12780</v>
      </c>
      <c r="G16" s="151">
        <v>14130</v>
      </c>
      <c r="H16" s="151">
        <v>14475</v>
      </c>
      <c r="I16" s="151">
        <v>14356</v>
      </c>
      <c r="J16" s="151">
        <v>14580.4</v>
      </c>
      <c r="K16" s="151">
        <v>14821.4</v>
      </c>
      <c r="L16" s="151">
        <v>15037.6</v>
      </c>
      <c r="M16" s="151">
        <v>15250.1</v>
      </c>
      <c r="N16" s="151">
        <v>15385.3</v>
      </c>
      <c r="O16" s="151">
        <v>10264.540000000001</v>
      </c>
      <c r="P16" s="151">
        <v>11318.29</v>
      </c>
      <c r="Q16" s="151">
        <v>15371.66</v>
      </c>
      <c r="R16" s="151">
        <v>17667.59</v>
      </c>
      <c r="S16" s="151">
        <v>18389.13</v>
      </c>
      <c r="T16" s="151">
        <v>18116.150000000001</v>
      </c>
      <c r="U16" s="151">
        <v>19453.919999999998</v>
      </c>
      <c r="V16" s="151">
        <v>20730.900000000001</v>
      </c>
      <c r="W16" s="151">
        <f>W17-(SUM(W4:W15))</f>
        <v>21324.67</v>
      </c>
      <c r="X16" s="240">
        <f>X17-SUM(X4:X15)</f>
        <v>21661.390000000029</v>
      </c>
      <c r="Y16" s="319"/>
      <c r="Z16" s="256"/>
      <c r="AA16" s="123"/>
    </row>
    <row r="17" spans="1:27" x14ac:dyDescent="0.25">
      <c r="A17" s="448" t="s">
        <v>487</v>
      </c>
      <c r="B17" s="150">
        <v>54392</v>
      </c>
      <c r="C17" s="150">
        <v>56003</v>
      </c>
      <c r="D17" s="150">
        <v>63550</v>
      </c>
      <c r="E17" s="150">
        <f t="shared" ref="E17:S17" si="0">SUM(E4:E16)</f>
        <v>75388</v>
      </c>
      <c r="F17" s="150">
        <f t="shared" si="0"/>
        <v>85357</v>
      </c>
      <c r="G17" s="150">
        <f t="shared" si="0"/>
        <v>103876</v>
      </c>
      <c r="H17" s="150">
        <f t="shared" si="0"/>
        <v>106971</v>
      </c>
      <c r="I17" s="150">
        <f t="shared" si="0"/>
        <v>108569</v>
      </c>
      <c r="J17" s="150">
        <f t="shared" si="0"/>
        <v>110096.9</v>
      </c>
      <c r="K17" s="150">
        <f t="shared" si="0"/>
        <v>112055.49999999999</v>
      </c>
      <c r="L17" s="150">
        <f t="shared" si="0"/>
        <v>114448.09999999999</v>
      </c>
      <c r="M17" s="150">
        <f t="shared" si="0"/>
        <v>116792.49999999999</v>
      </c>
      <c r="N17" s="150">
        <f t="shared" si="0"/>
        <v>117558.90000000001</v>
      </c>
      <c r="O17" s="150">
        <f t="shared" si="0"/>
        <v>104716.90000000002</v>
      </c>
      <c r="P17" s="150">
        <f t="shared" si="0"/>
        <v>111524.95999999999</v>
      </c>
      <c r="Q17" s="150">
        <f t="shared" si="0"/>
        <v>116830.78000000003</v>
      </c>
      <c r="R17" s="150">
        <f t="shared" si="0"/>
        <v>125946.23</v>
      </c>
      <c r="S17" s="150">
        <f t="shared" si="0"/>
        <v>128637.87000000002</v>
      </c>
      <c r="T17" s="150">
        <v>130361.69999999998</v>
      </c>
      <c r="U17" s="150">
        <v>137582.44000000003</v>
      </c>
      <c r="V17" s="150">
        <v>141918.12</v>
      </c>
      <c r="W17" s="150">
        <v>137375.93</v>
      </c>
      <c r="X17" s="240">
        <v>135907.75</v>
      </c>
      <c r="Y17" s="256"/>
      <c r="Z17" s="256"/>
      <c r="AA17" s="123"/>
    </row>
    <row r="18" spans="1:27" x14ac:dyDescent="0.25">
      <c r="A18" s="519" t="s">
        <v>488</v>
      </c>
      <c r="B18" s="519"/>
      <c r="C18" s="519"/>
      <c r="D18" s="519"/>
      <c r="E18" s="519"/>
      <c r="F18" s="519"/>
      <c r="G18" s="519"/>
      <c r="H18" s="519"/>
      <c r="I18" s="519"/>
      <c r="J18" s="519"/>
      <c r="K18" s="519"/>
      <c r="L18" s="519"/>
      <c r="M18" s="519"/>
      <c r="N18" s="519"/>
      <c r="O18" s="519"/>
      <c r="P18" s="519"/>
      <c r="Q18" s="519"/>
      <c r="R18" s="519"/>
      <c r="S18" s="519"/>
      <c r="T18" s="519"/>
      <c r="U18" s="519"/>
      <c r="V18" s="519"/>
      <c r="W18" s="519"/>
      <c r="X18" s="519"/>
      <c r="Y18" s="256"/>
      <c r="Z18" s="256"/>
      <c r="AA18" s="256"/>
    </row>
    <row r="19" spans="1:27" ht="13.9" customHeight="1" x14ac:dyDescent="0.25">
      <c r="A19" s="538" t="s">
        <v>489</v>
      </c>
      <c r="B19" s="538"/>
      <c r="C19" s="538"/>
      <c r="D19" s="538"/>
      <c r="E19" s="538"/>
      <c r="F19" s="538"/>
      <c r="G19" s="538"/>
      <c r="H19" s="538"/>
      <c r="I19" s="538"/>
      <c r="J19" s="538"/>
      <c r="K19" s="538"/>
      <c r="L19" s="538"/>
      <c r="M19" s="538"/>
      <c r="N19" s="538"/>
      <c r="O19" s="538"/>
      <c r="P19" s="538"/>
      <c r="Q19" s="538"/>
      <c r="R19" s="538"/>
      <c r="S19" s="538"/>
      <c r="T19" s="538"/>
      <c r="U19" s="538"/>
      <c r="V19" s="538"/>
      <c r="W19" s="538"/>
      <c r="X19" s="538"/>
      <c r="Y19" s="256"/>
      <c r="Z19" s="256"/>
      <c r="AA19" s="256"/>
    </row>
    <row r="20" spans="1:27" x14ac:dyDescent="0.25">
      <c r="A20" s="538"/>
      <c r="B20" s="538"/>
      <c r="C20" s="538"/>
      <c r="D20" s="538"/>
      <c r="E20" s="538"/>
      <c r="F20" s="538"/>
      <c r="G20" s="538"/>
      <c r="H20" s="538"/>
      <c r="I20" s="538"/>
      <c r="J20" s="538"/>
      <c r="K20" s="538"/>
      <c r="L20" s="538"/>
      <c r="M20" s="538"/>
      <c r="N20" s="538"/>
      <c r="O20" s="538"/>
      <c r="P20" s="538"/>
      <c r="Q20" s="538"/>
      <c r="R20" s="538"/>
      <c r="S20" s="538"/>
      <c r="T20" s="538"/>
      <c r="U20" s="538"/>
      <c r="V20" s="538"/>
      <c r="W20" s="538"/>
      <c r="X20" s="538"/>
      <c r="Y20" s="256"/>
      <c r="Z20" s="256"/>
      <c r="AA20" s="256"/>
    </row>
    <row r="21" spans="1:27" x14ac:dyDescent="0.25">
      <c r="A21" s="257"/>
      <c r="B21" s="256"/>
      <c r="C21" s="256"/>
      <c r="D21" s="256"/>
      <c r="E21" s="256"/>
      <c r="F21" s="256"/>
      <c r="G21" s="256"/>
      <c r="H21" s="256"/>
      <c r="I21" s="256"/>
      <c r="J21" s="256"/>
      <c r="K21" s="256"/>
      <c r="L21" s="256"/>
      <c r="M21" s="256"/>
      <c r="N21" s="256"/>
      <c r="O21" s="256"/>
      <c r="P21" s="256"/>
      <c r="Q21" s="256"/>
      <c r="R21" s="256"/>
      <c r="S21" s="256"/>
      <c r="T21" s="256"/>
      <c r="U21" s="256"/>
      <c r="X21" s="256"/>
      <c r="Y21" s="256"/>
      <c r="Z21" s="256"/>
      <c r="AA21" s="256"/>
    </row>
    <row r="22" spans="1:27" x14ac:dyDescent="0.25">
      <c r="A22" s="256"/>
      <c r="B22" s="256"/>
      <c r="C22" s="256"/>
      <c r="D22" s="256"/>
      <c r="E22" s="256"/>
      <c r="F22" s="256"/>
      <c r="G22" s="256"/>
      <c r="H22" s="256"/>
      <c r="I22" s="256"/>
      <c r="J22" s="256"/>
      <c r="K22" s="256"/>
      <c r="L22" s="256"/>
      <c r="M22" s="256"/>
      <c r="N22" s="256"/>
      <c r="O22" s="256"/>
      <c r="P22" s="256"/>
      <c r="Q22" s="256"/>
      <c r="R22" s="256"/>
      <c r="S22" s="256"/>
      <c r="T22" s="256"/>
      <c r="U22" s="256"/>
      <c r="X22" s="256"/>
      <c r="Y22" s="256"/>
      <c r="Z22" s="256"/>
      <c r="AA22" s="256"/>
    </row>
    <row r="23" spans="1:27" x14ac:dyDescent="0.25">
      <c r="A23" s="256"/>
      <c r="B23" s="256"/>
      <c r="C23" s="256"/>
      <c r="D23" s="256"/>
      <c r="E23" s="256"/>
      <c r="F23" s="256"/>
      <c r="G23" s="256"/>
      <c r="H23" s="256"/>
      <c r="I23" s="256"/>
      <c r="J23" s="256"/>
      <c r="K23" s="256"/>
      <c r="L23" s="256"/>
      <c r="M23" s="256"/>
      <c r="N23" s="256"/>
      <c r="O23" s="256"/>
      <c r="P23" s="256"/>
      <c r="Q23" s="256"/>
      <c r="R23" s="256"/>
      <c r="S23" s="256"/>
      <c r="T23" s="256"/>
      <c r="U23" s="256"/>
      <c r="X23" s="256"/>
      <c r="Y23" s="256"/>
      <c r="Z23" s="256"/>
      <c r="AA23" s="256"/>
    </row>
    <row r="24" spans="1:27" x14ac:dyDescent="0.25">
      <c r="A24" s="256"/>
      <c r="B24" s="256"/>
      <c r="C24" s="256"/>
      <c r="D24" s="256"/>
      <c r="E24" s="256"/>
      <c r="F24" s="256"/>
      <c r="G24" s="256"/>
      <c r="H24" s="256"/>
      <c r="I24" s="256"/>
      <c r="J24" s="256"/>
      <c r="K24" s="256"/>
      <c r="L24" s="256"/>
      <c r="M24" s="256"/>
      <c r="N24" s="256"/>
      <c r="O24" s="256"/>
      <c r="P24" s="256"/>
      <c r="Q24" s="256"/>
      <c r="R24" s="256"/>
      <c r="S24" s="256"/>
      <c r="T24" s="256"/>
      <c r="U24" s="256"/>
      <c r="X24" s="256"/>
      <c r="Y24" s="256"/>
      <c r="Z24" s="256"/>
      <c r="AA24" s="256"/>
    </row>
    <row r="25" spans="1:27" x14ac:dyDescent="0.25">
      <c r="A25" s="256"/>
      <c r="B25" s="256"/>
      <c r="C25" s="256"/>
      <c r="D25" s="256"/>
      <c r="E25" s="256"/>
      <c r="F25" s="256"/>
      <c r="G25" s="256"/>
      <c r="H25" s="256"/>
      <c r="I25" s="256"/>
      <c r="J25" s="256"/>
      <c r="K25" s="256"/>
      <c r="L25" s="256"/>
      <c r="M25" s="256"/>
      <c r="N25" s="256"/>
      <c r="O25" s="256"/>
      <c r="P25" s="256"/>
      <c r="Q25" s="256"/>
      <c r="R25" s="256"/>
      <c r="S25" s="256"/>
      <c r="T25" s="256"/>
      <c r="U25" s="256"/>
      <c r="X25" s="256"/>
      <c r="Y25" s="256"/>
      <c r="Z25" s="256"/>
      <c r="AA25" s="256"/>
    </row>
    <row r="26" spans="1:27" x14ac:dyDescent="0.25">
      <c r="A26" s="256"/>
      <c r="B26" s="256"/>
      <c r="C26" s="256"/>
      <c r="D26" s="256"/>
      <c r="E26" s="256"/>
      <c r="F26" s="256"/>
      <c r="G26" s="256"/>
      <c r="H26" s="256"/>
      <c r="I26" s="256"/>
      <c r="J26" s="256"/>
      <c r="K26" s="256"/>
      <c r="L26" s="256"/>
      <c r="M26" s="256"/>
      <c r="N26" s="256"/>
      <c r="O26" s="256"/>
      <c r="P26" s="256"/>
      <c r="Q26" s="256"/>
      <c r="R26" s="256"/>
      <c r="S26" s="256"/>
      <c r="T26" s="256"/>
      <c r="U26" s="256"/>
      <c r="X26" s="256"/>
      <c r="Y26" s="256"/>
      <c r="Z26" s="256"/>
      <c r="AA26" s="256"/>
    </row>
    <row r="27" spans="1:27" x14ac:dyDescent="0.25">
      <c r="A27" s="256"/>
      <c r="B27" s="256"/>
      <c r="C27" s="256"/>
      <c r="D27" s="256"/>
      <c r="E27" s="256"/>
      <c r="F27" s="256"/>
      <c r="G27" s="256"/>
      <c r="H27" s="256"/>
      <c r="I27" s="256"/>
      <c r="J27" s="256"/>
      <c r="K27" s="256"/>
      <c r="L27" s="256"/>
      <c r="M27" s="256"/>
      <c r="N27" s="256"/>
      <c r="O27" s="256"/>
      <c r="P27" s="256"/>
      <c r="Q27" s="256"/>
      <c r="R27" s="256"/>
      <c r="S27" s="256"/>
      <c r="T27" s="256"/>
      <c r="U27" s="256"/>
      <c r="X27" s="256"/>
      <c r="Y27" s="256"/>
      <c r="Z27" s="256"/>
      <c r="AA27" s="256"/>
    </row>
    <row r="28" spans="1:27" x14ac:dyDescent="0.25">
      <c r="A28" s="256"/>
      <c r="B28" s="256"/>
      <c r="C28" s="256"/>
      <c r="D28" s="256"/>
      <c r="E28" s="256"/>
      <c r="F28" s="256"/>
      <c r="G28" s="256"/>
      <c r="H28" s="256"/>
      <c r="I28" s="256"/>
      <c r="J28" s="256"/>
      <c r="K28" s="256"/>
      <c r="L28" s="256"/>
      <c r="M28" s="256"/>
      <c r="N28" s="256"/>
      <c r="O28" s="256"/>
      <c r="P28" s="256"/>
      <c r="Q28" s="256"/>
      <c r="R28" s="256"/>
      <c r="S28" s="256"/>
      <c r="T28" s="256"/>
      <c r="U28" s="256"/>
      <c r="X28" s="256"/>
      <c r="Y28" s="256"/>
      <c r="Z28" s="256"/>
      <c r="AA28" s="256"/>
    </row>
    <row r="29" spans="1:27" x14ac:dyDescent="0.25">
      <c r="A29" s="256"/>
      <c r="B29" s="256"/>
      <c r="C29" s="256"/>
      <c r="D29" s="256"/>
      <c r="E29" s="256"/>
      <c r="F29" s="256"/>
      <c r="G29" s="256"/>
      <c r="H29" s="256"/>
      <c r="I29" s="256"/>
      <c r="J29" s="256"/>
      <c r="K29" s="256"/>
      <c r="L29" s="256"/>
      <c r="M29" s="256"/>
      <c r="N29" s="256"/>
      <c r="O29" s="256"/>
      <c r="P29" s="256"/>
      <c r="Q29" s="256"/>
      <c r="R29" s="256"/>
      <c r="S29" s="256"/>
      <c r="T29" s="256"/>
      <c r="U29" s="256"/>
      <c r="X29" s="256"/>
      <c r="Y29" s="256"/>
      <c r="Z29" s="256"/>
      <c r="AA29" s="256"/>
    </row>
    <row r="30" spans="1:27" x14ac:dyDescent="0.25">
      <c r="A30" s="256"/>
      <c r="B30" s="256"/>
      <c r="C30" s="256"/>
      <c r="D30" s="256"/>
      <c r="E30" s="256"/>
      <c r="F30" s="256"/>
      <c r="G30" s="256"/>
      <c r="H30" s="256"/>
      <c r="I30" s="256"/>
      <c r="J30" s="256"/>
      <c r="K30" s="256"/>
      <c r="L30" s="256"/>
      <c r="M30" s="256"/>
      <c r="N30" s="256"/>
      <c r="O30" s="256"/>
      <c r="P30" s="256"/>
      <c r="Q30" s="256"/>
      <c r="R30" s="256"/>
      <c r="S30" s="256"/>
      <c r="T30" s="256"/>
      <c r="U30" s="256"/>
      <c r="X30" s="256"/>
      <c r="Y30" s="256"/>
      <c r="Z30" s="256"/>
      <c r="AA30" s="256"/>
    </row>
    <row r="31" spans="1:27" x14ac:dyDescent="0.25">
      <c r="A31" s="256"/>
      <c r="B31" s="256"/>
      <c r="C31" s="256"/>
      <c r="D31" s="256"/>
      <c r="E31" s="256"/>
      <c r="F31" s="256"/>
      <c r="G31" s="256"/>
      <c r="H31" s="256"/>
      <c r="I31" s="256"/>
      <c r="J31" s="256"/>
      <c r="K31" s="256"/>
      <c r="L31" s="256"/>
      <c r="M31" s="256"/>
      <c r="N31" s="256"/>
      <c r="O31" s="256"/>
      <c r="P31" s="256"/>
      <c r="Q31" s="256"/>
      <c r="R31" s="256"/>
      <c r="S31" s="256"/>
      <c r="T31" s="256"/>
      <c r="U31" s="256"/>
      <c r="X31" s="256"/>
      <c r="Y31" s="256"/>
      <c r="Z31" s="256"/>
      <c r="AA31" s="256"/>
    </row>
    <row r="32" spans="1:27" x14ac:dyDescent="0.25">
      <c r="A32" s="256"/>
      <c r="B32" s="256"/>
      <c r="C32" s="256"/>
      <c r="D32" s="256"/>
      <c r="E32" s="256"/>
      <c r="F32" s="256"/>
      <c r="G32" s="256"/>
      <c r="H32" s="256"/>
      <c r="I32" s="256"/>
      <c r="J32" s="256"/>
      <c r="K32" s="256"/>
      <c r="L32" s="256"/>
      <c r="M32" s="256"/>
      <c r="N32" s="256"/>
      <c r="O32" s="256"/>
      <c r="P32" s="256"/>
      <c r="Q32" s="256"/>
      <c r="R32" s="256"/>
      <c r="S32" s="256"/>
      <c r="T32" s="256"/>
      <c r="U32" s="256"/>
      <c r="X32" s="256"/>
      <c r="Y32" s="256"/>
      <c r="Z32" s="256"/>
      <c r="AA32" s="256"/>
    </row>
    <row r="33" spans="1:21" x14ac:dyDescent="0.25">
      <c r="A33" s="256"/>
      <c r="B33" s="256"/>
      <c r="C33" s="256"/>
      <c r="D33" s="256"/>
      <c r="E33" s="256"/>
      <c r="F33" s="256"/>
      <c r="G33" s="256"/>
      <c r="H33" s="256"/>
      <c r="I33" s="256"/>
      <c r="J33" s="256"/>
      <c r="K33" s="256"/>
      <c r="L33" s="256"/>
      <c r="M33" s="256"/>
      <c r="N33" s="256"/>
      <c r="O33" s="256"/>
      <c r="P33" s="256"/>
      <c r="Q33" s="256"/>
      <c r="R33" s="256"/>
      <c r="S33" s="256"/>
      <c r="T33" s="256"/>
      <c r="U33" s="256"/>
    </row>
    <row r="34" spans="1:21" x14ac:dyDescent="0.25">
      <c r="A34" s="256"/>
      <c r="B34" s="256"/>
      <c r="C34" s="256"/>
      <c r="D34" s="256"/>
      <c r="E34" s="256"/>
      <c r="F34" s="256"/>
      <c r="G34" s="256"/>
      <c r="H34" s="256"/>
      <c r="I34" s="256"/>
      <c r="J34" s="256"/>
      <c r="K34" s="256"/>
      <c r="L34" s="256"/>
      <c r="M34" s="256"/>
      <c r="N34" s="256"/>
      <c r="O34" s="256"/>
      <c r="P34" s="256"/>
      <c r="Q34" s="256"/>
      <c r="R34" s="256"/>
      <c r="S34" s="256"/>
      <c r="T34" s="256"/>
      <c r="U34" s="256"/>
    </row>
    <row r="35" spans="1:21" x14ac:dyDescent="0.25">
      <c r="A35" s="256"/>
      <c r="B35" s="256"/>
      <c r="C35" s="256"/>
      <c r="D35" s="256"/>
      <c r="E35" s="256"/>
      <c r="F35" s="256"/>
      <c r="G35" s="256"/>
      <c r="H35" s="256"/>
      <c r="I35" s="256"/>
      <c r="J35" s="256"/>
      <c r="K35" s="256"/>
      <c r="L35" s="256"/>
      <c r="M35" s="256"/>
      <c r="N35" s="256"/>
      <c r="O35" s="256"/>
      <c r="P35" s="256"/>
      <c r="Q35" s="256"/>
      <c r="R35" s="256"/>
      <c r="S35" s="256"/>
      <c r="T35" s="256"/>
      <c r="U35" s="256"/>
    </row>
    <row r="36" spans="1:21" x14ac:dyDescent="0.25">
      <c r="A36" s="256"/>
      <c r="B36" s="256"/>
      <c r="C36" s="256"/>
      <c r="D36" s="256"/>
      <c r="E36" s="256"/>
      <c r="F36" s="256"/>
      <c r="G36" s="256"/>
      <c r="H36" s="256"/>
      <c r="I36" s="256"/>
      <c r="J36" s="256"/>
      <c r="K36" s="256"/>
      <c r="L36" s="256"/>
      <c r="M36" s="256"/>
      <c r="N36" s="256"/>
      <c r="O36" s="256"/>
      <c r="P36" s="256"/>
      <c r="Q36" s="256"/>
      <c r="R36" s="256"/>
      <c r="S36" s="256"/>
      <c r="T36" s="256"/>
      <c r="U36" s="256"/>
    </row>
    <row r="37" spans="1:21" x14ac:dyDescent="0.25">
      <c r="A37" s="256"/>
      <c r="B37" s="256"/>
      <c r="C37" s="256"/>
      <c r="D37" s="256"/>
      <c r="E37" s="256"/>
      <c r="F37" s="256"/>
      <c r="G37" s="256"/>
      <c r="H37" s="256"/>
      <c r="I37" s="256"/>
      <c r="J37" s="256"/>
      <c r="K37" s="256"/>
      <c r="L37" s="256"/>
      <c r="M37" s="256"/>
      <c r="N37" s="256"/>
      <c r="O37" s="256"/>
      <c r="P37" s="256"/>
      <c r="Q37" s="256"/>
      <c r="R37" s="256"/>
      <c r="S37" s="256"/>
      <c r="T37" s="256"/>
      <c r="U37" s="256"/>
    </row>
    <row r="38" spans="1:21" x14ac:dyDescent="0.25">
      <c r="A38" s="256"/>
      <c r="B38" s="256"/>
      <c r="C38" s="256"/>
      <c r="D38" s="256"/>
      <c r="E38" s="256"/>
      <c r="F38" s="256"/>
      <c r="G38" s="256"/>
      <c r="H38" s="256"/>
      <c r="I38" s="256"/>
      <c r="J38" s="256"/>
      <c r="K38" s="256"/>
      <c r="L38" s="256"/>
      <c r="M38" s="256"/>
      <c r="N38" s="256"/>
      <c r="O38" s="256"/>
      <c r="P38" s="256"/>
      <c r="Q38" s="256"/>
      <c r="R38" s="256"/>
      <c r="S38" s="256"/>
      <c r="T38" s="256"/>
      <c r="U38" s="256"/>
    </row>
    <row r="39" spans="1:21" x14ac:dyDescent="0.25">
      <c r="A39" s="256"/>
      <c r="B39" s="256"/>
      <c r="C39" s="256"/>
      <c r="D39" s="256"/>
      <c r="E39" s="256"/>
      <c r="F39" s="256"/>
      <c r="G39" s="256"/>
      <c r="H39" s="256"/>
      <c r="I39" s="256"/>
      <c r="J39" s="256"/>
      <c r="K39" s="256"/>
      <c r="L39" s="256"/>
      <c r="M39" s="256"/>
      <c r="N39" s="256"/>
      <c r="O39" s="256"/>
      <c r="P39" s="256"/>
      <c r="Q39" s="256"/>
      <c r="R39" s="256"/>
      <c r="S39" s="256"/>
      <c r="T39" s="256"/>
      <c r="U39" s="256"/>
    </row>
    <row r="40" spans="1:21" x14ac:dyDescent="0.25">
      <c r="A40" s="256"/>
      <c r="B40" s="256"/>
      <c r="C40" s="256"/>
      <c r="D40" s="256"/>
      <c r="E40" s="256"/>
      <c r="F40" s="256"/>
      <c r="G40" s="256"/>
      <c r="H40" s="256"/>
      <c r="I40" s="256"/>
      <c r="J40" s="256"/>
      <c r="K40" s="256"/>
      <c r="L40" s="256"/>
      <c r="M40" s="256"/>
      <c r="N40" s="256"/>
      <c r="O40" s="256"/>
      <c r="P40" s="256"/>
      <c r="Q40" s="256"/>
      <c r="R40" s="256"/>
      <c r="S40" s="256"/>
      <c r="T40" s="256"/>
      <c r="U40" s="256"/>
    </row>
    <row r="41" spans="1:21" x14ac:dyDescent="0.25">
      <c r="A41" s="256"/>
      <c r="B41" s="256"/>
      <c r="C41" s="256"/>
      <c r="D41" s="256"/>
      <c r="E41" s="256"/>
      <c r="F41" s="256"/>
      <c r="G41" s="256"/>
      <c r="H41" s="256"/>
      <c r="I41" s="256"/>
      <c r="J41" s="256"/>
      <c r="K41" s="256"/>
      <c r="L41" s="256"/>
      <c r="M41" s="256"/>
      <c r="N41" s="256"/>
      <c r="O41" s="256"/>
      <c r="P41" s="256"/>
      <c r="Q41" s="256"/>
      <c r="R41" s="256"/>
      <c r="S41" s="256"/>
      <c r="T41" s="256"/>
      <c r="U41" s="256"/>
    </row>
    <row r="42" spans="1:21" x14ac:dyDescent="0.25">
      <c r="A42" s="256"/>
      <c r="B42" s="256"/>
      <c r="C42" s="256"/>
      <c r="D42" s="256"/>
      <c r="E42" s="256"/>
      <c r="F42" s="256"/>
      <c r="G42" s="256"/>
      <c r="H42" s="256"/>
      <c r="I42" s="256"/>
      <c r="J42" s="256"/>
      <c r="K42" s="256"/>
      <c r="L42" s="256"/>
      <c r="M42" s="256"/>
      <c r="N42" s="256"/>
      <c r="O42" s="256"/>
      <c r="P42" s="256"/>
      <c r="Q42" s="256"/>
      <c r="R42" s="256"/>
      <c r="S42" s="256"/>
      <c r="T42" s="256"/>
      <c r="U42" s="256"/>
    </row>
    <row r="43" spans="1:21" x14ac:dyDescent="0.25">
      <c r="A43" s="256"/>
      <c r="B43" s="256"/>
      <c r="C43" s="256"/>
      <c r="D43" s="256"/>
      <c r="E43" s="256"/>
      <c r="F43" s="256"/>
      <c r="G43" s="256"/>
      <c r="H43" s="256"/>
      <c r="I43" s="256"/>
      <c r="J43" s="256"/>
      <c r="K43" s="256"/>
      <c r="L43" s="256"/>
      <c r="M43" s="256"/>
      <c r="N43" s="256"/>
      <c r="O43" s="256"/>
      <c r="P43" s="256"/>
      <c r="Q43" s="256"/>
      <c r="R43" s="256"/>
      <c r="S43" s="256"/>
      <c r="T43" s="256"/>
      <c r="U43" s="256"/>
    </row>
    <row r="44" spans="1:21" x14ac:dyDescent="0.25">
      <c r="A44" s="256"/>
      <c r="B44" s="256"/>
      <c r="C44" s="256"/>
      <c r="D44" s="256"/>
      <c r="E44" s="256"/>
      <c r="F44" s="256"/>
      <c r="G44" s="256"/>
      <c r="H44" s="256"/>
      <c r="I44" s="256"/>
      <c r="J44" s="256"/>
      <c r="K44" s="256"/>
      <c r="L44" s="256"/>
      <c r="M44" s="256"/>
      <c r="N44" s="256"/>
      <c r="O44" s="256"/>
      <c r="P44" s="256"/>
      <c r="Q44" s="256"/>
      <c r="R44" s="256"/>
      <c r="S44" s="256"/>
      <c r="T44" s="256"/>
      <c r="U44" s="256"/>
    </row>
    <row r="45" spans="1:21" x14ac:dyDescent="0.25">
      <c r="A45" s="123"/>
      <c r="B45" s="123"/>
      <c r="C45" s="123"/>
      <c r="D45" s="123"/>
      <c r="E45" s="123"/>
      <c r="F45" s="123"/>
      <c r="G45" s="123"/>
      <c r="H45" s="123"/>
      <c r="I45" s="123"/>
      <c r="J45" s="123"/>
      <c r="K45" s="123"/>
      <c r="L45" s="123"/>
      <c r="M45" s="123"/>
      <c r="N45" s="123"/>
      <c r="O45" s="123"/>
      <c r="P45" s="123"/>
      <c r="Q45" s="123"/>
      <c r="R45" s="123"/>
      <c r="S45" s="123"/>
      <c r="T45" s="256"/>
      <c r="U45" s="256"/>
    </row>
    <row r="46" spans="1:21" x14ac:dyDescent="0.25">
      <c r="A46" s="123"/>
      <c r="B46" s="123"/>
      <c r="C46" s="123"/>
      <c r="D46" s="123"/>
      <c r="E46" s="123"/>
      <c r="F46" s="123"/>
      <c r="G46" s="123"/>
      <c r="H46" s="123"/>
      <c r="I46" s="123"/>
      <c r="J46" s="123"/>
      <c r="K46" s="123"/>
      <c r="L46" s="123"/>
      <c r="M46" s="123"/>
      <c r="N46" s="123"/>
      <c r="O46" s="123"/>
      <c r="P46" s="123"/>
      <c r="Q46" s="123"/>
      <c r="R46" s="123"/>
      <c r="S46" s="123"/>
      <c r="T46" s="256"/>
      <c r="U46" s="256"/>
    </row>
    <row r="47" spans="1:21" x14ac:dyDescent="0.25">
      <c r="A47" s="123"/>
      <c r="B47" s="123"/>
      <c r="C47" s="123"/>
      <c r="D47" s="123"/>
      <c r="E47" s="123"/>
      <c r="F47" s="123"/>
      <c r="G47" s="123"/>
      <c r="H47" s="123"/>
      <c r="I47" s="123"/>
      <c r="J47" s="123"/>
      <c r="K47" s="123"/>
      <c r="L47" s="123"/>
      <c r="M47" s="123"/>
      <c r="N47" s="123"/>
      <c r="O47" s="123"/>
      <c r="P47" s="123"/>
      <c r="Q47" s="123"/>
      <c r="R47" s="123"/>
      <c r="S47" s="123"/>
      <c r="T47" s="256"/>
      <c r="U47" s="256"/>
    </row>
    <row r="48" spans="1:21" x14ac:dyDescent="0.25">
      <c r="A48" s="123"/>
      <c r="B48" s="123"/>
      <c r="C48" s="123"/>
      <c r="D48" s="123"/>
      <c r="E48" s="123"/>
      <c r="F48" s="123"/>
      <c r="G48" s="123"/>
      <c r="H48" s="123"/>
      <c r="I48" s="123"/>
      <c r="J48" s="123"/>
      <c r="K48" s="123"/>
      <c r="L48" s="123"/>
      <c r="M48" s="123"/>
      <c r="N48" s="123"/>
      <c r="O48" s="123"/>
      <c r="P48" s="123"/>
      <c r="Q48" s="123"/>
      <c r="R48" s="123"/>
      <c r="S48" s="123"/>
      <c r="T48" s="256"/>
      <c r="U48" s="256"/>
    </row>
    <row r="49" spans="1:19" x14ac:dyDescent="0.25">
      <c r="A49" s="123"/>
      <c r="B49" s="123"/>
      <c r="C49" s="123"/>
      <c r="D49" s="123"/>
      <c r="E49" s="123"/>
      <c r="F49" s="123"/>
      <c r="G49" s="123"/>
      <c r="H49" s="123"/>
      <c r="I49" s="123"/>
      <c r="J49" s="123"/>
      <c r="K49" s="123"/>
      <c r="L49" s="123"/>
      <c r="M49" s="123"/>
      <c r="N49" s="123"/>
      <c r="O49" s="123"/>
      <c r="P49" s="123"/>
      <c r="Q49" s="123"/>
      <c r="R49" s="123"/>
      <c r="S49" s="123"/>
    </row>
    <row r="50" spans="1:19" x14ac:dyDescent="0.25">
      <c r="A50" s="123"/>
      <c r="B50" s="123"/>
      <c r="C50" s="123"/>
      <c r="D50" s="123"/>
      <c r="E50" s="123"/>
      <c r="F50" s="123"/>
      <c r="G50" s="123"/>
      <c r="H50" s="123"/>
      <c r="I50" s="123"/>
      <c r="J50" s="123"/>
      <c r="K50" s="123"/>
      <c r="L50" s="123"/>
      <c r="M50" s="123"/>
      <c r="N50" s="123"/>
      <c r="O50" s="123"/>
      <c r="P50" s="123"/>
      <c r="Q50" s="123"/>
      <c r="R50" s="123"/>
      <c r="S50" s="123"/>
    </row>
    <row r="51" spans="1:19" x14ac:dyDescent="0.25">
      <c r="A51" s="123"/>
      <c r="B51" s="123"/>
      <c r="C51" s="123"/>
      <c r="D51" s="123"/>
      <c r="E51" s="123"/>
      <c r="F51" s="123"/>
      <c r="G51" s="123"/>
      <c r="H51" s="123"/>
      <c r="I51" s="123"/>
      <c r="J51" s="123"/>
      <c r="K51" s="123"/>
      <c r="L51" s="123"/>
      <c r="M51" s="123"/>
      <c r="N51" s="123"/>
      <c r="O51" s="123"/>
      <c r="P51" s="123"/>
      <c r="Q51" s="123"/>
      <c r="R51" s="123"/>
      <c r="S51" s="123"/>
    </row>
    <row r="52" spans="1:19" x14ac:dyDescent="0.25">
      <c r="A52" s="123"/>
      <c r="B52" s="123"/>
      <c r="C52" s="123"/>
      <c r="D52" s="123"/>
      <c r="E52" s="123"/>
      <c r="F52" s="123"/>
      <c r="G52" s="123"/>
      <c r="H52" s="123"/>
      <c r="I52" s="123"/>
      <c r="J52" s="123"/>
      <c r="K52" s="123"/>
      <c r="L52" s="123"/>
      <c r="M52" s="123"/>
      <c r="N52" s="123"/>
      <c r="O52" s="123"/>
      <c r="P52" s="123"/>
      <c r="Q52" s="123"/>
      <c r="R52" s="123"/>
      <c r="S52" s="123"/>
    </row>
    <row r="53" spans="1:19" x14ac:dyDescent="0.25">
      <c r="A53" s="123"/>
      <c r="B53" s="123"/>
      <c r="C53" s="123"/>
      <c r="D53" s="123"/>
      <c r="E53" s="123"/>
      <c r="F53" s="123"/>
      <c r="G53" s="123"/>
      <c r="H53" s="123"/>
      <c r="I53" s="123"/>
      <c r="J53" s="123"/>
      <c r="K53" s="123"/>
      <c r="L53" s="123"/>
      <c r="M53" s="123"/>
      <c r="N53" s="123"/>
      <c r="O53" s="123"/>
      <c r="P53" s="123"/>
      <c r="Q53" s="123"/>
      <c r="R53" s="123"/>
      <c r="S53" s="123"/>
    </row>
    <row r="54" spans="1:19" x14ac:dyDescent="0.25">
      <c r="A54" s="123"/>
      <c r="B54" s="123"/>
      <c r="C54" s="123"/>
      <c r="D54" s="123"/>
      <c r="E54" s="123"/>
      <c r="F54" s="123"/>
      <c r="G54" s="123"/>
      <c r="H54" s="123"/>
      <c r="I54" s="123"/>
      <c r="J54" s="123"/>
      <c r="K54" s="123"/>
      <c r="L54" s="123"/>
      <c r="M54" s="123"/>
      <c r="N54" s="123"/>
      <c r="O54" s="123"/>
      <c r="P54" s="123"/>
      <c r="Q54" s="123"/>
      <c r="R54" s="123"/>
      <c r="S54" s="123"/>
    </row>
    <row r="55" spans="1:19" x14ac:dyDescent="0.25">
      <c r="A55" s="123"/>
      <c r="B55" s="123"/>
      <c r="C55" s="123"/>
      <c r="D55" s="123"/>
      <c r="E55" s="123"/>
      <c r="F55" s="123"/>
      <c r="G55" s="123"/>
      <c r="H55" s="123"/>
      <c r="I55" s="123"/>
      <c r="J55" s="123"/>
      <c r="K55" s="123"/>
      <c r="L55" s="123"/>
      <c r="M55" s="123"/>
      <c r="N55" s="123"/>
      <c r="O55" s="123"/>
      <c r="P55" s="123"/>
      <c r="Q55" s="123"/>
      <c r="R55" s="123"/>
      <c r="S55" s="123"/>
    </row>
    <row r="56" spans="1:19" x14ac:dyDescent="0.25">
      <c r="A56" s="123"/>
      <c r="B56" s="123"/>
      <c r="C56" s="123"/>
      <c r="D56" s="123"/>
      <c r="E56" s="123"/>
      <c r="F56" s="123"/>
      <c r="G56" s="123"/>
      <c r="H56" s="123"/>
      <c r="I56" s="123"/>
      <c r="J56" s="123"/>
      <c r="K56" s="123"/>
      <c r="L56" s="123"/>
      <c r="M56" s="123"/>
      <c r="N56" s="123"/>
      <c r="O56" s="123"/>
      <c r="P56" s="123"/>
      <c r="Q56" s="123"/>
      <c r="R56" s="123"/>
      <c r="S56" s="123"/>
    </row>
    <row r="57" spans="1:19" x14ac:dyDescent="0.25">
      <c r="A57" s="123"/>
      <c r="B57" s="123"/>
      <c r="C57" s="123"/>
      <c r="D57" s="123"/>
      <c r="E57" s="123"/>
      <c r="F57" s="123"/>
      <c r="G57" s="123"/>
      <c r="H57" s="123"/>
      <c r="I57" s="123"/>
      <c r="J57" s="123"/>
      <c r="K57" s="123"/>
      <c r="L57" s="123"/>
      <c r="M57" s="123"/>
      <c r="N57" s="123"/>
      <c r="O57" s="123"/>
      <c r="P57" s="123"/>
      <c r="Q57" s="123"/>
      <c r="R57" s="123"/>
      <c r="S57" s="123"/>
    </row>
  </sheetData>
  <mergeCells count="5">
    <mergeCell ref="A2:A3"/>
    <mergeCell ref="B2:X2"/>
    <mergeCell ref="A1:X1"/>
    <mergeCell ref="A18:X18"/>
    <mergeCell ref="A19:X20"/>
  </mergeCells>
  <printOptions horizontalCentered="1" verticalCentered="1"/>
  <pageMargins left="0.7" right="0.7" top="0.75" bottom="0.75" header="0.3" footer="0.3"/>
  <pageSetup scale="56" orientation="landscape" r:id="rId1"/>
  <headerFooter>
    <oddFooter>Página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G2:X125"/>
  <sheetViews>
    <sheetView view="pageBreakPreview" zoomScale="90" zoomScaleNormal="100" zoomScaleSheetLayoutView="90" workbookViewId="0">
      <selection activeCell="L132" sqref="L132"/>
    </sheetView>
  </sheetViews>
  <sheetFormatPr baseColWidth="10" defaultColWidth="11" defaultRowHeight="15" x14ac:dyDescent="0.25"/>
  <cols>
    <col min="1" max="1" width="6.875" style="75" customWidth="1"/>
    <col min="2" max="9" width="11" style="75"/>
    <col min="10" max="14" width="11" style="75" customWidth="1"/>
    <col min="15" max="16" width="11" style="75"/>
    <col min="17" max="17" width="10.375" style="75" customWidth="1"/>
    <col min="18" max="18" width="12.375" style="75" bestFit="1" customWidth="1"/>
    <col min="19" max="19" width="11.375" style="75" bestFit="1" customWidth="1"/>
    <col min="20" max="16384" width="11" style="75"/>
  </cols>
  <sheetData>
    <row r="2" spans="8:21" x14ac:dyDescent="0.25">
      <c r="H2" s="256"/>
      <c r="I2" s="165"/>
      <c r="J2" s="165"/>
      <c r="K2" s="165"/>
      <c r="L2" s="165"/>
      <c r="M2" s="165"/>
      <c r="N2" s="165"/>
      <c r="O2" s="258"/>
      <c r="P2" s="232" t="s">
        <v>490</v>
      </c>
      <c r="Q2" s="258"/>
      <c r="R2" s="232" t="s">
        <v>491</v>
      </c>
      <c r="S2" s="258"/>
      <c r="T2" s="604" t="s">
        <v>492</v>
      </c>
      <c r="U2" s="604" t="s">
        <v>493</v>
      </c>
    </row>
    <row r="3" spans="8:21" x14ac:dyDescent="0.25">
      <c r="H3" s="165"/>
      <c r="I3" s="165"/>
      <c r="J3" s="165"/>
      <c r="K3" s="165"/>
      <c r="L3" s="165"/>
      <c r="M3" s="165"/>
      <c r="N3" s="165"/>
      <c r="O3" s="256"/>
      <c r="P3" s="101" t="s">
        <v>494</v>
      </c>
      <c r="Q3" s="101" t="s">
        <v>495</v>
      </c>
      <c r="R3" s="101" t="s">
        <v>496</v>
      </c>
      <c r="S3" s="101" t="s">
        <v>497</v>
      </c>
      <c r="T3" s="604"/>
      <c r="U3" s="604"/>
    </row>
    <row r="4" spans="8:21" x14ac:dyDescent="0.25">
      <c r="H4" s="259"/>
      <c r="I4" s="255"/>
      <c r="J4" s="255"/>
      <c r="K4" s="255"/>
      <c r="L4" s="255"/>
      <c r="M4" s="255"/>
      <c r="N4" s="255"/>
      <c r="O4" s="259">
        <v>40179</v>
      </c>
      <c r="P4" s="255">
        <v>18750</v>
      </c>
      <c r="Q4" s="255">
        <v>29983.988280000001</v>
      </c>
      <c r="R4" s="255">
        <v>21250</v>
      </c>
      <c r="S4" s="255">
        <v>16725.995220000001</v>
      </c>
      <c r="T4" s="260">
        <f>P4/Q4-1</f>
        <v>-0.37466624436660834</v>
      </c>
      <c r="U4" s="260">
        <f>R4/S4-1</f>
        <v>0.27047746459896449</v>
      </c>
    </row>
    <row r="5" spans="8:21" x14ac:dyDescent="0.25">
      <c r="H5" s="259"/>
      <c r="I5" s="255"/>
      <c r="J5" s="255"/>
      <c r="K5" s="255"/>
      <c r="L5" s="255"/>
      <c r="M5" s="261"/>
      <c r="N5" s="255"/>
      <c r="O5" s="259">
        <v>40210</v>
      </c>
      <c r="P5" s="255">
        <v>20000</v>
      </c>
      <c r="Q5" s="255">
        <v>31448.716585000002</v>
      </c>
      <c r="R5" s="255">
        <v>24375</v>
      </c>
      <c r="S5" s="255">
        <v>17023.932089999998</v>
      </c>
      <c r="T5" s="260">
        <f t="shared" ref="T5:T38" si="0">P5/Q5-1</f>
        <v>-0.36404400014405236</v>
      </c>
      <c r="U5" s="260">
        <f t="shared" ref="U5:U38" si="1">R5/S5-1</f>
        <v>0.43180787324205094</v>
      </c>
    </row>
    <row r="6" spans="8:21" x14ac:dyDescent="0.25">
      <c r="H6" s="259"/>
      <c r="I6" s="255"/>
      <c r="J6" s="255"/>
      <c r="K6" s="255"/>
      <c r="L6" s="255"/>
      <c r="M6" s="255"/>
      <c r="N6" s="255"/>
      <c r="O6" s="259">
        <v>40238</v>
      </c>
      <c r="P6" s="255">
        <v>21250</v>
      </c>
      <c r="Q6" s="255">
        <v>31628.693082608799</v>
      </c>
      <c r="R6" s="255">
        <v>27500</v>
      </c>
      <c r="S6" s="255">
        <v>16683.922104347879</v>
      </c>
      <c r="T6" s="260">
        <f t="shared" si="0"/>
        <v>-0.32814169891564626</v>
      </c>
      <c r="U6" s="260">
        <f t="shared" si="1"/>
        <v>0.6482934784761083</v>
      </c>
    </row>
    <row r="7" spans="8:21" x14ac:dyDescent="0.25">
      <c r="H7" s="259"/>
      <c r="I7" s="255"/>
      <c r="J7" s="255"/>
      <c r="K7" s="255"/>
      <c r="L7" s="255"/>
      <c r="M7" s="255"/>
      <c r="N7" s="255"/>
      <c r="O7" s="259">
        <v>40269</v>
      </c>
      <c r="P7" s="255">
        <v>26250</v>
      </c>
      <c r="Q7" s="255">
        <v>32108.926114285649</v>
      </c>
      <c r="R7" s="255">
        <v>28750</v>
      </c>
      <c r="S7" s="255">
        <v>16977.967714285678</v>
      </c>
      <c r="T7" s="260">
        <f t="shared" si="0"/>
        <v>-0.18247032284517739</v>
      </c>
      <c r="U7" s="260">
        <f t="shared" si="1"/>
        <v>0.69337110800423107</v>
      </c>
    </row>
    <row r="8" spans="8:21" x14ac:dyDescent="0.25">
      <c r="H8" s="259"/>
      <c r="I8" s="255"/>
      <c r="J8" s="255"/>
      <c r="K8" s="255"/>
      <c r="L8" s="255"/>
      <c r="M8" s="255"/>
      <c r="N8" s="255"/>
      <c r="O8" s="259">
        <v>40299</v>
      </c>
      <c r="P8" s="255">
        <v>26250</v>
      </c>
      <c r="Q8" s="255">
        <v>29832.706409999999</v>
      </c>
      <c r="R8" s="255">
        <v>28750</v>
      </c>
      <c r="S8" s="255">
        <v>18314.799440000003</v>
      </c>
      <c r="T8" s="260">
        <f t="shared" si="0"/>
        <v>-0.12009324131581522</v>
      </c>
      <c r="U8" s="260">
        <f t="shared" si="1"/>
        <v>0.56976875964086426</v>
      </c>
    </row>
    <row r="9" spans="8:21" x14ac:dyDescent="0.25">
      <c r="H9" s="259"/>
      <c r="I9" s="255"/>
      <c r="J9" s="255"/>
      <c r="K9" s="255"/>
      <c r="L9" s="255"/>
      <c r="M9" s="255"/>
      <c r="N9" s="255"/>
      <c r="O9" s="259">
        <v>40330</v>
      </c>
      <c r="P9" s="255">
        <v>28125</v>
      </c>
      <c r="Q9" s="255">
        <v>31666.602985714399</v>
      </c>
      <c r="R9" s="255">
        <v>38750</v>
      </c>
      <c r="S9" s="255">
        <v>18471.158671428639</v>
      </c>
      <c r="T9" s="260">
        <f t="shared" si="0"/>
        <v>-0.11184031919407666</v>
      </c>
      <c r="U9" s="260">
        <f t="shared" si="1"/>
        <v>1.0978651469189566</v>
      </c>
    </row>
    <row r="10" spans="8:21" x14ac:dyDescent="0.25">
      <c r="H10" s="259"/>
      <c r="I10" s="255"/>
      <c r="J10" s="255"/>
      <c r="K10" s="255"/>
      <c r="L10" s="255"/>
      <c r="M10" s="255"/>
      <c r="N10" s="255"/>
      <c r="O10" s="259">
        <v>40360</v>
      </c>
      <c r="P10" s="255">
        <v>33750</v>
      </c>
      <c r="Q10" s="255">
        <v>32120.847542857209</v>
      </c>
      <c r="R10" s="255">
        <v>42500</v>
      </c>
      <c r="S10" s="255">
        <v>20851.774514285757</v>
      </c>
      <c r="T10" s="260">
        <f t="shared" si="0"/>
        <v>5.0719472920790709E-2</v>
      </c>
      <c r="U10" s="260">
        <f t="shared" si="1"/>
        <v>1.0381958365645492</v>
      </c>
    </row>
    <row r="11" spans="8:21" x14ac:dyDescent="0.25">
      <c r="H11" s="259"/>
      <c r="I11" s="255"/>
      <c r="J11" s="255"/>
      <c r="K11" s="255"/>
      <c r="L11" s="255"/>
      <c r="M11" s="255"/>
      <c r="N11" s="255"/>
      <c r="O11" s="259">
        <v>40391</v>
      </c>
      <c r="P11" s="255">
        <v>35000</v>
      </c>
      <c r="Q11" s="255">
        <v>29727.127659090929</v>
      </c>
      <c r="R11" s="255">
        <v>40000</v>
      </c>
      <c r="S11" s="255">
        <v>15731.41940909092</v>
      </c>
      <c r="T11" s="260">
        <f t="shared" si="0"/>
        <v>0.17737577613882105</v>
      </c>
      <c r="U11" s="260">
        <f t="shared" si="1"/>
        <v>1.5426821928658692</v>
      </c>
    </row>
    <row r="12" spans="8:21" x14ac:dyDescent="0.25">
      <c r="H12" s="259"/>
      <c r="I12" s="255"/>
      <c r="J12" s="255"/>
      <c r="K12" s="255"/>
      <c r="L12" s="255"/>
      <c r="M12" s="255"/>
      <c r="N12" s="255"/>
      <c r="O12" s="259">
        <v>40422</v>
      </c>
      <c r="P12" s="255">
        <v>36250</v>
      </c>
      <c r="Q12" s="255">
        <v>27581.102620000001</v>
      </c>
      <c r="R12" s="255">
        <v>40000</v>
      </c>
      <c r="S12" s="255">
        <v>14530.78219</v>
      </c>
      <c r="T12" s="260">
        <f t="shared" si="0"/>
        <v>0.31430568601394082</v>
      </c>
      <c r="U12" s="260">
        <f t="shared" si="1"/>
        <v>1.7527767932223064</v>
      </c>
    </row>
    <row r="13" spans="8:21" x14ac:dyDescent="0.25">
      <c r="H13" s="259"/>
      <c r="I13" s="255"/>
      <c r="J13" s="255"/>
      <c r="K13" s="255"/>
      <c r="L13" s="255"/>
      <c r="M13" s="255"/>
      <c r="N13" s="255"/>
      <c r="O13" s="259">
        <v>40452</v>
      </c>
      <c r="P13" s="255">
        <v>35000</v>
      </c>
      <c r="Q13" s="255">
        <v>25872.432720000001</v>
      </c>
      <c r="R13" s="255">
        <v>37500</v>
      </c>
      <c r="S13" s="255">
        <v>13437.904659999998</v>
      </c>
      <c r="T13" s="260">
        <f t="shared" si="0"/>
        <v>0.35279122681587549</v>
      </c>
      <c r="U13" s="260">
        <f t="shared" si="1"/>
        <v>1.7906136372305537</v>
      </c>
    </row>
    <row r="14" spans="8:21" x14ac:dyDescent="0.25">
      <c r="H14" s="259"/>
      <c r="I14" s="255"/>
      <c r="J14" s="255"/>
      <c r="K14" s="255"/>
      <c r="L14" s="255"/>
      <c r="M14" s="255"/>
      <c r="N14" s="255"/>
      <c r="O14" s="259">
        <v>40483</v>
      </c>
      <c r="P14" s="255">
        <v>35000</v>
      </c>
      <c r="Q14" s="255">
        <v>25791.141123809575</v>
      </c>
      <c r="R14" s="255">
        <v>37500</v>
      </c>
      <c r="S14" s="255">
        <v>12500.299371428597</v>
      </c>
      <c r="T14" s="260">
        <f t="shared" si="0"/>
        <v>0.35705511562995929</v>
      </c>
      <c r="U14" s="260">
        <f t="shared" si="1"/>
        <v>1.9999281525778621</v>
      </c>
    </row>
    <row r="15" spans="8:21" x14ac:dyDescent="0.25">
      <c r="H15" s="259"/>
      <c r="I15" s="256"/>
      <c r="J15" s="256"/>
      <c r="K15" s="256"/>
      <c r="L15" s="256"/>
      <c r="M15" s="256"/>
      <c r="N15" s="256"/>
      <c r="O15" s="259">
        <v>40513</v>
      </c>
      <c r="P15" s="255">
        <v>35000</v>
      </c>
      <c r="Q15" s="255">
        <v>25295.879142857113</v>
      </c>
      <c r="R15" s="255">
        <v>38750</v>
      </c>
      <c r="S15" s="255">
        <v>12096.159771428558</v>
      </c>
      <c r="T15" s="260">
        <f t="shared" si="0"/>
        <v>0.38362457388175319</v>
      </c>
      <c r="U15" s="260">
        <f t="shared" si="1"/>
        <v>2.2034960460367348</v>
      </c>
    </row>
    <row r="16" spans="8:21" x14ac:dyDescent="0.25">
      <c r="H16" s="259"/>
      <c r="I16" s="255"/>
      <c r="J16" s="255"/>
      <c r="K16" s="255"/>
      <c r="L16" s="255"/>
      <c r="M16" s="255"/>
      <c r="N16" s="255"/>
      <c r="O16" s="259">
        <v>40544</v>
      </c>
      <c r="P16" s="255">
        <v>35000</v>
      </c>
      <c r="Q16" s="255">
        <v>27742.62971428566</v>
      </c>
      <c r="R16" s="255">
        <v>38750</v>
      </c>
      <c r="S16" s="255">
        <v>12213.99171428569</v>
      </c>
      <c r="T16" s="260">
        <f t="shared" si="0"/>
        <v>0.26159633605235566</v>
      </c>
      <c r="U16" s="260">
        <f t="shared" si="1"/>
        <v>2.1725909847046441</v>
      </c>
    </row>
    <row r="17" spans="8:21" x14ac:dyDescent="0.25">
      <c r="H17" s="259"/>
      <c r="I17" s="255"/>
      <c r="J17" s="255"/>
      <c r="K17" s="255"/>
      <c r="L17" s="255"/>
      <c r="M17" s="255"/>
      <c r="N17" s="255"/>
      <c r="O17" s="259">
        <v>40575</v>
      </c>
      <c r="P17" s="255">
        <v>35000</v>
      </c>
      <c r="Q17" s="255">
        <v>24152.255280000001</v>
      </c>
      <c r="R17" s="255">
        <v>38750</v>
      </c>
      <c r="S17" s="255">
        <v>11632.809520000001</v>
      </c>
      <c r="T17" s="260">
        <f t="shared" si="0"/>
        <v>0.44914003244172385</v>
      </c>
      <c r="U17" s="260">
        <f t="shared" si="1"/>
        <v>2.3310955477589559</v>
      </c>
    </row>
    <row r="18" spans="8:21" x14ac:dyDescent="0.25">
      <c r="H18" s="259"/>
      <c r="I18" s="255"/>
      <c r="J18" s="255"/>
      <c r="K18" s="255"/>
      <c r="L18" s="255"/>
      <c r="M18" s="255"/>
      <c r="N18" s="255"/>
      <c r="O18" s="259">
        <v>40603</v>
      </c>
      <c r="P18" s="255">
        <v>35000</v>
      </c>
      <c r="Q18" s="255">
        <v>25586.012173913092</v>
      </c>
      <c r="R18" s="255">
        <v>38750</v>
      </c>
      <c r="S18" s="255">
        <v>12021.798608695675</v>
      </c>
      <c r="T18" s="260">
        <f t="shared" si="0"/>
        <v>0.36793493890717333</v>
      </c>
      <c r="U18" s="260">
        <f t="shared" si="1"/>
        <v>2.223311358083401</v>
      </c>
    </row>
    <row r="19" spans="8:21" x14ac:dyDescent="0.25">
      <c r="H19" s="259"/>
      <c r="I19" s="255"/>
      <c r="J19" s="255"/>
      <c r="K19" s="255"/>
      <c r="L19" s="255"/>
      <c r="M19" s="255"/>
      <c r="N19" s="255"/>
      <c r="O19" s="259">
        <v>40634</v>
      </c>
      <c r="P19" s="255">
        <v>35000</v>
      </c>
      <c r="Q19" s="255">
        <v>23389.505852631653</v>
      </c>
      <c r="R19" s="255">
        <v>41875</v>
      </c>
      <c r="S19" s="255">
        <v>11596.214663157933</v>
      </c>
      <c r="T19" s="260">
        <f t="shared" si="0"/>
        <v>0.49639758191223171</v>
      </c>
      <c r="U19" s="260">
        <f t="shared" si="1"/>
        <v>2.6110921724345189</v>
      </c>
    </row>
    <row r="20" spans="8:21" x14ac:dyDescent="0.25">
      <c r="H20" s="259"/>
      <c r="I20" s="255"/>
      <c r="J20" s="255"/>
      <c r="K20" s="255"/>
      <c r="L20" s="255"/>
      <c r="M20" s="255"/>
      <c r="N20" s="255"/>
      <c r="O20" s="259">
        <v>40664</v>
      </c>
      <c r="P20" s="255">
        <v>36250</v>
      </c>
      <c r="Q20" s="255">
        <v>24227.421554545435</v>
      </c>
      <c r="R20" s="255">
        <v>41875</v>
      </c>
      <c r="S20" s="255">
        <v>11982.469836363627</v>
      </c>
      <c r="T20" s="260">
        <f t="shared" si="0"/>
        <v>0.49623846344469724</v>
      </c>
      <c r="U20" s="260">
        <f t="shared" si="1"/>
        <v>2.494688538494831</v>
      </c>
    </row>
    <row r="21" spans="8:21" x14ac:dyDescent="0.25">
      <c r="H21" s="259"/>
      <c r="I21" s="255"/>
      <c r="J21" s="255"/>
      <c r="K21" s="255"/>
      <c r="L21" s="255"/>
      <c r="M21" s="255"/>
      <c r="N21" s="255"/>
      <c r="O21" s="259">
        <v>40695</v>
      </c>
      <c r="P21" s="255">
        <v>35000</v>
      </c>
      <c r="Q21" s="255">
        <v>23607.963514285773</v>
      </c>
      <c r="R21" s="255">
        <v>42500</v>
      </c>
      <c r="S21" s="255">
        <v>16777.279542857184</v>
      </c>
      <c r="T21" s="260">
        <f t="shared" si="0"/>
        <v>0.48255057996936568</v>
      </c>
      <c r="U21" s="260">
        <f t="shared" si="1"/>
        <v>1.5331878086333783</v>
      </c>
    </row>
    <row r="22" spans="8:21" x14ac:dyDescent="0.25">
      <c r="H22" s="259"/>
      <c r="I22" s="255"/>
      <c r="J22" s="255"/>
      <c r="K22" s="255"/>
      <c r="L22" s="255"/>
      <c r="M22" s="255"/>
      <c r="N22" s="255"/>
      <c r="O22" s="259">
        <v>40725</v>
      </c>
      <c r="P22" s="255">
        <v>31250</v>
      </c>
      <c r="Q22" s="255">
        <v>24195.143085714226</v>
      </c>
      <c r="R22" s="255">
        <v>40000</v>
      </c>
      <c r="S22" s="255">
        <v>13937.139142857108</v>
      </c>
      <c r="T22" s="260">
        <f t="shared" si="0"/>
        <v>0.29158153309088064</v>
      </c>
      <c r="U22" s="260">
        <f t="shared" si="1"/>
        <v>1.8700294651575113</v>
      </c>
    </row>
    <row r="23" spans="8:21" x14ac:dyDescent="0.25">
      <c r="H23" s="259"/>
      <c r="I23" s="255"/>
      <c r="J23" s="255"/>
      <c r="K23" s="255"/>
      <c r="L23" s="255"/>
      <c r="M23" s="255"/>
      <c r="N23" s="255"/>
      <c r="O23" s="259">
        <v>40756</v>
      </c>
      <c r="P23" s="255">
        <v>31250</v>
      </c>
      <c r="Q23" s="255">
        <v>24482.213877272763</v>
      </c>
      <c r="R23" s="255">
        <v>35000</v>
      </c>
      <c r="S23" s="255">
        <v>12714.742881818202</v>
      </c>
      <c r="T23" s="260">
        <f t="shared" si="0"/>
        <v>0.27643685153040365</v>
      </c>
      <c r="U23" s="260">
        <f t="shared" si="1"/>
        <v>1.7527100095786614</v>
      </c>
    </row>
    <row r="24" spans="8:21" x14ac:dyDescent="0.25">
      <c r="H24" s="259"/>
      <c r="I24" s="255"/>
      <c r="J24" s="255"/>
      <c r="K24" s="255"/>
      <c r="L24" s="255"/>
      <c r="M24" s="255"/>
      <c r="N24" s="255"/>
      <c r="O24" s="259">
        <v>40787</v>
      </c>
      <c r="P24" s="255">
        <v>27500</v>
      </c>
      <c r="Q24" s="255">
        <v>26894.111904761994</v>
      </c>
      <c r="R24" s="255">
        <v>31250</v>
      </c>
      <c r="S24" s="255">
        <v>12465.090476190519</v>
      </c>
      <c r="T24" s="260">
        <f t="shared" si="0"/>
        <v>2.2528652270935368E-2</v>
      </c>
      <c r="U24" s="260">
        <f t="shared" si="1"/>
        <v>1.5070014581675442</v>
      </c>
    </row>
    <row r="25" spans="8:21" x14ac:dyDescent="0.25">
      <c r="H25" s="259"/>
      <c r="I25" s="255"/>
      <c r="J25" s="255"/>
      <c r="K25" s="255"/>
      <c r="L25" s="255"/>
      <c r="M25" s="255"/>
      <c r="N25" s="255"/>
      <c r="O25" s="259">
        <v>40817</v>
      </c>
      <c r="P25" s="255">
        <v>27500</v>
      </c>
      <c r="Q25" s="255">
        <v>25487.565931579025</v>
      </c>
      <c r="R25" s="255">
        <v>31250</v>
      </c>
      <c r="S25" s="255">
        <v>14092.225515789516</v>
      </c>
      <c r="T25" s="260">
        <f t="shared" si="0"/>
        <v>7.8957483575454956E-2</v>
      </c>
      <c r="U25" s="260">
        <f t="shared" si="1"/>
        <v>1.2175347651785873</v>
      </c>
    </row>
    <row r="26" spans="8:21" x14ac:dyDescent="0.25">
      <c r="H26" s="259"/>
      <c r="I26" s="255"/>
      <c r="J26" s="255"/>
      <c r="K26" s="255"/>
      <c r="L26" s="255"/>
      <c r="M26" s="255"/>
      <c r="N26" s="255"/>
      <c r="O26" s="259">
        <v>40848</v>
      </c>
      <c r="P26" s="255">
        <v>27500</v>
      </c>
      <c r="Q26" s="255">
        <v>24513.134099999945</v>
      </c>
      <c r="R26" s="255">
        <v>31250</v>
      </c>
      <c r="S26" s="255">
        <v>14091.082199999966</v>
      </c>
      <c r="T26" s="260">
        <f t="shared" si="0"/>
        <v>0.12184757313427586</v>
      </c>
      <c r="U26" s="260">
        <f t="shared" si="1"/>
        <v>1.2177146905012077</v>
      </c>
    </row>
    <row r="27" spans="8:21" x14ac:dyDescent="0.25">
      <c r="H27" s="259"/>
      <c r="I27" s="255"/>
      <c r="J27" s="255"/>
      <c r="K27" s="255"/>
      <c r="L27" s="255"/>
      <c r="M27" s="256"/>
      <c r="N27" s="256"/>
      <c r="O27" s="259">
        <v>40878</v>
      </c>
      <c r="P27" s="255">
        <v>28750</v>
      </c>
      <c r="Q27" s="255">
        <v>25868.928342857049</v>
      </c>
      <c r="R27" s="255">
        <v>31250</v>
      </c>
      <c r="S27" s="255">
        <v>14552.629714285662</v>
      </c>
      <c r="T27" s="260">
        <f t="shared" si="0"/>
        <v>0.11137189832366889</v>
      </c>
      <c r="U27" s="260">
        <f t="shared" si="1"/>
        <v>1.1473782136656223</v>
      </c>
    </row>
    <row r="28" spans="8:21" x14ac:dyDescent="0.25">
      <c r="H28" s="259"/>
      <c r="I28" s="256"/>
      <c r="J28" s="256"/>
      <c r="K28" s="256"/>
      <c r="L28" s="256"/>
      <c r="M28" s="255"/>
      <c r="N28" s="255"/>
      <c r="O28" s="259">
        <v>40909</v>
      </c>
      <c r="P28" s="255">
        <v>30000</v>
      </c>
      <c r="Q28" s="255">
        <v>24342.90752727271</v>
      </c>
      <c r="R28" s="255">
        <v>31250</v>
      </c>
      <c r="S28" s="255">
        <v>11976.320236363626</v>
      </c>
      <c r="T28" s="260">
        <f t="shared" si="0"/>
        <v>0.23239181541438048</v>
      </c>
      <c r="U28" s="260">
        <f t="shared" si="1"/>
        <v>1.609315664849694</v>
      </c>
    </row>
    <row r="29" spans="8:21" x14ac:dyDescent="0.25">
      <c r="H29" s="259"/>
      <c r="I29" s="255"/>
      <c r="J29" s="255"/>
      <c r="K29" s="255"/>
      <c r="L29" s="255"/>
      <c r="M29" s="255"/>
      <c r="N29" s="255"/>
      <c r="O29" s="259">
        <v>40940</v>
      </c>
      <c r="P29" s="255">
        <v>31250</v>
      </c>
      <c r="Q29" s="255">
        <v>21432.676976190385</v>
      </c>
      <c r="R29" s="255">
        <v>33750</v>
      </c>
      <c r="S29" s="255">
        <v>11896.083285714236</v>
      </c>
      <c r="T29" s="260">
        <f t="shared" si="0"/>
        <v>0.45805398153089816</v>
      </c>
      <c r="U29" s="260">
        <f t="shared" si="1"/>
        <v>1.8370682340909372</v>
      </c>
    </row>
    <row r="30" spans="8:21" x14ac:dyDescent="0.25">
      <c r="H30" s="259"/>
      <c r="I30" s="255"/>
      <c r="J30" s="255"/>
      <c r="K30" s="255"/>
      <c r="L30" s="255"/>
      <c r="M30" s="255"/>
      <c r="N30" s="255"/>
      <c r="O30" s="259">
        <v>40969</v>
      </c>
      <c r="P30" s="255">
        <v>31250</v>
      </c>
      <c r="Q30" s="255">
        <v>21651.390586363617</v>
      </c>
      <c r="R30" s="255">
        <v>33750</v>
      </c>
      <c r="S30" s="255">
        <v>13118.608663636353</v>
      </c>
      <c r="T30" s="260">
        <f t="shared" si="0"/>
        <v>0.44332530861466868</v>
      </c>
      <c r="U30" s="260">
        <f t="shared" si="1"/>
        <v>1.5726813616715374</v>
      </c>
    </row>
    <row r="31" spans="8:21" x14ac:dyDescent="0.25">
      <c r="H31" s="259"/>
      <c r="I31" s="255"/>
      <c r="J31" s="255"/>
      <c r="K31" s="255"/>
      <c r="L31" s="255"/>
      <c r="M31" s="255"/>
      <c r="N31" s="255"/>
      <c r="O31" s="259">
        <v>41000</v>
      </c>
      <c r="P31" s="255">
        <v>31250</v>
      </c>
      <c r="Q31" s="255">
        <v>22922.679</v>
      </c>
      <c r="R31" s="255">
        <v>33750</v>
      </c>
      <c r="S31" s="255">
        <v>15871.673999999999</v>
      </c>
      <c r="T31" s="260">
        <f t="shared" si="0"/>
        <v>0.36327869879432506</v>
      </c>
      <c r="U31" s="260">
        <f t="shared" si="1"/>
        <v>1.1264297641193992</v>
      </c>
    </row>
    <row r="32" spans="8:21" x14ac:dyDescent="0.25">
      <c r="H32" s="259"/>
      <c r="I32" s="255"/>
      <c r="J32" s="255"/>
      <c r="K32" s="255"/>
      <c r="L32" s="255"/>
      <c r="M32" s="255"/>
      <c r="N32" s="255"/>
      <c r="O32" s="259">
        <v>41030</v>
      </c>
      <c r="P32" s="255">
        <v>30000</v>
      </c>
      <c r="Q32" s="255">
        <v>23263.981209523907</v>
      </c>
      <c r="R32" s="255">
        <v>33750</v>
      </c>
      <c r="S32" s="255">
        <v>17148.883966666741</v>
      </c>
      <c r="T32" s="260">
        <f t="shared" si="0"/>
        <v>0.28954712135507021</v>
      </c>
      <c r="U32" s="260">
        <f t="shared" si="1"/>
        <v>0.96805810020067717</v>
      </c>
    </row>
    <row r="33" spans="7:22" x14ac:dyDescent="0.25">
      <c r="G33" s="256"/>
      <c r="H33" s="259"/>
      <c r="I33" s="255"/>
      <c r="J33" s="255"/>
      <c r="K33" s="255"/>
      <c r="L33" s="255"/>
      <c r="M33" s="255"/>
      <c r="N33" s="255"/>
      <c r="O33" s="259">
        <v>41061</v>
      </c>
      <c r="P33" s="255">
        <v>30000</v>
      </c>
      <c r="Q33" s="255">
        <v>24660.808228571448</v>
      </c>
      <c r="R33" s="255">
        <v>31250</v>
      </c>
      <c r="S33" s="255">
        <v>17873.233638095255</v>
      </c>
      <c r="T33" s="260">
        <f t="shared" si="0"/>
        <v>0.21650514135391097</v>
      </c>
      <c r="U33" s="260">
        <f t="shared" si="1"/>
        <v>0.7484245231032689</v>
      </c>
      <c r="V33" s="256"/>
    </row>
    <row r="34" spans="7:22" x14ac:dyDescent="0.25">
      <c r="G34" s="256"/>
      <c r="H34" s="259"/>
      <c r="I34" s="255"/>
      <c r="J34" s="255"/>
      <c r="K34" s="255"/>
      <c r="L34" s="255"/>
      <c r="M34" s="255"/>
      <c r="N34" s="255"/>
      <c r="O34" s="259">
        <v>41091</v>
      </c>
      <c r="P34" s="255">
        <v>30000</v>
      </c>
      <c r="Q34" s="255">
        <v>26555.81148</v>
      </c>
      <c r="R34" s="255">
        <v>31250</v>
      </c>
      <c r="S34" s="255">
        <v>19602.108645</v>
      </c>
      <c r="T34" s="260">
        <f t="shared" si="0"/>
        <v>0.12969622572422335</v>
      </c>
      <c r="U34" s="260">
        <f t="shared" si="1"/>
        <v>0.5942162430556206</v>
      </c>
      <c r="V34" s="256"/>
    </row>
    <row r="35" spans="7:22" x14ac:dyDescent="0.25">
      <c r="G35" s="256"/>
      <c r="H35" s="259"/>
      <c r="I35" s="255"/>
      <c r="J35" s="255"/>
      <c r="K35" s="255"/>
      <c r="L35" s="255"/>
      <c r="M35" s="255"/>
      <c r="N35" s="255"/>
      <c r="O35" s="259">
        <v>41122</v>
      </c>
      <c r="P35" s="255">
        <v>27500</v>
      </c>
      <c r="Q35" s="255">
        <v>28785.837</v>
      </c>
      <c r="R35" s="255">
        <v>33750</v>
      </c>
      <c r="S35" s="255">
        <v>17552.365099999999</v>
      </c>
      <c r="T35" s="260">
        <f t="shared" si="0"/>
        <v>-4.4669085008714471E-2</v>
      </c>
      <c r="U35" s="260">
        <f t="shared" si="1"/>
        <v>0.92281779735769076</v>
      </c>
      <c r="V35" s="256"/>
    </row>
    <row r="36" spans="7:22" x14ac:dyDescent="0.25">
      <c r="G36" s="256"/>
      <c r="H36" s="259"/>
      <c r="I36" s="255"/>
      <c r="J36" s="255"/>
      <c r="K36" s="255"/>
      <c r="L36" s="255"/>
      <c r="M36" s="255"/>
      <c r="N36" s="255"/>
      <c r="O36" s="259">
        <v>41153</v>
      </c>
      <c r="P36" s="255">
        <v>23750</v>
      </c>
      <c r="Q36" s="255">
        <v>22229.342399999998</v>
      </c>
      <c r="R36" s="255">
        <v>35000</v>
      </c>
      <c r="S36" s="255">
        <v>17625.041999999998</v>
      </c>
      <c r="T36" s="260">
        <f t="shared" si="0"/>
        <v>6.8407673634106381E-2</v>
      </c>
      <c r="U36" s="260">
        <f t="shared" si="1"/>
        <v>0.98581087069182605</v>
      </c>
      <c r="V36" s="256"/>
    </row>
    <row r="37" spans="7:22" x14ac:dyDescent="0.25">
      <c r="G37" s="256"/>
      <c r="H37" s="259"/>
      <c r="I37" s="255"/>
      <c r="J37" s="255"/>
      <c r="K37" s="255"/>
      <c r="L37" s="255"/>
      <c r="M37" s="255"/>
      <c r="N37" s="255"/>
      <c r="O37" s="259">
        <v>41183</v>
      </c>
      <c r="P37" s="255">
        <v>25000</v>
      </c>
      <c r="Q37" s="255">
        <v>23301.179199999999</v>
      </c>
      <c r="R37" s="255">
        <v>33750</v>
      </c>
      <c r="S37" s="255">
        <v>18255.089599999999</v>
      </c>
      <c r="T37" s="260">
        <f t="shared" si="0"/>
        <v>7.2907074162152252E-2</v>
      </c>
      <c r="U37" s="260">
        <f t="shared" si="1"/>
        <v>0.84879947124444688</v>
      </c>
      <c r="V37" s="256"/>
    </row>
    <row r="38" spans="7:22" x14ac:dyDescent="0.25">
      <c r="G38" s="256"/>
      <c r="H38" s="259"/>
      <c r="I38" s="255"/>
      <c r="J38" s="255"/>
      <c r="K38" s="255"/>
      <c r="L38" s="255"/>
      <c r="M38" s="255"/>
      <c r="N38" s="255"/>
      <c r="O38" s="259">
        <v>41214</v>
      </c>
      <c r="P38" s="255">
        <v>23750</v>
      </c>
      <c r="Q38" s="255">
        <v>24647.104599999999</v>
      </c>
      <c r="R38" s="255">
        <v>33750</v>
      </c>
      <c r="S38" s="255">
        <v>18575.776999999998</v>
      </c>
      <c r="T38" s="260">
        <f t="shared" si="0"/>
        <v>-3.6397971062288592E-2</v>
      </c>
      <c r="U38" s="260">
        <f t="shared" si="1"/>
        <v>0.81688227631070309</v>
      </c>
      <c r="V38" s="256"/>
    </row>
    <row r="39" spans="7:22" x14ac:dyDescent="0.25">
      <c r="G39" s="256"/>
      <c r="H39" s="259"/>
      <c r="I39" s="255"/>
      <c r="J39" s="255"/>
      <c r="K39" s="255"/>
      <c r="L39" s="255"/>
      <c r="M39" s="256"/>
      <c r="N39" s="256"/>
      <c r="O39" s="259">
        <v>41244</v>
      </c>
      <c r="P39" s="255">
        <v>22500</v>
      </c>
      <c r="Q39" s="255">
        <v>23658.055200000003</v>
      </c>
      <c r="R39" s="255">
        <v>30000</v>
      </c>
      <c r="S39" s="255">
        <v>18296.619900000002</v>
      </c>
      <c r="T39" s="260">
        <f>P39/Q39-1</f>
        <v>-4.8949720939023056E-2</v>
      </c>
      <c r="U39" s="260">
        <f>R39/S39-1</f>
        <v>0.63964711318072465</v>
      </c>
      <c r="V39" s="256"/>
    </row>
    <row r="40" spans="7:22" x14ac:dyDescent="0.25">
      <c r="G40" s="256"/>
      <c r="H40" s="256"/>
      <c r="I40" s="256"/>
      <c r="J40" s="256"/>
      <c r="K40" s="256"/>
      <c r="L40" s="256"/>
      <c r="M40" s="256"/>
      <c r="N40" s="256"/>
      <c r="O40" s="259">
        <v>41275</v>
      </c>
      <c r="P40" s="255">
        <v>23750</v>
      </c>
      <c r="Q40" s="255">
        <v>23290.408999999996</v>
      </c>
      <c r="R40" s="255">
        <v>31250</v>
      </c>
      <c r="S40" s="255">
        <v>18298.787899999999</v>
      </c>
      <c r="T40" s="260">
        <f>P40/Q40-1</f>
        <v>1.9733058358915256E-2</v>
      </c>
      <c r="U40" s="260">
        <f>R40/S40-1</f>
        <v>0.70776338688531393</v>
      </c>
      <c r="V40" s="256"/>
    </row>
    <row r="41" spans="7:22" x14ac:dyDescent="0.25">
      <c r="G41" s="256"/>
      <c r="H41" s="256"/>
      <c r="I41" s="256"/>
      <c r="J41" s="256"/>
      <c r="K41" s="256"/>
      <c r="L41" s="256"/>
      <c r="M41" s="256"/>
      <c r="N41" s="256"/>
      <c r="O41" s="259">
        <v>41306</v>
      </c>
      <c r="P41" s="255">
        <v>22500</v>
      </c>
      <c r="Q41" s="255">
        <v>22049.594999999998</v>
      </c>
      <c r="R41" s="255">
        <v>30000</v>
      </c>
      <c r="S41" s="255">
        <v>18481.277999999998</v>
      </c>
      <c r="T41" s="260">
        <f>P41/Q41-1</f>
        <v>2.0426905800310813E-2</v>
      </c>
      <c r="U41" s="260">
        <f>R41/S41-1</f>
        <v>0.62326436515916273</v>
      </c>
      <c r="V41" s="256"/>
    </row>
    <row r="42" spans="7:22" x14ac:dyDescent="0.25">
      <c r="G42" s="256"/>
      <c r="H42" s="256"/>
      <c r="I42" s="256"/>
      <c r="J42" s="256"/>
      <c r="K42" s="256"/>
      <c r="L42" s="256"/>
      <c r="M42" s="256"/>
      <c r="N42" s="256"/>
      <c r="O42" s="259">
        <v>41334</v>
      </c>
      <c r="P42" s="255">
        <v>23750</v>
      </c>
      <c r="Q42" s="255">
        <v>21675.968999999997</v>
      </c>
      <c r="R42" s="255">
        <v>30000</v>
      </c>
      <c r="S42" s="255">
        <v>18291.132999999998</v>
      </c>
      <c r="T42" s="258"/>
      <c r="U42" s="258"/>
      <c r="V42" s="256"/>
    </row>
    <row r="43" spans="7:22" x14ac:dyDescent="0.25">
      <c r="G43" s="165"/>
      <c r="H43" s="256"/>
      <c r="I43" s="256"/>
      <c r="J43" s="256"/>
      <c r="K43" s="256"/>
      <c r="L43" s="256"/>
      <c r="M43" s="256"/>
      <c r="N43" s="256"/>
      <c r="O43" s="259">
        <v>41365</v>
      </c>
      <c r="P43" s="255">
        <v>21250</v>
      </c>
      <c r="Q43" s="255">
        <v>22641.647000000001</v>
      </c>
      <c r="R43" s="255">
        <v>30000</v>
      </c>
      <c r="S43" s="255">
        <v>18684.792000000001</v>
      </c>
      <c r="T43" s="256"/>
      <c r="U43" s="256"/>
      <c r="V43" s="256"/>
    </row>
    <row r="44" spans="7:22" x14ac:dyDescent="0.25">
      <c r="G44" s="256"/>
      <c r="H44" s="256"/>
      <c r="I44" s="256"/>
      <c r="J44" s="256"/>
      <c r="K44" s="256"/>
      <c r="L44" s="256"/>
      <c r="M44" s="256"/>
      <c r="N44" s="256"/>
      <c r="O44" s="259">
        <v>41395</v>
      </c>
      <c r="P44" s="255">
        <v>21250</v>
      </c>
      <c r="Q44" s="255">
        <v>23001.4388</v>
      </c>
      <c r="R44" s="255">
        <v>30000</v>
      </c>
      <c r="S44" s="255">
        <v>19999.379099999998</v>
      </c>
      <c r="T44" s="256"/>
      <c r="U44" s="256"/>
      <c r="V44" s="256"/>
    </row>
    <row r="45" spans="7:22" x14ac:dyDescent="0.25">
      <c r="G45" s="256"/>
      <c r="H45" s="256"/>
      <c r="I45" s="256"/>
      <c r="J45" s="256"/>
      <c r="K45" s="256"/>
      <c r="L45" s="256"/>
      <c r="M45" s="256"/>
      <c r="N45" s="256"/>
      <c r="O45" s="259">
        <v>41426</v>
      </c>
      <c r="P45" s="255">
        <v>21250</v>
      </c>
      <c r="Q45" s="255">
        <v>22474.377499999999</v>
      </c>
      <c r="R45" s="255">
        <v>30000</v>
      </c>
      <c r="S45" s="255">
        <v>19858.112499999999</v>
      </c>
      <c r="T45" s="256"/>
      <c r="U45" s="262"/>
      <c r="V45" s="262"/>
    </row>
    <row r="46" spans="7:22" x14ac:dyDescent="0.25">
      <c r="G46" s="256"/>
      <c r="H46" s="256"/>
      <c r="I46" s="256"/>
      <c r="J46" s="256"/>
      <c r="K46" s="256"/>
      <c r="L46" s="256"/>
      <c r="M46" s="256"/>
      <c r="N46" s="256"/>
      <c r="O46" s="259">
        <v>41456</v>
      </c>
      <c r="P46" s="255">
        <v>21250</v>
      </c>
      <c r="Q46" s="255">
        <v>24624.073163636363</v>
      </c>
      <c r="R46" s="255">
        <v>27500</v>
      </c>
      <c r="S46" s="255">
        <v>19317.609563636364</v>
      </c>
      <c r="T46" s="256"/>
      <c r="U46" s="262"/>
      <c r="V46" s="262"/>
    </row>
    <row r="47" spans="7:22" x14ac:dyDescent="0.25">
      <c r="G47" s="256"/>
      <c r="H47" s="256"/>
      <c r="I47" s="256"/>
      <c r="J47" s="256"/>
      <c r="K47" s="256"/>
      <c r="L47" s="256"/>
      <c r="M47" s="256"/>
      <c r="N47" s="256"/>
      <c r="O47" s="259">
        <v>41487</v>
      </c>
      <c r="P47" s="255">
        <v>21250</v>
      </c>
      <c r="Q47" s="255">
        <v>22428.314100000003</v>
      </c>
      <c r="R47" s="255">
        <v>26250</v>
      </c>
      <c r="S47" s="255">
        <v>18871.023971428574</v>
      </c>
      <c r="T47" s="256"/>
      <c r="U47" s="262"/>
      <c r="V47" s="262"/>
    </row>
    <row r="48" spans="7:22" x14ac:dyDescent="0.25">
      <c r="G48" s="256"/>
      <c r="H48" s="256"/>
      <c r="I48" s="256"/>
      <c r="J48" s="256"/>
      <c r="K48" s="256"/>
      <c r="L48" s="256"/>
      <c r="M48" s="256"/>
      <c r="N48" s="256"/>
      <c r="O48" s="259">
        <v>41518</v>
      </c>
      <c r="P48" s="255">
        <v>21250</v>
      </c>
      <c r="Q48" s="255">
        <v>23985.740638888885</v>
      </c>
      <c r="R48" s="255">
        <v>31250</v>
      </c>
      <c r="S48" s="255">
        <v>17669.11069444444</v>
      </c>
      <c r="T48" s="256"/>
      <c r="U48" s="262"/>
      <c r="V48" s="262"/>
    </row>
    <row r="49" spans="15:22" x14ac:dyDescent="0.25">
      <c r="O49" s="259">
        <v>41548</v>
      </c>
      <c r="P49" s="255">
        <v>21250</v>
      </c>
      <c r="Q49" s="255">
        <v>20027.75429999999</v>
      </c>
      <c r="R49" s="255">
        <v>25000</v>
      </c>
      <c r="S49" s="255">
        <v>17285.542718181812</v>
      </c>
      <c r="T49" s="256"/>
      <c r="U49" s="262"/>
      <c r="V49" s="262"/>
    </row>
    <row r="50" spans="15:22" x14ac:dyDescent="0.25">
      <c r="O50" s="259">
        <v>41579</v>
      </c>
      <c r="P50" s="255">
        <v>20000</v>
      </c>
      <c r="Q50" s="255">
        <v>20407.851600000002</v>
      </c>
      <c r="R50" s="255">
        <v>21250</v>
      </c>
      <c r="S50" s="255">
        <v>16757.912700000001</v>
      </c>
      <c r="T50" s="256"/>
      <c r="U50" s="262"/>
      <c r="V50" s="262"/>
    </row>
    <row r="51" spans="15:22" x14ac:dyDescent="0.25">
      <c r="O51" s="259">
        <v>41609</v>
      </c>
      <c r="P51" s="255">
        <v>20000</v>
      </c>
      <c r="Q51" s="255">
        <v>19359.711769999998</v>
      </c>
      <c r="R51" s="255">
        <v>21250</v>
      </c>
      <c r="S51" s="255">
        <v>16904.26815</v>
      </c>
      <c r="T51" s="256"/>
      <c r="U51" s="262"/>
      <c r="V51" s="262"/>
    </row>
    <row r="52" spans="15:22" x14ac:dyDescent="0.25">
      <c r="O52" s="259">
        <v>41640</v>
      </c>
      <c r="P52" s="255">
        <v>18750</v>
      </c>
      <c r="Q52" s="255">
        <v>18610.361799999999</v>
      </c>
      <c r="R52" s="255">
        <v>21250</v>
      </c>
      <c r="S52" s="255">
        <v>15038.637499999999</v>
      </c>
      <c r="T52" s="256"/>
      <c r="U52" s="256"/>
      <c r="V52" s="256"/>
    </row>
    <row r="53" spans="15:22" x14ac:dyDescent="0.25">
      <c r="O53" s="259">
        <v>41671</v>
      </c>
      <c r="P53" s="255">
        <v>17500</v>
      </c>
      <c r="Q53" s="255">
        <v>17741.384700000002</v>
      </c>
      <c r="R53" s="255">
        <v>21250</v>
      </c>
      <c r="S53" s="255">
        <v>14153.295</v>
      </c>
      <c r="T53" s="256"/>
      <c r="U53" s="256"/>
      <c r="V53" s="256"/>
    </row>
    <row r="54" spans="15:22" x14ac:dyDescent="0.25">
      <c r="O54" s="259">
        <v>41699</v>
      </c>
      <c r="P54" s="255">
        <v>20000</v>
      </c>
      <c r="Q54" s="255">
        <v>19047.250799999998</v>
      </c>
      <c r="R54" s="255">
        <v>25000</v>
      </c>
      <c r="S54" s="255">
        <v>16649.610099999998</v>
      </c>
      <c r="T54" s="256"/>
      <c r="U54" s="256"/>
      <c r="V54" s="256"/>
    </row>
    <row r="55" spans="15:22" x14ac:dyDescent="0.25">
      <c r="O55" s="259">
        <v>41730</v>
      </c>
      <c r="P55" s="255">
        <v>20000</v>
      </c>
      <c r="Q55" s="255">
        <v>20439.5255</v>
      </c>
      <c r="R55" s="255">
        <v>27500</v>
      </c>
      <c r="S55" s="255">
        <v>17526.131999999998</v>
      </c>
      <c r="T55" s="256"/>
      <c r="U55" s="256"/>
      <c r="V55" s="256"/>
    </row>
    <row r="56" spans="15:22" x14ac:dyDescent="0.25">
      <c r="O56" s="259">
        <v>41760</v>
      </c>
      <c r="P56" s="255">
        <v>25000</v>
      </c>
      <c r="Q56" s="255">
        <v>21562.338299999999</v>
      </c>
      <c r="R56" s="255"/>
      <c r="S56" s="255">
        <v>17191.939699999999</v>
      </c>
      <c r="T56" s="256"/>
      <c r="U56" s="256"/>
      <c r="V56" s="256"/>
    </row>
    <row r="57" spans="15:22" x14ac:dyDescent="0.25">
      <c r="O57" s="259">
        <v>41791</v>
      </c>
      <c r="P57" s="255">
        <v>25000</v>
      </c>
      <c r="Q57" s="255">
        <v>18646.487600000004</v>
      </c>
      <c r="R57" s="255"/>
      <c r="S57" s="255">
        <v>17647.1672</v>
      </c>
      <c r="T57" s="256"/>
      <c r="U57" s="256"/>
      <c r="V57" s="256"/>
    </row>
    <row r="58" spans="15:22" x14ac:dyDescent="0.25">
      <c r="O58" s="259">
        <v>41821</v>
      </c>
      <c r="P58" s="255">
        <v>23750</v>
      </c>
      <c r="Q58" s="255">
        <v>19028.456999999999</v>
      </c>
      <c r="R58" s="255"/>
      <c r="S58" s="255">
        <v>15966.925799999997</v>
      </c>
      <c r="T58" s="256"/>
      <c r="U58" s="256"/>
      <c r="V58" s="256"/>
    </row>
    <row r="59" spans="15:22" x14ac:dyDescent="0.25">
      <c r="O59" s="259">
        <v>41852</v>
      </c>
      <c r="P59" s="255">
        <v>21250</v>
      </c>
      <c r="Q59" s="255">
        <v>18699.010399999999</v>
      </c>
      <c r="R59" s="256"/>
      <c r="S59" s="255">
        <v>15691.023899999998</v>
      </c>
      <c r="T59" s="256"/>
      <c r="U59" s="256"/>
      <c r="V59" s="256"/>
    </row>
    <row r="60" spans="15:22" x14ac:dyDescent="0.25">
      <c r="O60" s="259">
        <v>41883</v>
      </c>
      <c r="P60" s="255">
        <v>20625</v>
      </c>
      <c r="Q60" s="255">
        <v>18042.245000000003</v>
      </c>
      <c r="R60" s="256"/>
      <c r="S60" s="255">
        <v>15198.883000000002</v>
      </c>
      <c r="T60" s="256"/>
      <c r="U60" s="256"/>
      <c r="V60" s="256"/>
    </row>
    <row r="61" spans="15:22" x14ac:dyDescent="0.25">
      <c r="O61" s="259">
        <v>41913</v>
      </c>
      <c r="P61" s="255">
        <v>20000</v>
      </c>
      <c r="Q61" s="255">
        <v>18763.847099999999</v>
      </c>
      <c r="R61" s="256"/>
      <c r="S61" s="255">
        <v>14504.970500000001</v>
      </c>
      <c r="T61" s="256"/>
      <c r="U61" s="256"/>
      <c r="V61" s="256"/>
    </row>
    <row r="62" spans="15:22" x14ac:dyDescent="0.25">
      <c r="O62" s="259">
        <v>41944</v>
      </c>
      <c r="P62" s="255">
        <v>18750</v>
      </c>
      <c r="Q62" s="255">
        <v>18452.0825</v>
      </c>
      <c r="R62" s="255"/>
      <c r="S62" s="255">
        <v>13486.731544999999</v>
      </c>
      <c r="T62" s="256"/>
      <c r="U62" s="256"/>
      <c r="V62" s="256"/>
    </row>
    <row r="63" spans="15:22" x14ac:dyDescent="0.25">
      <c r="O63" s="259">
        <v>41974</v>
      </c>
      <c r="P63" s="255">
        <v>18125</v>
      </c>
      <c r="Q63" s="255">
        <v>18858.785714999998</v>
      </c>
      <c r="R63" s="255"/>
      <c r="S63" s="255">
        <v>15113.997359999999</v>
      </c>
      <c r="T63" s="256"/>
      <c r="U63" s="256"/>
      <c r="V63" s="256"/>
    </row>
    <row r="64" spans="15:22" x14ac:dyDescent="0.25">
      <c r="O64" s="259">
        <v>42005</v>
      </c>
      <c r="P64" s="255">
        <v>18125</v>
      </c>
      <c r="Q64" s="263">
        <v>19019.09</v>
      </c>
      <c r="R64" s="256"/>
      <c r="S64" s="263">
        <v>14656.635</v>
      </c>
      <c r="T64" s="256"/>
      <c r="U64" s="256"/>
      <c r="V64" s="256"/>
    </row>
    <row r="65" spans="14:24" x14ac:dyDescent="0.25">
      <c r="N65" s="256"/>
      <c r="O65" s="259">
        <v>42036</v>
      </c>
      <c r="P65" s="255">
        <v>15625</v>
      </c>
      <c r="Q65" s="263">
        <v>18806.480599999999</v>
      </c>
      <c r="R65" s="256"/>
      <c r="S65" s="263">
        <v>12697.661999999998</v>
      </c>
      <c r="T65" s="256"/>
      <c r="U65" s="256"/>
      <c r="V65" s="256"/>
      <c r="W65" s="256"/>
      <c r="X65" s="256"/>
    </row>
    <row r="66" spans="14:24" x14ac:dyDescent="0.25">
      <c r="N66" s="264"/>
      <c r="O66" s="259">
        <v>42064</v>
      </c>
      <c r="P66" s="255">
        <v>15625</v>
      </c>
      <c r="Q66" s="263">
        <v>18627.123654545445</v>
      </c>
      <c r="R66" s="255">
        <v>25000</v>
      </c>
      <c r="S66" s="263">
        <v>13427.690399999996</v>
      </c>
      <c r="T66" s="256"/>
      <c r="U66" s="256"/>
      <c r="V66" s="256"/>
      <c r="W66" s="256"/>
      <c r="X66" s="256"/>
    </row>
    <row r="67" spans="14:24" x14ac:dyDescent="0.25">
      <c r="N67" s="264"/>
      <c r="O67" s="259">
        <v>42095</v>
      </c>
      <c r="P67" s="255">
        <v>17500</v>
      </c>
      <c r="Q67" s="263">
        <v>18400.588799999998</v>
      </c>
      <c r="R67" s="255">
        <v>25000</v>
      </c>
      <c r="S67" s="263">
        <v>12170.369828571425</v>
      </c>
      <c r="T67" s="256"/>
      <c r="U67" s="256"/>
      <c r="V67" s="256"/>
      <c r="W67" s="256"/>
      <c r="X67" s="256"/>
    </row>
    <row r="68" spans="14:24" x14ac:dyDescent="0.25">
      <c r="N68" s="264"/>
      <c r="O68" s="259">
        <v>42125</v>
      </c>
      <c r="P68" s="255">
        <v>18750</v>
      </c>
      <c r="Q68" s="263">
        <v>18408.342999999997</v>
      </c>
      <c r="R68" s="255">
        <v>27500</v>
      </c>
      <c r="S68" s="263">
        <v>11711.4972</v>
      </c>
      <c r="T68" s="256"/>
      <c r="U68" s="256"/>
      <c r="V68" s="256"/>
      <c r="W68" s="256"/>
      <c r="X68" s="256"/>
    </row>
    <row r="69" spans="14:24" x14ac:dyDescent="0.25">
      <c r="N69" s="264"/>
      <c r="O69" s="259">
        <v>42156</v>
      </c>
      <c r="P69" s="255">
        <v>17500</v>
      </c>
      <c r="Q69" s="255">
        <v>19165.2075</v>
      </c>
      <c r="R69" s="255">
        <v>27500</v>
      </c>
      <c r="S69" s="255">
        <v>12200.669999999998</v>
      </c>
      <c r="T69" s="256"/>
      <c r="U69" s="256"/>
      <c r="V69" s="256"/>
      <c r="W69" s="256"/>
      <c r="X69" s="256"/>
    </row>
    <row r="70" spans="14:24" x14ac:dyDescent="0.25">
      <c r="N70" s="264"/>
      <c r="O70" s="259">
        <v>42186</v>
      </c>
      <c r="P70" s="255">
        <v>17500</v>
      </c>
      <c r="Q70" s="255">
        <v>19728.248800000005</v>
      </c>
      <c r="R70" s="255">
        <v>27500</v>
      </c>
      <c r="S70" s="255">
        <v>20717.650800000003</v>
      </c>
      <c r="T70" s="256"/>
      <c r="U70" s="256"/>
      <c r="V70" s="256"/>
      <c r="W70" s="256"/>
      <c r="X70" s="256"/>
    </row>
    <row r="71" spans="14:24" x14ac:dyDescent="0.25">
      <c r="N71" s="264"/>
      <c r="O71" s="259">
        <v>42217</v>
      </c>
      <c r="P71" s="255">
        <v>17500</v>
      </c>
      <c r="Q71" s="255">
        <v>21718.919900000001</v>
      </c>
      <c r="R71" s="255"/>
      <c r="S71" s="255">
        <v>13353.682200000001</v>
      </c>
      <c r="T71" s="263"/>
      <c r="U71" s="256"/>
      <c r="V71" s="256"/>
      <c r="W71" s="256"/>
      <c r="X71" s="256"/>
    </row>
    <row r="72" spans="14:24" x14ac:dyDescent="0.25">
      <c r="N72" s="264"/>
      <c r="O72" s="259">
        <v>42248</v>
      </c>
      <c r="P72" s="255">
        <v>17500</v>
      </c>
      <c r="Q72" s="255">
        <v>23024.332500000004</v>
      </c>
      <c r="R72" s="255"/>
      <c r="S72" s="255">
        <v>14292.316500000001</v>
      </c>
      <c r="T72" s="263"/>
      <c r="U72" s="256"/>
      <c r="V72" s="256"/>
      <c r="W72" s="256"/>
      <c r="X72" s="256"/>
    </row>
    <row r="73" spans="14:24" x14ac:dyDescent="0.25">
      <c r="N73" s="264"/>
      <c r="O73" s="259">
        <v>42278</v>
      </c>
      <c r="P73" s="255">
        <v>17500</v>
      </c>
      <c r="Q73" s="255">
        <v>21046.510600000001</v>
      </c>
      <c r="R73" s="255"/>
      <c r="S73" s="255">
        <v>13757.509900000001</v>
      </c>
      <c r="T73" s="263"/>
      <c r="U73" s="256"/>
      <c r="V73" s="256"/>
      <c r="W73" s="256"/>
      <c r="X73" s="256"/>
    </row>
    <row r="74" spans="14:24" x14ac:dyDescent="0.25">
      <c r="N74" s="264"/>
      <c r="O74" s="259">
        <v>42309</v>
      </c>
      <c r="P74" s="255">
        <v>16250</v>
      </c>
      <c r="Q74" s="255">
        <v>20808.6489</v>
      </c>
      <c r="R74" s="255"/>
      <c r="S74" s="255">
        <v>11514.9827</v>
      </c>
      <c r="T74" s="263"/>
      <c r="U74" s="256"/>
      <c r="V74" s="256"/>
      <c r="W74" s="256"/>
      <c r="X74" s="256"/>
    </row>
    <row r="75" spans="14:24" x14ac:dyDescent="0.25">
      <c r="N75" s="256"/>
      <c r="O75" s="259">
        <v>42339</v>
      </c>
      <c r="P75" s="255">
        <v>16250</v>
      </c>
      <c r="Q75" s="255">
        <v>19204.774399999998</v>
      </c>
      <c r="R75" s="255"/>
      <c r="S75" s="255">
        <v>11633.686399999999</v>
      </c>
      <c r="T75" s="256"/>
      <c r="U75" s="256"/>
      <c r="V75" s="256"/>
      <c r="W75" s="256"/>
      <c r="X75" s="256"/>
    </row>
    <row r="76" spans="14:24" x14ac:dyDescent="0.25">
      <c r="N76" s="256"/>
      <c r="O76" s="259">
        <v>42370</v>
      </c>
      <c r="P76" s="255">
        <v>16250</v>
      </c>
      <c r="Q76" s="255">
        <v>16404.849399999999</v>
      </c>
      <c r="R76" s="255"/>
      <c r="S76" s="255">
        <v>8996.0705999999991</v>
      </c>
      <c r="T76" s="256"/>
      <c r="U76" s="256"/>
      <c r="V76" s="256"/>
      <c r="W76" s="256"/>
      <c r="X76" s="256"/>
    </row>
    <row r="77" spans="14:24" x14ac:dyDescent="0.25">
      <c r="N77" s="256"/>
      <c r="O77" s="259">
        <v>42401</v>
      </c>
      <c r="P77" s="255">
        <v>16250</v>
      </c>
      <c r="Q77" s="255">
        <v>18355.228799999997</v>
      </c>
      <c r="R77" s="255">
        <v>20000</v>
      </c>
      <c r="S77" s="255">
        <v>9793.6775999999991</v>
      </c>
      <c r="T77" s="256"/>
      <c r="U77" s="256"/>
      <c r="V77" s="256"/>
      <c r="W77" s="256"/>
      <c r="X77" s="256"/>
    </row>
    <row r="78" spans="14:24" x14ac:dyDescent="0.25">
      <c r="N78" s="256"/>
      <c r="O78" s="259">
        <v>42430</v>
      </c>
      <c r="P78" s="255">
        <v>18750</v>
      </c>
      <c r="Q78" s="255">
        <v>22154.973700000002</v>
      </c>
      <c r="R78" s="255">
        <v>20000</v>
      </c>
      <c r="S78" s="255">
        <v>10140.1101</v>
      </c>
      <c r="T78" s="256"/>
      <c r="U78" s="256"/>
      <c r="V78" s="256"/>
      <c r="W78" s="256"/>
      <c r="X78" s="256"/>
    </row>
    <row r="79" spans="14:24" x14ac:dyDescent="0.25">
      <c r="N79" s="256"/>
      <c r="O79" s="259">
        <v>42461</v>
      </c>
      <c r="P79" s="255">
        <v>21250</v>
      </c>
      <c r="Q79" s="255">
        <v>23499.468000000001</v>
      </c>
      <c r="R79" s="255">
        <v>30000</v>
      </c>
      <c r="S79" s="255">
        <v>13112.4058</v>
      </c>
      <c r="T79" s="265"/>
      <c r="U79" s="265"/>
      <c r="V79" s="265"/>
      <c r="W79" s="265"/>
      <c r="X79" s="265"/>
    </row>
    <row r="80" spans="14:24" x14ac:dyDescent="0.25">
      <c r="N80" s="256"/>
      <c r="O80" s="259">
        <v>42491</v>
      </c>
      <c r="P80" s="255">
        <v>25000</v>
      </c>
      <c r="Q80" s="255">
        <v>31493.278800000004</v>
      </c>
      <c r="R80" s="255">
        <v>33750</v>
      </c>
      <c r="S80" s="255">
        <v>15017.762400000001</v>
      </c>
      <c r="T80" s="256"/>
      <c r="U80" s="256"/>
      <c r="V80" s="256"/>
      <c r="W80" s="256"/>
      <c r="X80" s="256"/>
    </row>
    <row r="81" spans="11:19" x14ac:dyDescent="0.25">
      <c r="K81" s="256"/>
      <c r="L81" s="256"/>
      <c r="M81" s="256"/>
      <c r="N81" s="256"/>
      <c r="O81" s="259">
        <v>42522</v>
      </c>
      <c r="P81" s="255">
        <v>25625</v>
      </c>
      <c r="Q81" s="255">
        <v>34831.922200000001</v>
      </c>
      <c r="R81" s="255">
        <v>33750</v>
      </c>
      <c r="S81" s="255">
        <v>13307.896600000002</v>
      </c>
    </row>
    <row r="82" spans="11:19" x14ac:dyDescent="0.25">
      <c r="K82" s="256"/>
      <c r="L82" s="256"/>
      <c r="M82" s="256"/>
      <c r="N82" s="256"/>
      <c r="O82" s="259">
        <v>42552</v>
      </c>
      <c r="P82" s="255">
        <v>25000</v>
      </c>
      <c r="Q82" s="255">
        <v>33024.550000000003</v>
      </c>
      <c r="R82" s="255">
        <v>30000</v>
      </c>
      <c r="S82" s="255">
        <v>14442.000199999999</v>
      </c>
    </row>
    <row r="83" spans="11:19" x14ac:dyDescent="0.25">
      <c r="K83" s="256"/>
      <c r="L83" s="256"/>
      <c r="M83" s="256"/>
      <c r="N83" s="256"/>
      <c r="O83" s="259">
        <v>42583</v>
      </c>
      <c r="P83" s="255">
        <v>26250</v>
      </c>
      <c r="Q83" s="255">
        <v>33760.037900000003</v>
      </c>
      <c r="R83" s="255">
        <v>33750</v>
      </c>
      <c r="S83" s="255">
        <v>14030.451299999999</v>
      </c>
    </row>
    <row r="84" spans="11:19" x14ac:dyDescent="0.25">
      <c r="K84" s="256"/>
      <c r="L84" s="256"/>
      <c r="M84" s="256"/>
      <c r="N84" s="256"/>
      <c r="O84" s="259">
        <v>42614</v>
      </c>
      <c r="P84" s="255">
        <v>27500</v>
      </c>
      <c r="Q84" s="255">
        <v>33680.984000000004</v>
      </c>
      <c r="R84" s="255"/>
      <c r="S84" s="255">
        <v>14480.230400000002</v>
      </c>
    </row>
    <row r="85" spans="11:19" x14ac:dyDescent="0.25">
      <c r="K85" s="256"/>
      <c r="L85" s="256"/>
      <c r="M85" s="256"/>
      <c r="N85" s="256"/>
      <c r="O85" s="259">
        <v>42644</v>
      </c>
      <c r="P85" s="255">
        <v>27500</v>
      </c>
      <c r="Q85" s="255">
        <v>45203.2048</v>
      </c>
      <c r="R85" s="255"/>
      <c r="S85" s="255">
        <v>17100.532799999997</v>
      </c>
    </row>
    <row r="86" spans="11:19" x14ac:dyDescent="0.25">
      <c r="K86" s="266"/>
      <c r="L86" s="256"/>
      <c r="M86" s="256"/>
      <c r="N86" s="256"/>
      <c r="O86" s="259">
        <v>42675</v>
      </c>
      <c r="P86" s="255">
        <v>27500</v>
      </c>
      <c r="Q86" s="255">
        <v>40027.175999999999</v>
      </c>
      <c r="R86" s="255"/>
      <c r="S86" s="255">
        <v>16958.081699999999</v>
      </c>
    </row>
    <row r="87" spans="11:19" x14ac:dyDescent="0.25">
      <c r="K87" s="256"/>
      <c r="L87" s="256"/>
      <c r="M87" s="256"/>
      <c r="N87" s="256"/>
      <c r="O87" s="259">
        <v>42705</v>
      </c>
      <c r="P87" s="255">
        <v>27500</v>
      </c>
      <c r="Q87" s="255">
        <v>49666.2192</v>
      </c>
      <c r="R87" s="255"/>
      <c r="S87" s="255">
        <v>18120.023999999998</v>
      </c>
    </row>
    <row r="88" spans="11:19" x14ac:dyDescent="0.25">
      <c r="K88" s="256"/>
      <c r="L88" s="256"/>
      <c r="M88" s="256"/>
      <c r="N88" s="256"/>
      <c r="O88" s="259">
        <v>42736</v>
      </c>
      <c r="P88" s="255">
        <v>27500</v>
      </c>
      <c r="Q88" s="255">
        <v>41923.866599999994</v>
      </c>
      <c r="R88" s="256">
        <v>32500</v>
      </c>
      <c r="S88" s="255">
        <v>16397.488799999999</v>
      </c>
    </row>
    <row r="89" spans="11:19" x14ac:dyDescent="0.25">
      <c r="K89" s="256"/>
      <c r="L89" s="256"/>
      <c r="M89" s="256"/>
      <c r="N89" s="256"/>
      <c r="O89" s="259">
        <v>42767</v>
      </c>
      <c r="P89" s="255">
        <v>27500</v>
      </c>
      <c r="Q89" s="255">
        <v>47910.157600000006</v>
      </c>
      <c r="R89" s="256"/>
      <c r="S89" s="255">
        <v>16774.370000000003</v>
      </c>
    </row>
    <row r="90" spans="11:19" x14ac:dyDescent="0.25">
      <c r="K90" s="256"/>
      <c r="L90" s="256"/>
      <c r="M90" s="256"/>
      <c r="N90" s="256"/>
      <c r="O90" s="259">
        <v>42795</v>
      </c>
      <c r="P90" s="255">
        <v>27500</v>
      </c>
      <c r="Q90" s="255">
        <v>47386.485800000002</v>
      </c>
      <c r="R90" s="255"/>
      <c r="S90" s="255">
        <v>19870.790400000002</v>
      </c>
    </row>
    <row r="91" spans="11:19" x14ac:dyDescent="0.25">
      <c r="K91" s="256"/>
      <c r="L91" s="256"/>
      <c r="M91" s="256"/>
      <c r="N91" s="256"/>
      <c r="O91" s="259">
        <v>42826</v>
      </c>
      <c r="P91" s="255">
        <v>30000</v>
      </c>
      <c r="Q91" s="255">
        <v>46925.701430000001</v>
      </c>
      <c r="R91" s="255">
        <v>40000</v>
      </c>
      <c r="S91" s="255">
        <v>25764.053500000002</v>
      </c>
    </row>
    <row r="92" spans="11:19" x14ac:dyDescent="0.25">
      <c r="K92" s="256"/>
      <c r="L92" s="256"/>
      <c r="M92" s="256"/>
      <c r="N92" s="256"/>
      <c r="O92" s="259">
        <v>42856</v>
      </c>
      <c r="P92" s="255">
        <v>33750</v>
      </c>
      <c r="Q92" s="255">
        <v>43871.711999999992</v>
      </c>
      <c r="R92" s="255">
        <v>43750</v>
      </c>
      <c r="S92" s="255">
        <v>31906.115999999998</v>
      </c>
    </row>
    <row r="93" spans="11:19" x14ac:dyDescent="0.25">
      <c r="K93" s="256"/>
      <c r="L93" s="256"/>
      <c r="M93" s="256"/>
      <c r="N93" s="256"/>
      <c r="O93" s="259">
        <v>42887</v>
      </c>
      <c r="P93" s="255">
        <v>37500</v>
      </c>
      <c r="Q93" s="255">
        <v>48537.614399999999</v>
      </c>
      <c r="R93" s="255">
        <v>42500</v>
      </c>
      <c r="S93" s="255">
        <v>25486.445600000003</v>
      </c>
    </row>
    <row r="94" spans="11:19" x14ac:dyDescent="0.25">
      <c r="K94" s="256"/>
      <c r="L94" s="256"/>
      <c r="M94" s="256"/>
      <c r="N94" s="256"/>
      <c r="O94" s="259">
        <v>42917</v>
      </c>
      <c r="P94" s="255">
        <v>36250</v>
      </c>
      <c r="Q94" s="255">
        <v>38655.199800000002</v>
      </c>
      <c r="R94" s="255">
        <v>45000</v>
      </c>
      <c r="S94" s="255">
        <v>25972.531200000001</v>
      </c>
    </row>
    <row r="95" spans="11:19" x14ac:dyDescent="0.25">
      <c r="K95" s="256"/>
      <c r="L95" s="256"/>
      <c r="M95" s="256"/>
      <c r="N95" s="256"/>
      <c r="O95" s="259">
        <v>42948</v>
      </c>
      <c r="P95" s="255">
        <v>36250</v>
      </c>
      <c r="Q95" s="255">
        <v>38505.667199999996</v>
      </c>
      <c r="R95" s="255">
        <v>45000</v>
      </c>
      <c r="S95" s="255">
        <v>23750.126400000001</v>
      </c>
    </row>
    <row r="96" spans="11:19" x14ac:dyDescent="0.25">
      <c r="K96" s="256"/>
      <c r="L96" s="256"/>
      <c r="M96" s="256"/>
      <c r="N96" s="256"/>
      <c r="O96" s="259">
        <v>42979</v>
      </c>
      <c r="P96" s="255">
        <v>38750</v>
      </c>
      <c r="Q96" s="255">
        <v>43426.05</v>
      </c>
      <c r="R96" s="255"/>
      <c r="S96" s="255">
        <v>25232.537500000002</v>
      </c>
    </row>
    <row r="97" spans="15:21" x14ac:dyDescent="0.25">
      <c r="O97" s="259">
        <v>43009</v>
      </c>
      <c r="P97" s="255">
        <v>37500</v>
      </c>
      <c r="Q97" s="255">
        <v>36885.199999999997</v>
      </c>
      <c r="R97" s="255">
        <v>45000</v>
      </c>
      <c r="S97" s="255">
        <v>26190.3</v>
      </c>
      <c r="T97" s="256"/>
      <c r="U97" s="256"/>
    </row>
    <row r="98" spans="15:21" x14ac:dyDescent="0.25">
      <c r="O98" s="259">
        <v>43040</v>
      </c>
      <c r="P98" s="255">
        <v>37500</v>
      </c>
      <c r="Q98" s="255">
        <v>37362.699999999997</v>
      </c>
      <c r="R98" s="255">
        <v>45000</v>
      </c>
      <c r="S98" s="255">
        <v>23350.2</v>
      </c>
      <c r="T98" s="256"/>
      <c r="U98" s="256"/>
    </row>
    <row r="99" spans="15:21" x14ac:dyDescent="0.25">
      <c r="O99" s="259">
        <v>43070</v>
      </c>
      <c r="P99" s="255">
        <v>37500</v>
      </c>
      <c r="Q99" s="255">
        <v>42349.2</v>
      </c>
      <c r="R99" s="255">
        <v>46875</v>
      </c>
      <c r="S99" s="255">
        <v>23345.4</v>
      </c>
      <c r="T99" s="256"/>
      <c r="U99" s="256"/>
    </row>
    <row r="100" spans="15:21" x14ac:dyDescent="0.25">
      <c r="O100" s="259">
        <v>43101</v>
      </c>
      <c r="P100" s="255">
        <v>36300</v>
      </c>
      <c r="Q100" s="255">
        <v>35410.527000000002</v>
      </c>
      <c r="R100" s="255">
        <v>45000</v>
      </c>
      <c r="S100" s="255">
        <v>20134.571800000002</v>
      </c>
      <c r="T100" s="256"/>
      <c r="U100" s="256"/>
    </row>
    <row r="101" spans="15:21" x14ac:dyDescent="0.25">
      <c r="O101" s="259">
        <v>43132</v>
      </c>
      <c r="P101" s="255">
        <v>41300</v>
      </c>
      <c r="Q101" s="255">
        <v>32959.599999999999</v>
      </c>
      <c r="R101" s="255">
        <v>46300</v>
      </c>
      <c r="S101" s="255">
        <v>21974</v>
      </c>
      <c r="T101" s="255"/>
      <c r="U101" s="255"/>
    </row>
    <row r="102" spans="15:21" x14ac:dyDescent="0.25">
      <c r="O102" s="259">
        <v>43160</v>
      </c>
      <c r="P102" s="255">
        <v>40000</v>
      </c>
      <c r="Q102" s="255">
        <v>33097.9</v>
      </c>
      <c r="R102" s="255">
        <v>50000</v>
      </c>
      <c r="S102" s="255">
        <v>20207.599999999999</v>
      </c>
      <c r="T102" s="256"/>
      <c r="U102" s="256"/>
    </row>
    <row r="103" spans="15:21" x14ac:dyDescent="0.25">
      <c r="O103" s="259">
        <v>43191</v>
      </c>
      <c r="P103" s="255">
        <f>Graficos_Mer_Nacional!X53*100</f>
        <v>40000</v>
      </c>
      <c r="Q103" s="255">
        <v>31842.9</v>
      </c>
      <c r="R103" s="255">
        <v>50000</v>
      </c>
      <c r="S103" s="255">
        <v>19226.099999999999</v>
      </c>
      <c r="T103" s="256"/>
      <c r="U103" s="256"/>
    </row>
    <row r="104" spans="15:21" x14ac:dyDescent="0.25">
      <c r="O104" s="259">
        <v>43221</v>
      </c>
      <c r="P104" s="255">
        <f>Graficos_Mer_Nacional!X54*100</f>
        <v>37500</v>
      </c>
      <c r="Q104" s="255">
        <v>28778.6</v>
      </c>
      <c r="R104" s="255">
        <f>Graficos_Mer_Nacional!AA54*100</f>
        <v>47500</v>
      </c>
      <c r="S104" s="255">
        <v>17684.8</v>
      </c>
      <c r="T104" s="256"/>
      <c r="U104" s="256"/>
    </row>
    <row r="105" spans="15:21" x14ac:dyDescent="0.25">
      <c r="O105" s="259">
        <v>43252</v>
      </c>
      <c r="P105" s="256">
        <f>Graficos_Mer_Nacional!X55*100</f>
        <v>35000</v>
      </c>
      <c r="Q105" s="256">
        <v>26036.5</v>
      </c>
      <c r="R105" s="256">
        <f>Graficos_Mer_Nacional!AA55*100</f>
        <v>45000</v>
      </c>
      <c r="S105" s="256">
        <v>16989.900000000001</v>
      </c>
      <c r="T105" s="256"/>
      <c r="U105" s="256"/>
    </row>
    <row r="106" spans="15:21" x14ac:dyDescent="0.25">
      <c r="O106" s="259">
        <v>43282</v>
      </c>
      <c r="P106" s="256">
        <f>Graficos_Mer_Nacional!X56*100</f>
        <v>36250</v>
      </c>
      <c r="Q106" s="256">
        <v>24378</v>
      </c>
      <c r="R106" s="256">
        <f>Graficos_Mer_Nacional!AA56*100</f>
        <v>43750</v>
      </c>
      <c r="S106" s="256">
        <v>15691.7</v>
      </c>
      <c r="T106" s="256"/>
      <c r="U106" s="256"/>
    </row>
    <row r="107" spans="15:21" x14ac:dyDescent="0.25">
      <c r="O107" s="259">
        <v>43313</v>
      </c>
      <c r="P107" s="256">
        <f>Graficos_Mer_Nacional!X57*100</f>
        <v>37500</v>
      </c>
      <c r="Q107" s="256">
        <v>21549</v>
      </c>
      <c r="R107" s="256">
        <f>Graficos_Mer_Nacional!AA57*100</f>
        <v>43750</v>
      </c>
      <c r="S107" s="256">
        <v>13418.5</v>
      </c>
      <c r="T107" s="256"/>
      <c r="U107" s="256"/>
    </row>
    <row r="108" spans="15:21" x14ac:dyDescent="0.25">
      <c r="O108" s="259">
        <v>43344</v>
      </c>
      <c r="P108" s="256">
        <f>Graficos_Mer_Nacional!X58*100</f>
        <v>33750</v>
      </c>
      <c r="Q108" s="256">
        <v>16574.2</v>
      </c>
      <c r="R108" s="256">
        <f>Graficos_Mer_Nacional!AA58*100</f>
        <v>38750</v>
      </c>
      <c r="S108" s="256">
        <v>10940.1</v>
      </c>
      <c r="T108" s="256"/>
      <c r="U108" s="256"/>
    </row>
    <row r="109" spans="15:21" x14ac:dyDescent="0.25">
      <c r="O109" s="259">
        <v>43374</v>
      </c>
      <c r="P109" s="256">
        <f>Graficos_Mer_Nacional!X59*100</f>
        <v>25000</v>
      </c>
      <c r="Q109" s="256">
        <v>17075.5</v>
      </c>
      <c r="R109" s="256">
        <f>Graficos_Mer_Nacional!AA59*100</f>
        <v>35000</v>
      </c>
      <c r="S109" s="256">
        <v>11494.6</v>
      </c>
      <c r="T109" s="256"/>
      <c r="U109" s="256"/>
    </row>
    <row r="110" spans="15:21" x14ac:dyDescent="0.25">
      <c r="O110" s="259">
        <v>43405</v>
      </c>
      <c r="P110" s="256">
        <f>Graficos_Mer_Nacional!X60*100</f>
        <v>27500</v>
      </c>
      <c r="Q110" s="256">
        <v>15981.2</v>
      </c>
      <c r="R110" s="256">
        <f>Graficos_Mer_Nacional!AA60*100</f>
        <v>35000</v>
      </c>
      <c r="S110" s="256">
        <v>12682</v>
      </c>
      <c r="T110" s="256"/>
      <c r="U110" s="256"/>
    </row>
    <row r="111" spans="15:21" x14ac:dyDescent="0.25">
      <c r="O111" s="259">
        <v>43435</v>
      </c>
      <c r="P111" s="256">
        <f>Graficos_Mer_Nacional!X61*100</f>
        <v>25000</v>
      </c>
      <c r="Q111" s="256">
        <v>17237.2</v>
      </c>
      <c r="R111" s="256">
        <f>Graficos_Mer_Nacional!AA61*100</f>
        <v>30625</v>
      </c>
      <c r="S111" s="256">
        <v>12669.5</v>
      </c>
      <c r="T111" s="256"/>
      <c r="U111" s="256"/>
    </row>
    <row r="112" spans="15:21" x14ac:dyDescent="0.25">
      <c r="O112" s="259">
        <v>43466</v>
      </c>
      <c r="P112" s="256">
        <f>Graficos_Mer_Nacional!X62*100</f>
        <v>25000</v>
      </c>
      <c r="Q112" s="256">
        <v>16241</v>
      </c>
      <c r="R112" s="256">
        <f>Graficos_Mer_Nacional!AA62*100</f>
        <v>30000</v>
      </c>
      <c r="S112" s="256">
        <v>11843</v>
      </c>
      <c r="T112" s="256"/>
      <c r="U112" s="256"/>
    </row>
    <row r="113" spans="15:19" s="256" customFormat="1" x14ac:dyDescent="0.25">
      <c r="O113" s="259">
        <v>43497</v>
      </c>
      <c r="P113" s="256">
        <f>Graficos_Mer_Nacional!X63*100</f>
        <v>25000</v>
      </c>
      <c r="Q113" s="122">
        <v>15749.8</v>
      </c>
      <c r="R113" s="256">
        <f>Graficos_Mer_Nacional!AA63*100</f>
        <v>30000</v>
      </c>
      <c r="S113" s="122">
        <v>10835.7</v>
      </c>
    </row>
    <row r="114" spans="15:19" s="256" customFormat="1" x14ac:dyDescent="0.25">
      <c r="O114" s="259">
        <v>43525</v>
      </c>
      <c r="P114" s="256">
        <f>Graficos_Mer_Nacional!X64*100</f>
        <v>30000</v>
      </c>
      <c r="Q114" s="433">
        <v>13142</v>
      </c>
      <c r="R114" s="256">
        <f>Graficos_Mer_Nacional!AA64*100</f>
        <v>31250</v>
      </c>
      <c r="S114" s="122">
        <v>10658.1</v>
      </c>
    </row>
    <row r="115" spans="15:19" s="256" customFormat="1" x14ac:dyDescent="0.25">
      <c r="O115" s="259">
        <v>43556</v>
      </c>
      <c r="Q115" s="433">
        <v>11341.8</v>
      </c>
      <c r="S115" s="122">
        <v>9681.6</v>
      </c>
    </row>
    <row r="116" spans="15:19" x14ac:dyDescent="0.25">
      <c r="O116" s="259">
        <v>43586</v>
      </c>
      <c r="P116" s="256"/>
      <c r="Q116" s="256">
        <v>10455.5</v>
      </c>
      <c r="R116" s="256"/>
      <c r="S116" s="256">
        <v>8767</v>
      </c>
    </row>
    <row r="117" spans="15:19" x14ac:dyDescent="0.25">
      <c r="O117" s="259">
        <v>43617</v>
      </c>
      <c r="P117" s="256">
        <f>Graficos_Mer_Nacional!X67*100</f>
        <v>26250</v>
      </c>
      <c r="Q117" s="256">
        <v>12008.2</v>
      </c>
      <c r="R117" s="256">
        <f>Graficos_Mer_Nacional!AA67*100</f>
        <v>30000</v>
      </c>
      <c r="S117" s="256">
        <v>10086</v>
      </c>
    </row>
    <row r="118" spans="15:19" x14ac:dyDescent="0.25">
      <c r="O118" s="259">
        <v>43647</v>
      </c>
      <c r="P118" s="256">
        <f>Graficos_Mer_Nacional!X68*100</f>
        <v>27500</v>
      </c>
      <c r="Q118" s="256">
        <v>11260.3</v>
      </c>
      <c r="R118" s="256">
        <f>Graficos_Mer_Nacional!AA68*100</f>
        <v>28750</v>
      </c>
      <c r="S118" s="256">
        <v>10623.4</v>
      </c>
    </row>
    <row r="119" spans="15:19" x14ac:dyDescent="0.25">
      <c r="O119" s="259">
        <v>43678</v>
      </c>
      <c r="P119" s="256">
        <f>Graficos_Mer_Nacional!X69*100</f>
        <v>25000</v>
      </c>
      <c r="Q119" s="256">
        <v>9868.7000000000007</v>
      </c>
      <c r="R119" s="256">
        <f>Graficos_Mer_Nacional!AA69*100</f>
        <v>28750</v>
      </c>
      <c r="S119" s="256">
        <v>8526.7999999999993</v>
      </c>
    </row>
    <row r="120" spans="15:19" s="256" customFormat="1" x14ac:dyDescent="0.25">
      <c r="O120" s="259">
        <v>43709</v>
      </c>
      <c r="P120" s="256">
        <f>Graficos_Mer_Nacional!X70*100</f>
        <v>25000</v>
      </c>
      <c r="Q120" s="256">
        <v>9904.4</v>
      </c>
      <c r="R120" s="256">
        <f>Graficos_Mer_Nacional!AA70*100</f>
        <v>22500</v>
      </c>
      <c r="S120" s="256">
        <v>8096.9</v>
      </c>
    </row>
    <row r="121" spans="15:19" s="256" customFormat="1" x14ac:dyDescent="0.25">
      <c r="O121" s="259">
        <v>43739</v>
      </c>
      <c r="P121" s="256">
        <f>Graficos_Mer_Nacional!X71*100</f>
        <v>25000</v>
      </c>
      <c r="Q121" s="256">
        <v>9776</v>
      </c>
      <c r="R121" s="256">
        <f>Graficos_Mer_Nacional!AA71*100</f>
        <v>30000</v>
      </c>
      <c r="S121" s="256">
        <v>7651.5</v>
      </c>
    </row>
    <row r="122" spans="15:19" s="256" customFormat="1" x14ac:dyDescent="0.25">
      <c r="O122" s="259"/>
    </row>
    <row r="123" spans="15:19" x14ac:dyDescent="0.25">
      <c r="O123" s="259"/>
      <c r="P123" s="256"/>
      <c r="Q123" s="256"/>
      <c r="R123" s="256"/>
      <c r="S123" s="256"/>
    </row>
    <row r="124" spans="15:19" x14ac:dyDescent="0.25">
      <c r="O124" s="256"/>
      <c r="P124" s="232" t="s">
        <v>490</v>
      </c>
      <c r="Q124" s="258"/>
      <c r="R124" s="232" t="s">
        <v>491</v>
      </c>
      <c r="S124" s="258"/>
    </row>
    <row r="125" spans="15:19" x14ac:dyDescent="0.25">
      <c r="O125" s="256"/>
      <c r="P125" s="101" t="s">
        <v>494</v>
      </c>
      <c r="Q125" s="101" t="s">
        <v>495</v>
      </c>
      <c r="R125" s="101" t="s">
        <v>496</v>
      </c>
      <c r="S125" s="101" t="s">
        <v>497</v>
      </c>
    </row>
  </sheetData>
  <mergeCells count="2">
    <mergeCell ref="T2:T3"/>
    <mergeCell ref="U2:U3"/>
  </mergeCells>
  <pageMargins left="0.7" right="0.7" top="0.75" bottom="0.75" header="0.3" footer="0.3"/>
  <pageSetup scale="27" orientation="landscape"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64"/>
  <sheetViews>
    <sheetView view="pageBreakPreview" zoomScale="90" zoomScaleNormal="100" zoomScaleSheetLayoutView="90" workbookViewId="0">
      <selection activeCell="C39" sqref="C39"/>
    </sheetView>
  </sheetViews>
  <sheetFormatPr baseColWidth="10" defaultColWidth="11" defaultRowHeight="15" x14ac:dyDescent="0.25"/>
  <cols>
    <col min="1" max="1" width="11" style="75"/>
    <col min="2" max="2" width="12.875" style="75" customWidth="1"/>
    <col min="3" max="5" width="11" style="75"/>
    <col min="6" max="6" width="16.125" style="75" customWidth="1"/>
    <col min="7" max="16384" width="11" style="75"/>
  </cols>
  <sheetData>
    <row r="1" spans="1:8" s="74" customFormat="1" x14ac:dyDescent="0.25">
      <c r="A1" s="484" t="s">
        <v>14</v>
      </c>
      <c r="B1" s="484"/>
      <c r="C1" s="484"/>
      <c r="D1" s="484"/>
      <c r="E1" s="484"/>
      <c r="F1" s="484"/>
      <c r="G1" s="484"/>
      <c r="H1" s="92"/>
    </row>
    <row r="2" spans="1:8" s="74" customFormat="1" ht="9.9499999999999993" customHeight="1" x14ac:dyDescent="0.25">
      <c r="A2" s="83"/>
      <c r="B2" s="83"/>
      <c r="C2" s="83"/>
      <c r="D2" s="83"/>
      <c r="E2" s="83"/>
      <c r="F2" s="83"/>
      <c r="G2" s="83"/>
      <c r="H2" s="92"/>
    </row>
    <row r="3" spans="1:8" s="74" customFormat="1" x14ac:dyDescent="0.25">
      <c r="A3" s="84" t="s">
        <v>15</v>
      </c>
      <c r="B3" s="85" t="s">
        <v>16</v>
      </c>
      <c r="C3" s="85"/>
      <c r="D3" s="85"/>
      <c r="E3" s="85"/>
      <c r="F3" s="85"/>
      <c r="G3" s="86" t="s">
        <v>17</v>
      </c>
      <c r="H3" s="87"/>
    </row>
    <row r="4" spans="1:8" s="74" customFormat="1" ht="9.9499999999999993" customHeight="1" x14ac:dyDescent="0.25">
      <c r="A4" s="88"/>
      <c r="B4" s="88"/>
      <c r="C4" s="88"/>
      <c r="D4" s="88"/>
      <c r="E4" s="88"/>
      <c r="F4" s="88"/>
      <c r="G4" s="89"/>
      <c r="H4" s="92"/>
    </row>
    <row r="5" spans="1:8" s="74" customFormat="1" x14ac:dyDescent="0.25">
      <c r="A5" s="92"/>
      <c r="B5" s="483" t="s">
        <v>18</v>
      </c>
      <c r="C5" s="483"/>
      <c r="D5" s="483"/>
      <c r="E5" s="483"/>
      <c r="F5" s="483"/>
      <c r="G5" s="316">
        <v>4</v>
      </c>
      <c r="H5" s="92"/>
    </row>
    <row r="6" spans="1:8" s="74" customFormat="1" x14ac:dyDescent="0.25">
      <c r="A6" s="90" t="s">
        <v>19</v>
      </c>
      <c r="B6" s="483" t="s">
        <v>20</v>
      </c>
      <c r="C6" s="483"/>
      <c r="D6" s="483"/>
      <c r="E6" s="483"/>
      <c r="F6" s="483"/>
      <c r="G6" s="316">
        <v>5</v>
      </c>
      <c r="H6" s="92"/>
    </row>
    <row r="7" spans="1:8" s="74" customFormat="1" x14ac:dyDescent="0.25">
      <c r="A7" s="90" t="s">
        <v>21</v>
      </c>
      <c r="B7" s="483" t="s">
        <v>22</v>
      </c>
      <c r="C7" s="483"/>
      <c r="D7" s="483"/>
      <c r="E7" s="483"/>
      <c r="F7" s="483"/>
      <c r="G7" s="316">
        <v>9</v>
      </c>
      <c r="H7" s="92"/>
    </row>
    <row r="8" spans="1:8" s="74" customFormat="1" x14ac:dyDescent="0.25">
      <c r="A8" s="90" t="s">
        <v>23</v>
      </c>
      <c r="B8" s="483" t="s">
        <v>24</v>
      </c>
      <c r="C8" s="483"/>
      <c r="D8" s="483"/>
      <c r="E8" s="483"/>
      <c r="F8" s="483"/>
      <c r="G8" s="316">
        <v>9</v>
      </c>
      <c r="H8" s="92"/>
    </row>
    <row r="9" spans="1:8" s="74" customFormat="1" x14ac:dyDescent="0.25">
      <c r="A9" s="90" t="s">
        <v>25</v>
      </c>
      <c r="B9" s="483" t="s">
        <v>26</v>
      </c>
      <c r="C9" s="483"/>
      <c r="D9" s="483"/>
      <c r="E9" s="483"/>
      <c r="F9" s="483"/>
      <c r="G9" s="316">
        <v>10</v>
      </c>
      <c r="H9" s="92"/>
    </row>
    <row r="10" spans="1:8" s="74" customFormat="1" x14ac:dyDescent="0.25">
      <c r="A10" s="90" t="s">
        <v>27</v>
      </c>
      <c r="B10" s="483" t="s">
        <v>28</v>
      </c>
      <c r="C10" s="483"/>
      <c r="D10" s="483"/>
      <c r="E10" s="483"/>
      <c r="F10" s="483"/>
      <c r="G10" s="316">
        <v>11</v>
      </c>
      <c r="H10" s="92"/>
    </row>
    <row r="11" spans="1:8" s="74" customFormat="1" x14ac:dyDescent="0.25">
      <c r="A11" s="90" t="s">
        <v>29</v>
      </c>
      <c r="B11" s="483" t="s">
        <v>30</v>
      </c>
      <c r="C11" s="483"/>
      <c r="D11" s="483"/>
      <c r="E11" s="483"/>
      <c r="F11" s="483"/>
      <c r="G11" s="316">
        <v>11</v>
      </c>
      <c r="H11" s="69"/>
    </row>
    <row r="12" spans="1:8" s="74" customFormat="1" x14ac:dyDescent="0.25">
      <c r="A12" s="90" t="s">
        <v>31</v>
      </c>
      <c r="B12" s="483" t="s">
        <v>32</v>
      </c>
      <c r="C12" s="483"/>
      <c r="D12" s="483"/>
      <c r="E12" s="483"/>
      <c r="F12" s="483"/>
      <c r="G12" s="316">
        <v>12</v>
      </c>
      <c r="H12" s="69"/>
    </row>
    <row r="13" spans="1:8" s="74" customFormat="1" x14ac:dyDescent="0.25">
      <c r="A13" s="90" t="s">
        <v>33</v>
      </c>
      <c r="B13" s="483" t="s">
        <v>34</v>
      </c>
      <c r="C13" s="483"/>
      <c r="D13" s="483"/>
      <c r="E13" s="483"/>
      <c r="F13" s="483"/>
      <c r="G13" s="316">
        <v>12</v>
      </c>
      <c r="H13" s="69"/>
    </row>
    <row r="14" spans="1:8" s="74" customFormat="1" x14ac:dyDescent="0.25">
      <c r="A14" s="90" t="s">
        <v>35</v>
      </c>
      <c r="B14" s="483" t="s">
        <v>36</v>
      </c>
      <c r="C14" s="483"/>
      <c r="D14" s="483"/>
      <c r="E14" s="483"/>
      <c r="F14" s="483"/>
      <c r="G14" s="316">
        <v>17</v>
      </c>
      <c r="H14" s="69"/>
    </row>
    <row r="15" spans="1:8" s="74" customFormat="1" x14ac:dyDescent="0.25">
      <c r="A15" s="90" t="s">
        <v>37</v>
      </c>
      <c r="B15" s="483" t="s">
        <v>38</v>
      </c>
      <c r="C15" s="483"/>
      <c r="D15" s="483"/>
      <c r="E15" s="483"/>
      <c r="F15" s="483"/>
      <c r="G15" s="316">
        <v>18</v>
      </c>
      <c r="H15" s="69"/>
    </row>
    <row r="16" spans="1:8" s="74" customFormat="1" x14ac:dyDescent="0.25">
      <c r="A16" s="90" t="s">
        <v>39</v>
      </c>
      <c r="B16" s="483" t="s">
        <v>40</v>
      </c>
      <c r="C16" s="483"/>
      <c r="D16" s="483"/>
      <c r="E16" s="483"/>
      <c r="F16" s="483"/>
      <c r="G16" s="316">
        <v>18</v>
      </c>
      <c r="H16" s="69"/>
    </row>
    <row r="17" spans="1:22" s="74" customFormat="1" x14ac:dyDescent="0.25">
      <c r="A17" s="90" t="s">
        <v>41</v>
      </c>
      <c r="B17" s="483" t="s">
        <v>42</v>
      </c>
      <c r="C17" s="483"/>
      <c r="D17" s="483"/>
      <c r="E17" s="483"/>
      <c r="F17" s="483"/>
      <c r="G17" s="316">
        <v>18</v>
      </c>
      <c r="H17" s="69"/>
      <c r="I17" s="92"/>
      <c r="J17" s="92"/>
      <c r="K17" s="92"/>
      <c r="L17" s="92"/>
      <c r="M17" s="92"/>
      <c r="N17" s="92"/>
      <c r="O17" s="92"/>
      <c r="P17" s="92"/>
      <c r="Q17" s="92"/>
      <c r="R17" s="92"/>
      <c r="S17" s="92"/>
      <c r="T17" s="92"/>
      <c r="U17" s="92"/>
      <c r="V17" s="92"/>
    </row>
    <row r="18" spans="1:22" s="74" customFormat="1" x14ac:dyDescent="0.25">
      <c r="A18" s="90" t="s">
        <v>43</v>
      </c>
      <c r="B18" s="483" t="s">
        <v>44</v>
      </c>
      <c r="C18" s="483"/>
      <c r="D18" s="483"/>
      <c r="E18" s="483"/>
      <c r="F18" s="483"/>
      <c r="G18" s="316">
        <v>18</v>
      </c>
      <c r="H18" s="69"/>
      <c r="I18" s="92"/>
      <c r="J18" s="92"/>
      <c r="K18" s="92"/>
      <c r="L18" s="92"/>
      <c r="M18" s="92"/>
      <c r="N18" s="92"/>
      <c r="O18" s="92"/>
      <c r="P18" s="92"/>
      <c r="Q18" s="92"/>
      <c r="R18" s="92"/>
      <c r="S18" s="92"/>
      <c r="T18" s="92"/>
      <c r="U18" s="92"/>
      <c r="V18" s="92"/>
    </row>
    <row r="19" spans="1:22" s="74" customFormat="1" x14ac:dyDescent="0.25">
      <c r="A19" s="90" t="s">
        <v>45</v>
      </c>
      <c r="B19" s="483" t="s">
        <v>46</v>
      </c>
      <c r="C19" s="483"/>
      <c r="D19" s="483"/>
      <c r="E19" s="483"/>
      <c r="F19" s="483"/>
      <c r="G19" s="316">
        <v>20</v>
      </c>
      <c r="H19" s="69"/>
      <c r="I19" s="92"/>
      <c r="J19" s="92"/>
      <c r="K19" s="92"/>
      <c r="L19" s="92"/>
      <c r="M19" s="92"/>
      <c r="N19" s="92"/>
      <c r="O19" s="92"/>
      <c r="P19" s="92"/>
      <c r="Q19" s="92"/>
      <c r="R19" s="92"/>
      <c r="S19" s="92"/>
      <c r="T19" s="92"/>
      <c r="U19" s="92"/>
      <c r="V19" s="92"/>
    </row>
    <row r="20" spans="1:22" s="74" customFormat="1" x14ac:dyDescent="0.25">
      <c r="A20" s="90" t="s">
        <v>47</v>
      </c>
      <c r="B20" s="483" t="s">
        <v>48</v>
      </c>
      <c r="C20" s="483"/>
      <c r="D20" s="483"/>
      <c r="E20" s="483"/>
      <c r="F20" s="483"/>
      <c r="G20" s="316">
        <v>21</v>
      </c>
      <c r="H20" s="69"/>
      <c r="I20" s="91"/>
      <c r="J20" s="91"/>
      <c r="K20" s="91"/>
      <c r="L20" s="91"/>
      <c r="M20" s="91"/>
      <c r="N20" s="91"/>
      <c r="O20" s="91"/>
      <c r="P20" s="91"/>
      <c r="Q20" s="91"/>
      <c r="R20" s="91"/>
      <c r="S20" s="91"/>
      <c r="T20" s="91"/>
      <c r="U20" s="91"/>
      <c r="V20" s="91"/>
    </row>
    <row r="21" spans="1:22" s="74" customFormat="1" x14ac:dyDescent="0.25">
      <c r="A21" s="90" t="s">
        <v>49</v>
      </c>
      <c r="B21" s="445" t="s">
        <v>50</v>
      </c>
      <c r="C21" s="445"/>
      <c r="D21" s="445"/>
      <c r="E21" s="445"/>
      <c r="F21" s="445"/>
      <c r="G21" s="316">
        <v>22</v>
      </c>
      <c r="H21" s="69"/>
      <c r="I21" s="195"/>
      <c r="J21" s="195"/>
      <c r="K21" s="195"/>
      <c r="L21" s="195"/>
      <c r="M21" s="195"/>
      <c r="N21" s="195"/>
      <c r="O21" s="195"/>
      <c r="P21" s="195"/>
      <c r="Q21" s="195"/>
      <c r="R21" s="195"/>
      <c r="S21" s="195"/>
      <c r="T21" s="195"/>
      <c r="U21" s="195"/>
      <c r="V21" s="195"/>
    </row>
    <row r="22" spans="1:22" s="74" customFormat="1" x14ac:dyDescent="0.25">
      <c r="A22" s="90" t="s">
        <v>51</v>
      </c>
      <c r="B22" s="445" t="s">
        <v>52</v>
      </c>
      <c r="C22" s="445"/>
      <c r="D22" s="445"/>
      <c r="E22" s="445"/>
      <c r="F22" s="445"/>
      <c r="G22" s="316">
        <v>23</v>
      </c>
      <c r="H22" s="69"/>
      <c r="I22" s="92"/>
      <c r="J22" s="92"/>
      <c r="K22" s="92"/>
      <c r="L22" s="92"/>
      <c r="M22" s="92"/>
      <c r="N22" s="92"/>
      <c r="O22" s="92"/>
      <c r="P22" s="92"/>
      <c r="Q22" s="92"/>
      <c r="R22" s="92"/>
      <c r="S22" s="92"/>
      <c r="T22" s="92"/>
      <c r="U22" s="92"/>
      <c r="V22" s="92"/>
    </row>
    <row r="23" spans="1:22" s="74" customFormat="1" x14ac:dyDescent="0.25">
      <c r="A23" s="90" t="s">
        <v>53</v>
      </c>
      <c r="B23" s="445" t="s">
        <v>54</v>
      </c>
      <c r="C23" s="445"/>
      <c r="D23" s="445"/>
      <c r="E23" s="445"/>
      <c r="F23" s="445"/>
      <c r="G23" s="316">
        <v>23</v>
      </c>
      <c r="H23" s="69"/>
      <c r="I23" s="92"/>
      <c r="J23" s="92"/>
      <c r="K23" s="92"/>
      <c r="L23" s="92"/>
      <c r="M23" s="92"/>
      <c r="N23" s="92"/>
      <c r="O23" s="92"/>
      <c r="P23" s="92"/>
      <c r="Q23" s="92"/>
      <c r="R23" s="92"/>
      <c r="S23" s="92"/>
      <c r="T23" s="92"/>
      <c r="U23" s="92"/>
      <c r="V23" s="92"/>
    </row>
    <row r="24" spans="1:22" s="74" customFormat="1" x14ac:dyDescent="0.25">
      <c r="A24" s="90" t="s">
        <v>55</v>
      </c>
      <c r="B24" s="483" t="s">
        <v>56</v>
      </c>
      <c r="C24" s="483"/>
      <c r="D24" s="483"/>
      <c r="E24" s="483"/>
      <c r="F24" s="483"/>
      <c r="G24" s="316">
        <v>24</v>
      </c>
      <c r="H24" s="69"/>
      <c r="I24" s="93"/>
      <c r="J24" s="93"/>
      <c r="K24" s="93"/>
      <c r="L24" s="93"/>
      <c r="M24" s="93"/>
      <c r="N24" s="93"/>
      <c r="O24" s="93"/>
      <c r="P24" s="93"/>
      <c r="Q24" s="93"/>
      <c r="R24" s="93"/>
      <c r="S24" s="93"/>
      <c r="T24" s="93"/>
      <c r="U24" s="93"/>
      <c r="V24" s="92"/>
    </row>
    <row r="25" spans="1:22" s="74" customFormat="1" x14ac:dyDescent="0.25">
      <c r="A25" s="90" t="s">
        <v>57</v>
      </c>
      <c r="B25" s="445" t="s">
        <v>58</v>
      </c>
      <c r="C25" s="445"/>
      <c r="D25" s="445"/>
      <c r="E25" s="445"/>
      <c r="F25" s="445"/>
      <c r="G25" s="316">
        <v>25</v>
      </c>
      <c r="H25" s="69"/>
      <c r="I25" s="92"/>
      <c r="J25" s="92"/>
      <c r="K25" s="92"/>
      <c r="L25" s="92"/>
      <c r="M25" s="92"/>
      <c r="N25" s="92"/>
      <c r="O25" s="92"/>
      <c r="P25" s="92"/>
      <c r="Q25" s="92"/>
      <c r="R25" s="92"/>
      <c r="S25" s="92"/>
      <c r="T25" s="92"/>
      <c r="U25" s="92"/>
      <c r="V25" s="92"/>
    </row>
    <row r="26" spans="1:22" s="74" customFormat="1" x14ac:dyDescent="0.25">
      <c r="A26" s="90" t="s">
        <v>59</v>
      </c>
      <c r="B26" s="445" t="s">
        <v>60</v>
      </c>
      <c r="C26" s="445"/>
      <c r="D26" s="445"/>
      <c r="E26" s="445"/>
      <c r="F26" s="445"/>
      <c r="G26" s="316">
        <v>27</v>
      </c>
      <c r="H26" s="69"/>
      <c r="I26" s="92"/>
      <c r="J26" s="92"/>
      <c r="K26" s="92"/>
      <c r="L26" s="92"/>
      <c r="M26" s="92"/>
      <c r="N26" s="92"/>
      <c r="O26" s="92"/>
      <c r="P26" s="92"/>
      <c r="Q26" s="92"/>
      <c r="R26" s="92"/>
      <c r="S26" s="92"/>
      <c r="T26" s="92"/>
      <c r="U26" s="92"/>
      <c r="V26" s="92"/>
    </row>
    <row r="27" spans="1:22" s="74" customFormat="1" x14ac:dyDescent="0.25">
      <c r="A27" s="90" t="s">
        <v>61</v>
      </c>
      <c r="B27" s="445" t="s">
        <v>62</v>
      </c>
      <c r="C27" s="445"/>
      <c r="D27" s="445"/>
      <c r="E27" s="445"/>
      <c r="F27" s="445"/>
      <c r="G27" s="316">
        <v>27</v>
      </c>
      <c r="H27" s="69"/>
      <c r="I27" s="92"/>
      <c r="J27" s="92"/>
      <c r="K27" s="92"/>
      <c r="L27" s="92"/>
      <c r="M27" s="92"/>
      <c r="N27" s="92"/>
      <c r="O27" s="92"/>
      <c r="P27" s="92"/>
      <c r="Q27" s="92"/>
      <c r="R27" s="92"/>
      <c r="S27" s="92"/>
      <c r="T27" s="92"/>
      <c r="U27" s="92"/>
      <c r="V27" s="92"/>
    </row>
    <row r="28" spans="1:22" s="74" customFormat="1" x14ac:dyDescent="0.25">
      <c r="A28" s="90" t="s">
        <v>63</v>
      </c>
      <c r="B28" s="445" t="s">
        <v>64</v>
      </c>
      <c r="C28" s="445"/>
      <c r="D28" s="445"/>
      <c r="E28" s="445"/>
      <c r="F28" s="445"/>
      <c r="G28" s="316">
        <v>28</v>
      </c>
      <c r="H28" s="69"/>
      <c r="I28" s="92"/>
      <c r="J28" s="92"/>
      <c r="K28" s="92"/>
      <c r="L28" s="92"/>
      <c r="M28" s="92"/>
      <c r="N28" s="92"/>
      <c r="O28" s="92"/>
      <c r="P28" s="92"/>
      <c r="Q28" s="92"/>
      <c r="R28" s="92"/>
      <c r="S28" s="92"/>
      <c r="T28" s="92"/>
      <c r="U28" s="92"/>
      <c r="V28" s="92"/>
    </row>
    <row r="29" spans="1:22" s="74" customFormat="1" ht="9.9499999999999993" customHeight="1" x14ac:dyDescent="0.25">
      <c r="A29" s="90"/>
      <c r="B29" s="83"/>
      <c r="C29" s="83"/>
      <c r="D29" s="83"/>
      <c r="E29" s="83"/>
      <c r="F29" s="83"/>
      <c r="G29" s="94"/>
      <c r="H29" s="69"/>
      <c r="I29" s="92"/>
      <c r="J29" s="92"/>
      <c r="K29" s="92"/>
      <c r="L29" s="92"/>
      <c r="M29" s="92"/>
      <c r="N29" s="92"/>
      <c r="O29" s="92"/>
      <c r="P29" s="92"/>
      <c r="Q29" s="92"/>
      <c r="R29" s="92"/>
      <c r="S29" s="92"/>
      <c r="T29" s="92"/>
      <c r="U29" s="92"/>
      <c r="V29" s="92"/>
    </row>
    <row r="30" spans="1:22" s="74" customFormat="1" x14ac:dyDescent="0.25">
      <c r="A30" s="84" t="s">
        <v>65</v>
      </c>
      <c r="B30" s="85" t="s">
        <v>16</v>
      </c>
      <c r="C30" s="85"/>
      <c r="D30" s="85"/>
      <c r="E30" s="85"/>
      <c r="F30" s="85"/>
      <c r="G30" s="86" t="s">
        <v>17</v>
      </c>
      <c r="H30" s="69"/>
      <c r="I30" s="92"/>
      <c r="J30" s="92"/>
      <c r="K30" s="92"/>
      <c r="L30" s="92"/>
      <c r="M30" s="92"/>
      <c r="N30" s="92"/>
      <c r="O30" s="92"/>
      <c r="P30" s="92"/>
      <c r="Q30" s="92"/>
      <c r="R30" s="92"/>
      <c r="S30" s="92"/>
      <c r="T30" s="92"/>
      <c r="U30" s="92"/>
      <c r="V30" s="92"/>
    </row>
    <row r="31" spans="1:22" s="74" customFormat="1" ht="9.9499999999999993" customHeight="1" x14ac:dyDescent="0.25">
      <c r="A31" s="95"/>
      <c r="B31" s="83"/>
      <c r="C31" s="83"/>
      <c r="D31" s="83"/>
      <c r="E31" s="83"/>
      <c r="F31" s="83"/>
      <c r="G31" s="316"/>
      <c r="H31" s="69"/>
      <c r="I31" s="92"/>
      <c r="J31" s="92"/>
      <c r="K31" s="92"/>
      <c r="L31" s="92"/>
      <c r="M31" s="92"/>
      <c r="N31" s="92"/>
      <c r="O31" s="92"/>
      <c r="P31" s="92"/>
      <c r="Q31" s="92"/>
      <c r="R31" s="92"/>
      <c r="S31" s="92"/>
      <c r="T31" s="92"/>
      <c r="U31" s="92"/>
      <c r="V31" s="92"/>
    </row>
    <row r="32" spans="1:22" s="74" customFormat="1" ht="14.45" customHeight="1" x14ac:dyDescent="0.25">
      <c r="A32" s="90" t="s">
        <v>19</v>
      </c>
      <c r="B32" s="483" t="s">
        <v>66</v>
      </c>
      <c r="C32" s="483"/>
      <c r="D32" s="483"/>
      <c r="E32" s="483"/>
      <c r="F32" s="483"/>
      <c r="G32" s="316">
        <v>6</v>
      </c>
      <c r="H32" s="69"/>
      <c r="I32" s="92"/>
      <c r="J32" s="92"/>
      <c r="K32" s="92"/>
      <c r="L32" s="92"/>
      <c r="M32" s="92"/>
      <c r="N32" s="92"/>
      <c r="O32" s="92"/>
      <c r="P32" s="92"/>
      <c r="Q32" s="92"/>
      <c r="R32" s="92"/>
      <c r="S32" s="92"/>
      <c r="T32" s="92"/>
      <c r="U32" s="92"/>
      <c r="V32" s="92"/>
    </row>
    <row r="33" spans="1:8" s="74" customFormat="1" ht="14.45" customHeight="1" x14ac:dyDescent="0.25">
      <c r="A33" s="90" t="s">
        <v>21</v>
      </c>
      <c r="B33" s="483" t="s">
        <v>67</v>
      </c>
      <c r="C33" s="483"/>
      <c r="D33" s="483"/>
      <c r="E33" s="483"/>
      <c r="F33" s="483"/>
      <c r="G33" s="316">
        <v>6</v>
      </c>
      <c r="H33" s="69"/>
    </row>
    <row r="34" spans="1:8" s="74" customFormat="1" ht="14.45" customHeight="1" x14ac:dyDescent="0.25">
      <c r="A34" s="90" t="s">
        <v>23</v>
      </c>
      <c r="B34" s="483" t="s">
        <v>68</v>
      </c>
      <c r="C34" s="483"/>
      <c r="D34" s="483"/>
      <c r="E34" s="483"/>
      <c r="F34" s="483"/>
      <c r="G34" s="316">
        <v>7</v>
      </c>
      <c r="H34" s="69"/>
    </row>
    <row r="35" spans="1:8" s="74" customFormat="1" ht="14.45" customHeight="1" x14ac:dyDescent="0.25">
      <c r="A35" s="90" t="s">
        <v>25</v>
      </c>
      <c r="B35" s="483" t="s">
        <v>69</v>
      </c>
      <c r="C35" s="483"/>
      <c r="D35" s="483"/>
      <c r="E35" s="483"/>
      <c r="F35" s="483"/>
      <c r="G35" s="316">
        <v>7</v>
      </c>
      <c r="H35" s="69"/>
    </row>
    <row r="36" spans="1:8" s="74" customFormat="1" ht="14.45" customHeight="1" x14ac:dyDescent="0.25">
      <c r="A36" s="90" t="s">
        <v>70</v>
      </c>
      <c r="B36" s="483" t="s">
        <v>71</v>
      </c>
      <c r="C36" s="483"/>
      <c r="D36" s="483"/>
      <c r="E36" s="483"/>
      <c r="F36" s="483"/>
      <c r="G36" s="316">
        <v>8</v>
      </c>
      <c r="H36" s="69"/>
    </row>
    <row r="37" spans="1:8" s="74" customFormat="1" ht="14.45" customHeight="1" x14ac:dyDescent="0.25">
      <c r="A37" s="90" t="s">
        <v>35</v>
      </c>
      <c r="B37" s="483" t="s">
        <v>72</v>
      </c>
      <c r="C37" s="483"/>
      <c r="D37" s="483"/>
      <c r="E37" s="483"/>
      <c r="F37" s="483"/>
      <c r="G37" s="316">
        <v>8</v>
      </c>
      <c r="H37" s="69"/>
    </row>
    <row r="38" spans="1:8" s="74" customFormat="1" ht="14.45" customHeight="1" x14ac:dyDescent="0.25">
      <c r="A38" s="90" t="s">
        <v>37</v>
      </c>
      <c r="B38" s="445" t="s">
        <v>22</v>
      </c>
      <c r="C38" s="445"/>
      <c r="D38" s="445"/>
      <c r="E38" s="445"/>
      <c r="F38" s="445"/>
      <c r="G38" s="316">
        <v>9</v>
      </c>
      <c r="H38" s="69"/>
    </row>
    <row r="39" spans="1:8" s="74" customFormat="1" ht="14.45" customHeight="1" x14ac:dyDescent="0.25">
      <c r="A39" s="90" t="s">
        <v>39</v>
      </c>
      <c r="B39" s="445" t="s">
        <v>24</v>
      </c>
      <c r="C39" s="445"/>
      <c r="D39" s="445"/>
      <c r="E39" s="445"/>
      <c r="F39" s="445"/>
      <c r="G39" s="316">
        <v>9</v>
      </c>
      <c r="H39" s="69"/>
    </row>
    <row r="40" spans="1:8" s="74" customFormat="1" x14ac:dyDescent="0.25">
      <c r="A40" s="90" t="s">
        <v>41</v>
      </c>
      <c r="B40" s="483" t="s">
        <v>73</v>
      </c>
      <c r="C40" s="483"/>
      <c r="D40" s="483"/>
      <c r="E40" s="483"/>
      <c r="F40" s="483"/>
      <c r="G40" s="316">
        <v>13</v>
      </c>
      <c r="H40" s="69"/>
    </row>
    <row r="41" spans="1:8" s="74" customFormat="1" x14ac:dyDescent="0.25">
      <c r="A41" s="90" t="s">
        <v>43</v>
      </c>
      <c r="B41" s="483" t="s">
        <v>74</v>
      </c>
      <c r="C41" s="483"/>
      <c r="D41" s="483"/>
      <c r="E41" s="483"/>
      <c r="F41" s="483"/>
      <c r="G41" s="316">
        <v>13</v>
      </c>
      <c r="H41" s="69"/>
    </row>
    <row r="42" spans="1:8" s="74" customFormat="1" x14ac:dyDescent="0.25">
      <c r="A42" s="90" t="s">
        <v>45</v>
      </c>
      <c r="B42" s="483" t="s">
        <v>75</v>
      </c>
      <c r="C42" s="483"/>
      <c r="D42" s="483"/>
      <c r="E42" s="483"/>
      <c r="F42" s="483"/>
      <c r="G42" s="316">
        <v>13</v>
      </c>
      <c r="H42" s="69"/>
    </row>
    <row r="43" spans="1:8" s="74" customFormat="1" x14ac:dyDescent="0.25">
      <c r="A43" s="90" t="s">
        <v>47</v>
      </c>
      <c r="B43" s="483" t="s">
        <v>76</v>
      </c>
      <c r="C43" s="483"/>
      <c r="D43" s="483"/>
      <c r="E43" s="483"/>
      <c r="F43" s="483"/>
      <c r="G43" s="316">
        <v>14</v>
      </c>
      <c r="H43" s="69"/>
    </row>
    <row r="44" spans="1:8" s="74" customFormat="1" x14ac:dyDescent="0.25">
      <c r="A44" s="90" t="s">
        <v>77</v>
      </c>
      <c r="B44" s="483" t="s">
        <v>78</v>
      </c>
      <c r="C44" s="483"/>
      <c r="D44" s="483"/>
      <c r="E44" s="483"/>
      <c r="F44" s="483"/>
      <c r="G44" s="316">
        <v>14</v>
      </c>
      <c r="H44" s="69"/>
    </row>
    <row r="45" spans="1:8" s="74" customFormat="1" x14ac:dyDescent="0.25">
      <c r="A45" s="90" t="s">
        <v>51</v>
      </c>
      <c r="B45" s="483" t="s">
        <v>79</v>
      </c>
      <c r="C45" s="483"/>
      <c r="D45" s="483"/>
      <c r="E45" s="483"/>
      <c r="F45" s="483"/>
      <c r="G45" s="316">
        <v>14</v>
      </c>
      <c r="H45" s="69"/>
    </row>
    <row r="46" spans="1:8" s="74" customFormat="1" x14ac:dyDescent="0.25">
      <c r="A46" s="90" t="s">
        <v>80</v>
      </c>
      <c r="B46" s="483" t="s">
        <v>81</v>
      </c>
      <c r="C46" s="483"/>
      <c r="D46" s="483"/>
      <c r="E46" s="483"/>
      <c r="F46" s="483"/>
      <c r="G46" s="316">
        <v>15</v>
      </c>
      <c r="H46" s="69"/>
    </row>
    <row r="47" spans="1:8" s="74" customFormat="1" x14ac:dyDescent="0.25">
      <c r="A47" s="90" t="s">
        <v>82</v>
      </c>
      <c r="B47" s="483" t="s">
        <v>83</v>
      </c>
      <c r="C47" s="483"/>
      <c r="D47" s="483"/>
      <c r="E47" s="483"/>
      <c r="F47" s="483"/>
      <c r="G47" s="316">
        <v>15</v>
      </c>
      <c r="H47" s="69"/>
    </row>
    <row r="48" spans="1:8" s="74" customFormat="1" x14ac:dyDescent="0.25">
      <c r="A48" s="90" t="s">
        <v>57</v>
      </c>
      <c r="B48" s="483" t="s">
        <v>84</v>
      </c>
      <c r="C48" s="483"/>
      <c r="D48" s="483"/>
      <c r="E48" s="483"/>
      <c r="F48" s="483"/>
      <c r="G48" s="316">
        <v>15</v>
      </c>
      <c r="H48" s="69"/>
    </row>
    <row r="49" spans="1:9" s="74" customFormat="1" x14ac:dyDescent="0.25">
      <c r="A49" s="90" t="s">
        <v>59</v>
      </c>
      <c r="B49" s="483" t="s">
        <v>85</v>
      </c>
      <c r="C49" s="483"/>
      <c r="D49" s="483"/>
      <c r="E49" s="483"/>
      <c r="F49" s="483"/>
      <c r="G49" s="316">
        <v>16</v>
      </c>
      <c r="H49" s="69"/>
      <c r="I49" s="92"/>
    </row>
    <row r="50" spans="1:9" s="74" customFormat="1" x14ac:dyDescent="0.25">
      <c r="A50" s="90" t="s">
        <v>61</v>
      </c>
      <c r="B50" s="483" t="s">
        <v>86</v>
      </c>
      <c r="C50" s="483"/>
      <c r="D50" s="483"/>
      <c r="E50" s="483"/>
      <c r="F50" s="483"/>
      <c r="G50" s="316">
        <v>16</v>
      </c>
      <c r="H50" s="69"/>
      <c r="I50" s="92"/>
    </row>
    <row r="51" spans="1:9" s="74" customFormat="1" x14ac:dyDescent="0.25">
      <c r="A51" s="90" t="s">
        <v>63</v>
      </c>
      <c r="B51" s="483" t="s">
        <v>87</v>
      </c>
      <c r="C51" s="483"/>
      <c r="D51" s="483"/>
      <c r="E51" s="483"/>
      <c r="F51" s="483"/>
      <c r="G51" s="316">
        <v>16</v>
      </c>
      <c r="H51" s="69"/>
      <c r="I51" s="92"/>
    </row>
    <row r="52" spans="1:9" s="74" customFormat="1" x14ac:dyDescent="0.25">
      <c r="A52" s="90" t="s">
        <v>88</v>
      </c>
      <c r="B52" s="483" t="s">
        <v>89</v>
      </c>
      <c r="C52" s="483"/>
      <c r="D52" s="483"/>
      <c r="E52" s="483"/>
      <c r="F52" s="483"/>
      <c r="G52" s="316">
        <v>19</v>
      </c>
      <c r="H52" s="69"/>
      <c r="I52" s="92"/>
    </row>
    <row r="53" spans="1:9" s="74" customFormat="1" x14ac:dyDescent="0.25">
      <c r="A53" s="90" t="s">
        <v>90</v>
      </c>
      <c r="B53" s="483" t="s">
        <v>91</v>
      </c>
      <c r="C53" s="483"/>
      <c r="D53" s="483"/>
      <c r="E53" s="483"/>
      <c r="F53" s="483"/>
      <c r="G53" s="316">
        <v>19</v>
      </c>
      <c r="H53" s="69"/>
      <c r="I53" s="92"/>
    </row>
    <row r="54" spans="1:9" s="74" customFormat="1" x14ac:dyDescent="0.25">
      <c r="A54" s="90" t="s">
        <v>92</v>
      </c>
      <c r="B54" s="445" t="s">
        <v>93</v>
      </c>
      <c r="C54" s="445"/>
      <c r="D54" s="445"/>
      <c r="E54" s="445"/>
      <c r="F54" s="445"/>
      <c r="G54" s="316">
        <v>23</v>
      </c>
      <c r="H54" s="69"/>
      <c r="I54" s="92"/>
    </row>
    <row r="55" spans="1:9" s="74" customFormat="1" x14ac:dyDescent="0.25">
      <c r="A55" s="90" t="s">
        <v>94</v>
      </c>
      <c r="B55" s="445" t="s">
        <v>95</v>
      </c>
      <c r="C55" s="445"/>
      <c r="D55" s="445"/>
      <c r="E55" s="445"/>
      <c r="F55" s="445"/>
      <c r="G55" s="316">
        <v>26</v>
      </c>
      <c r="H55" s="69"/>
      <c r="I55" s="92"/>
    </row>
    <row r="56" spans="1:9" s="74" customFormat="1" x14ac:dyDescent="0.25">
      <c r="A56" s="90" t="s">
        <v>96</v>
      </c>
      <c r="B56" s="445" t="s">
        <v>97</v>
      </c>
      <c r="C56" s="445"/>
      <c r="D56" s="445"/>
      <c r="E56" s="445"/>
      <c r="F56" s="445"/>
      <c r="G56" s="316">
        <v>26</v>
      </c>
      <c r="H56" s="69"/>
      <c r="I56" s="96"/>
    </row>
    <row r="57" spans="1:9" s="74" customFormat="1" x14ac:dyDescent="0.25">
      <c r="A57" s="90" t="s">
        <v>98</v>
      </c>
      <c r="B57" s="445" t="s">
        <v>99</v>
      </c>
      <c r="C57" s="445"/>
      <c r="D57" s="445"/>
      <c r="E57" s="445"/>
      <c r="F57" s="445"/>
      <c r="G57" s="316">
        <v>28</v>
      </c>
      <c r="H57" s="69"/>
      <c r="I57" s="96"/>
    </row>
    <row r="58" spans="1:9" s="74" customFormat="1" x14ac:dyDescent="0.25">
      <c r="A58" s="90" t="s">
        <v>100</v>
      </c>
      <c r="B58" s="445" t="s">
        <v>101</v>
      </c>
      <c r="C58" s="445"/>
      <c r="D58" s="445"/>
      <c r="E58" s="445"/>
      <c r="F58" s="445"/>
      <c r="G58" s="316">
        <v>29</v>
      </c>
      <c r="H58" s="92"/>
      <c r="I58" s="96"/>
    </row>
    <row r="59" spans="1:9" s="74" customFormat="1" x14ac:dyDescent="0.25">
      <c r="A59" s="97"/>
      <c r="B59" s="97"/>
      <c r="C59" s="98"/>
      <c r="D59" s="98"/>
      <c r="E59" s="98"/>
      <c r="F59" s="98"/>
      <c r="G59" s="99"/>
      <c r="H59" s="92"/>
      <c r="I59" s="96"/>
    </row>
    <row r="60" spans="1:9" s="74" customFormat="1" ht="54.95" customHeight="1" x14ac:dyDescent="0.25">
      <c r="A60" s="482" t="s">
        <v>102</v>
      </c>
      <c r="B60" s="482"/>
      <c r="C60" s="482"/>
      <c r="D60" s="482"/>
      <c r="E60" s="482"/>
      <c r="F60" s="482"/>
      <c r="G60" s="482"/>
      <c r="H60" s="92"/>
      <c r="I60" s="92"/>
    </row>
    <row r="62" spans="1:9" x14ac:dyDescent="0.25">
      <c r="A62" s="256"/>
      <c r="B62" s="92"/>
      <c r="C62" s="92"/>
      <c r="D62" s="256"/>
      <c r="E62" s="256"/>
      <c r="F62" s="256"/>
      <c r="G62" s="256"/>
      <c r="H62" s="256"/>
      <c r="I62" s="256"/>
    </row>
    <row r="63" spans="1:9" x14ac:dyDescent="0.25">
      <c r="A63" s="256"/>
      <c r="B63" s="82"/>
      <c r="C63" s="92"/>
      <c r="D63" s="256"/>
      <c r="E63" s="256"/>
      <c r="F63" s="256"/>
      <c r="G63" s="256"/>
      <c r="H63" s="256"/>
      <c r="I63" s="256"/>
    </row>
    <row r="64" spans="1:9" x14ac:dyDescent="0.25">
      <c r="A64" s="256"/>
      <c r="B64" s="92"/>
      <c r="C64" s="92"/>
      <c r="D64" s="256"/>
      <c r="E64" s="256"/>
      <c r="F64" s="256"/>
      <c r="G64" s="256"/>
      <c r="H64" s="256"/>
      <c r="I64" s="256"/>
    </row>
  </sheetData>
  <mergeCells count="39">
    <mergeCell ref="A1:G1"/>
    <mergeCell ref="B5:F5"/>
    <mergeCell ref="B6:F6"/>
    <mergeCell ref="B14:F14"/>
    <mergeCell ref="B7:F7"/>
    <mergeCell ref="B11:F11"/>
    <mergeCell ref="B12:F12"/>
    <mergeCell ref="B8:F8"/>
    <mergeCell ref="B9:F9"/>
    <mergeCell ref="B13:F13"/>
    <mergeCell ref="B32:F32"/>
    <mergeCell ref="B33:F33"/>
    <mergeCell ref="B34:F34"/>
    <mergeCell ref="B10:F10"/>
    <mergeCell ref="B17:F17"/>
    <mergeCell ref="B18:F18"/>
    <mergeCell ref="B16:F16"/>
    <mergeCell ref="B15:F15"/>
    <mergeCell ref="B19:F19"/>
    <mergeCell ref="B20:F20"/>
    <mergeCell ref="B24:F24"/>
    <mergeCell ref="B35:F35"/>
    <mergeCell ref="B36:F36"/>
    <mergeCell ref="B37:F37"/>
    <mergeCell ref="B44:F44"/>
    <mergeCell ref="B40:F40"/>
    <mergeCell ref="A60:G60"/>
    <mergeCell ref="B41:F41"/>
    <mergeCell ref="B42:F42"/>
    <mergeCell ref="B43:F43"/>
    <mergeCell ref="B53:F53"/>
    <mergeCell ref="B52:F52"/>
    <mergeCell ref="B48:F48"/>
    <mergeCell ref="B47:F47"/>
    <mergeCell ref="B49:F49"/>
    <mergeCell ref="B45:F45"/>
    <mergeCell ref="B50:F50"/>
    <mergeCell ref="B51:F51"/>
    <mergeCell ref="B46:F46"/>
  </mergeCells>
  <pageMargins left="0.7" right="0.7" top="0.75" bottom="0.75" header="0.3" footer="0.3"/>
  <pageSetup scale="78" orientation="portrait" r:id="rId1"/>
  <headerFooter>
    <oddFooter>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view="pageBreakPreview" zoomScaleNormal="100" zoomScaleSheetLayoutView="100" workbookViewId="0"/>
  </sheetViews>
  <sheetFormatPr baseColWidth="10" defaultColWidth="11" defaultRowHeight="14.25" x14ac:dyDescent="0.2"/>
  <cols>
    <col min="1" max="1" width="109.25" style="68" customWidth="1"/>
    <col min="2" max="16384" width="11" style="68"/>
  </cols>
  <sheetData>
    <row r="1" spans="1:1" ht="301.5" x14ac:dyDescent="0.2">
      <c r="A1" s="436" t="s">
        <v>501</v>
      </c>
    </row>
    <row r="2" spans="1:1" x14ac:dyDescent="0.2">
      <c r="A2" s="437"/>
    </row>
  </sheetData>
  <pageMargins left="0.7" right="0.7" top="0.75" bottom="0.75" header="0.3" footer="0.3"/>
  <pageSetup scale="91"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9"/>
  <sheetViews>
    <sheetView zoomScale="80" zoomScaleNormal="80" zoomScaleSheetLayoutView="80" workbookViewId="0">
      <selection sqref="A1:K1"/>
    </sheetView>
  </sheetViews>
  <sheetFormatPr baseColWidth="10" defaultColWidth="11" defaultRowHeight="12.75" x14ac:dyDescent="0.2"/>
  <cols>
    <col min="1" max="1" width="35.875" style="100" customWidth="1"/>
    <col min="2" max="3" width="13.75" style="100" customWidth="1"/>
    <col min="4" max="4" width="12.375" style="100" bestFit="1" customWidth="1"/>
    <col min="5" max="5" width="11.5" style="100" bestFit="1" customWidth="1"/>
    <col min="6" max="6" width="11.5" style="100" customWidth="1"/>
    <col min="7" max="8" width="10.875" style="100" bestFit="1" customWidth="1"/>
    <col min="9" max="9" width="14.5" style="100" customWidth="1"/>
    <col min="10" max="10" width="12.625" style="100" bestFit="1" customWidth="1"/>
    <col min="11" max="11" width="10.875" style="100" bestFit="1" customWidth="1"/>
    <col min="12" max="16384" width="11" style="100"/>
  </cols>
  <sheetData>
    <row r="1" spans="1:21" ht="15.75" thickBot="1" x14ac:dyDescent="0.25">
      <c r="A1" s="488" t="s">
        <v>103</v>
      </c>
      <c r="B1" s="489"/>
      <c r="C1" s="489"/>
      <c r="D1" s="489"/>
      <c r="E1" s="489"/>
      <c r="F1" s="489"/>
      <c r="G1" s="489"/>
      <c r="H1" s="489"/>
      <c r="I1" s="489"/>
      <c r="J1" s="489"/>
      <c r="K1" s="490"/>
      <c r="L1" s="101"/>
      <c r="M1" s="101"/>
      <c r="N1" s="101"/>
      <c r="O1" s="101"/>
      <c r="P1" s="101"/>
      <c r="Q1" s="101"/>
      <c r="R1" s="101"/>
      <c r="S1" s="101"/>
      <c r="T1" s="101"/>
      <c r="U1" s="101"/>
    </row>
    <row r="2" spans="1:21" ht="15.75" thickBot="1" x14ac:dyDescent="0.25">
      <c r="A2" s="502"/>
      <c r="B2" s="491" t="s">
        <v>104</v>
      </c>
      <c r="C2" s="492"/>
      <c r="D2" s="492"/>
      <c r="E2" s="492"/>
      <c r="F2" s="492"/>
      <c r="G2" s="492"/>
      <c r="H2" s="492"/>
      <c r="I2" s="492"/>
      <c r="J2" s="492"/>
      <c r="K2" s="493"/>
      <c r="L2" s="101"/>
      <c r="M2" s="101"/>
      <c r="N2" s="101"/>
      <c r="O2" s="101"/>
      <c r="P2" s="101"/>
      <c r="Q2" s="101"/>
      <c r="R2" s="101"/>
      <c r="S2" s="101"/>
      <c r="T2" s="101"/>
      <c r="U2" s="101"/>
    </row>
    <row r="3" spans="1:21" ht="15" customHeight="1" x14ac:dyDescent="0.2">
      <c r="A3" s="503"/>
      <c r="B3" s="494" t="s">
        <v>105</v>
      </c>
      <c r="C3" s="496" t="s">
        <v>106</v>
      </c>
      <c r="D3" s="497"/>
      <c r="E3" s="498"/>
      <c r="F3" s="496" t="s">
        <v>107</v>
      </c>
      <c r="G3" s="497"/>
      <c r="H3" s="498"/>
      <c r="I3" s="496" t="s">
        <v>108</v>
      </c>
      <c r="J3" s="497"/>
      <c r="K3" s="498"/>
      <c r="L3" s="101"/>
      <c r="M3" s="101"/>
      <c r="N3" s="101"/>
      <c r="O3" s="101"/>
      <c r="P3" s="101"/>
      <c r="Q3" s="101"/>
      <c r="R3" s="101"/>
      <c r="S3" s="101"/>
      <c r="T3" s="101"/>
      <c r="U3" s="101"/>
    </row>
    <row r="4" spans="1:21" s="101" customFormat="1" ht="22.15" customHeight="1" x14ac:dyDescent="0.2">
      <c r="A4" s="504"/>
      <c r="B4" s="495"/>
      <c r="C4" s="301" t="s">
        <v>109</v>
      </c>
      <c r="D4" s="273" t="s">
        <v>110</v>
      </c>
      <c r="E4" s="274" t="s">
        <v>111</v>
      </c>
      <c r="F4" s="301">
        <v>43374</v>
      </c>
      <c r="G4" s="273">
        <v>43739</v>
      </c>
      <c r="H4" s="274" t="s">
        <v>111</v>
      </c>
      <c r="I4" s="301" t="s">
        <v>112</v>
      </c>
      <c r="J4" s="273" t="s">
        <v>113</v>
      </c>
      <c r="K4" s="274" t="s">
        <v>111</v>
      </c>
    </row>
    <row r="5" spans="1:21" ht="15" x14ac:dyDescent="0.2">
      <c r="A5" s="275" t="s">
        <v>114</v>
      </c>
      <c r="B5" s="291">
        <v>456.6340072813</v>
      </c>
      <c r="C5" s="296">
        <v>377.91431608329998</v>
      </c>
      <c r="D5" s="297">
        <v>371.59692836819994</v>
      </c>
      <c r="E5" s="298">
        <v>-1.671645514934017E-2</v>
      </c>
      <c r="F5" s="296">
        <v>46.059151196000002</v>
      </c>
      <c r="G5" s="297">
        <v>38.6826322</v>
      </c>
      <c r="H5" s="298">
        <v>-0.16015316835974636</v>
      </c>
      <c r="I5" s="296">
        <v>459.97936040259998</v>
      </c>
      <c r="J5" s="297">
        <v>450.31661956619996</v>
      </c>
      <c r="K5" s="298">
        <v>-2.1006900892123981E-2</v>
      </c>
      <c r="L5" s="101"/>
      <c r="M5" s="101"/>
      <c r="N5" s="101"/>
      <c r="O5" s="101"/>
      <c r="P5" s="101"/>
      <c r="Q5" s="101"/>
      <c r="R5" s="101"/>
      <c r="S5" s="101"/>
      <c r="T5" s="101"/>
      <c r="U5" s="101"/>
    </row>
    <row r="6" spans="1:21" ht="15" x14ac:dyDescent="0.2">
      <c r="A6" s="276" t="s">
        <v>115</v>
      </c>
      <c r="B6" s="292">
        <v>319.50157760000002</v>
      </c>
      <c r="C6" s="280">
        <v>269.79364560000005</v>
      </c>
      <c r="D6" s="267">
        <v>289.51803919999998</v>
      </c>
      <c r="E6" s="281">
        <v>7.3109185192758774E-2</v>
      </c>
      <c r="F6" s="280">
        <v>35.875169999999997</v>
      </c>
      <c r="G6" s="267">
        <v>22.857903</v>
      </c>
      <c r="H6" s="281">
        <v>-0.36284892866012897</v>
      </c>
      <c r="I6" s="280">
        <v>348.02911060000002</v>
      </c>
      <c r="J6" s="267">
        <v>339.2259712</v>
      </c>
      <c r="K6" s="281">
        <v>-2.529426169214255E-2</v>
      </c>
      <c r="L6" s="103"/>
      <c r="M6" s="101"/>
      <c r="N6" s="101"/>
      <c r="O6" s="101"/>
      <c r="P6" s="101"/>
      <c r="Q6" s="101"/>
      <c r="R6" s="101"/>
      <c r="S6" s="101"/>
      <c r="T6" s="101"/>
      <c r="U6" s="101"/>
    </row>
    <row r="7" spans="1:21" ht="15" x14ac:dyDescent="0.2">
      <c r="A7" s="276" t="s">
        <v>116</v>
      </c>
      <c r="B7" s="292">
        <v>30.144526651699994</v>
      </c>
      <c r="C7" s="280">
        <v>25.088965618199996</v>
      </c>
      <c r="D7" s="267">
        <v>23.084522079099997</v>
      </c>
      <c r="E7" s="281">
        <v>-7.9893430825459744E-2</v>
      </c>
      <c r="F7" s="280">
        <v>3.4381311800000001</v>
      </c>
      <c r="G7" s="267">
        <v>2.8920108999999998</v>
      </c>
      <c r="H7" s="281">
        <v>-0.15884218821458707</v>
      </c>
      <c r="I7" s="280">
        <v>30.766145572099997</v>
      </c>
      <c r="J7" s="267">
        <v>28.140083112599996</v>
      </c>
      <c r="K7" s="281">
        <v>-8.5355588445288455E-2</v>
      </c>
      <c r="L7" s="102"/>
      <c r="M7" s="102"/>
      <c r="N7" s="102"/>
      <c r="O7" s="102"/>
      <c r="P7" s="102"/>
      <c r="Q7" s="102"/>
      <c r="R7" s="102"/>
      <c r="S7" s="102"/>
      <c r="T7" s="102"/>
      <c r="U7" s="102"/>
    </row>
    <row r="8" spans="1:21" x14ac:dyDescent="0.2">
      <c r="A8" s="277" t="s">
        <v>117</v>
      </c>
      <c r="B8" s="293">
        <v>120.57810660679998</v>
      </c>
      <c r="C8" s="282">
        <v>100.35586247279998</v>
      </c>
      <c r="D8" s="268">
        <v>92.338088316399975</v>
      </c>
      <c r="E8" s="283">
        <v>-7.9893430825459855E-2</v>
      </c>
      <c r="F8" s="282">
        <v>13.75252472</v>
      </c>
      <c r="G8" s="268">
        <v>11.568043599999999</v>
      </c>
      <c r="H8" s="283">
        <v>-0.15884218821458707</v>
      </c>
      <c r="I8" s="282">
        <v>123.06458228839999</v>
      </c>
      <c r="J8" s="268">
        <v>112.56033245039998</v>
      </c>
      <c r="K8" s="283">
        <v>-8.5355588445288455E-2</v>
      </c>
      <c r="L8" s="102"/>
      <c r="M8" s="102"/>
      <c r="N8" s="102"/>
      <c r="O8" s="102"/>
      <c r="P8" s="102"/>
      <c r="Q8" s="102"/>
      <c r="R8" s="102"/>
      <c r="S8" s="102"/>
      <c r="T8" s="102"/>
      <c r="U8" s="102"/>
    </row>
    <row r="9" spans="1:21" ht="15" x14ac:dyDescent="0.2">
      <c r="A9" s="276" t="s">
        <v>118</v>
      </c>
      <c r="B9" s="292">
        <v>43.667036450000005</v>
      </c>
      <c r="C9" s="280">
        <v>36.499088450000002</v>
      </c>
      <c r="D9" s="267">
        <v>33.821972259999995</v>
      </c>
      <c r="E9" s="281">
        <v>-7.3347480819072497E-2</v>
      </c>
      <c r="F9" s="280">
        <v>4.2539455000000004</v>
      </c>
      <c r="G9" s="267">
        <v>3.83311</v>
      </c>
      <c r="H9" s="281">
        <v>-9.8928277289871303E-2</v>
      </c>
      <c r="I9" s="280">
        <v>44.998909170000005</v>
      </c>
      <c r="J9" s="267">
        <v>40.989920259999998</v>
      </c>
      <c r="K9" s="281">
        <v>-8.9090802064880514E-2</v>
      </c>
      <c r="L9" s="102"/>
      <c r="M9" s="102"/>
      <c r="N9" s="102"/>
      <c r="O9" s="102"/>
      <c r="P9" s="102"/>
      <c r="Q9" s="102"/>
      <c r="R9" s="102"/>
      <c r="S9" s="102"/>
      <c r="T9" s="102"/>
      <c r="U9" s="102"/>
    </row>
    <row r="10" spans="1:21" ht="15" x14ac:dyDescent="0.2">
      <c r="A10" s="276" t="s">
        <v>119</v>
      </c>
      <c r="B10" s="292">
        <v>20.1470907</v>
      </c>
      <c r="C10" s="280">
        <v>17.428751699999999</v>
      </c>
      <c r="D10" s="267">
        <v>15.5844728596</v>
      </c>
      <c r="E10" s="281">
        <v>-0.1058181832035624</v>
      </c>
      <c r="F10" s="280">
        <v>2.0736241999999998</v>
      </c>
      <c r="G10" s="267">
        <v>1.9111929999999999</v>
      </c>
      <c r="H10" s="281">
        <v>-7.8332033354934771E-2</v>
      </c>
      <c r="I10" s="280">
        <v>20.065224699999998</v>
      </c>
      <c r="J10" s="267">
        <v>18.302811859599998</v>
      </c>
      <c r="K10" s="281">
        <v>-8.7834194072095251E-2</v>
      </c>
      <c r="L10" s="102"/>
      <c r="M10" s="102"/>
      <c r="N10" s="102"/>
      <c r="O10" s="102"/>
      <c r="P10" s="102"/>
      <c r="Q10" s="102"/>
      <c r="R10" s="102"/>
      <c r="S10" s="102"/>
      <c r="T10" s="102"/>
      <c r="U10" s="102"/>
    </row>
    <row r="11" spans="1:21" ht="15" x14ac:dyDescent="0.2">
      <c r="A11" s="276" t="s">
        <v>120</v>
      </c>
      <c r="B11" s="292">
        <v>4.6124415899999995</v>
      </c>
      <c r="C11" s="280">
        <v>3.7067596900000002</v>
      </c>
      <c r="D11" s="267">
        <v>3.950038003</v>
      </c>
      <c r="E11" s="281">
        <v>6.5630991309285402E-2</v>
      </c>
      <c r="F11" s="280">
        <v>0.79590150000000004</v>
      </c>
      <c r="G11" s="267">
        <v>0.58788850000000004</v>
      </c>
      <c r="H11" s="281">
        <v>-0.26135520538659618</v>
      </c>
      <c r="I11" s="280">
        <v>5.1868207631000001</v>
      </c>
      <c r="J11" s="267">
        <v>4.8557199030000007</v>
      </c>
      <c r="K11" s="281">
        <v>-6.3835030208776788E-2</v>
      </c>
      <c r="L11" s="102"/>
      <c r="M11" s="102"/>
      <c r="N11" s="102"/>
      <c r="O11" s="102"/>
      <c r="P11" s="102"/>
      <c r="Q11" s="102"/>
      <c r="R11" s="102"/>
      <c r="S11" s="102"/>
      <c r="T11" s="102"/>
      <c r="U11" s="102"/>
    </row>
    <row r="12" spans="1:21" ht="15" x14ac:dyDescent="0.2">
      <c r="A12" s="276" t="s">
        <v>121</v>
      </c>
      <c r="B12" s="292">
        <v>1.0880535</v>
      </c>
      <c r="C12" s="285">
        <v>1.0118955000000001</v>
      </c>
      <c r="D12" s="269">
        <v>0.70859910000000015</v>
      </c>
      <c r="E12" s="281">
        <v>-0.29973095047858189</v>
      </c>
      <c r="F12" s="285">
        <v>7.8242999999999993E-2</v>
      </c>
      <c r="G12" s="269">
        <v>3.0546E-2</v>
      </c>
      <c r="H12" s="281">
        <v>-0.60960085886277371</v>
      </c>
      <c r="I12" s="280">
        <v>1.2008369999999999</v>
      </c>
      <c r="J12" s="267">
        <v>0.7847571000000001</v>
      </c>
      <c r="K12" s="281">
        <v>-0.34649157212844028</v>
      </c>
      <c r="L12" s="102"/>
      <c r="M12" s="102"/>
      <c r="N12" s="102"/>
      <c r="O12" s="102"/>
      <c r="P12" s="102"/>
      <c r="Q12" s="102"/>
      <c r="R12" s="102"/>
      <c r="S12" s="102"/>
      <c r="T12" s="102"/>
      <c r="U12" s="102"/>
    </row>
    <row r="13" spans="1:21" ht="15" x14ac:dyDescent="0.2">
      <c r="A13" s="404" t="s">
        <v>122</v>
      </c>
      <c r="B13" s="294">
        <v>845.65020712130013</v>
      </c>
      <c r="C13" s="405">
        <v>706.35445702330014</v>
      </c>
      <c r="D13" s="270">
        <v>715.1800497907999</v>
      </c>
      <c r="E13" s="281">
        <v>1.2494566544808627E-2</v>
      </c>
      <c r="F13" s="270">
        <v>89.136035396000011</v>
      </c>
      <c r="G13" s="270">
        <v>67.903272700000002</v>
      </c>
      <c r="H13" s="400">
        <v>-0.23820627203880362</v>
      </c>
      <c r="I13" s="270">
        <v>879.46026263570002</v>
      </c>
      <c r="J13" s="270">
        <v>854.47579988879988</v>
      </c>
      <c r="K13" s="400">
        <v>-2.8408859170081069E-2</v>
      </c>
      <c r="L13" s="102"/>
      <c r="M13" s="102"/>
      <c r="N13" s="102"/>
      <c r="O13" s="102"/>
      <c r="P13" s="102"/>
      <c r="Q13" s="102"/>
      <c r="R13" s="102"/>
      <c r="S13" s="102"/>
      <c r="T13" s="102"/>
      <c r="U13" s="102"/>
    </row>
    <row r="14" spans="1:21" x14ac:dyDescent="0.2">
      <c r="A14" s="278" t="s">
        <v>123</v>
      </c>
      <c r="B14" s="284">
        <v>875.79473377299996</v>
      </c>
      <c r="C14" s="284">
        <v>731.44342264149998</v>
      </c>
      <c r="D14" s="270">
        <v>738.2645718698999</v>
      </c>
      <c r="E14" s="281">
        <v>9.3256006100463917E-3</v>
      </c>
      <c r="F14" s="270">
        <v>92.574166576000025</v>
      </c>
      <c r="G14" s="270">
        <v>70.795283599999991</v>
      </c>
      <c r="H14" s="281">
        <v>-0.23525875286298537</v>
      </c>
      <c r="I14" s="270">
        <v>910.22640820779998</v>
      </c>
      <c r="J14" s="270">
        <v>882.61588300139988</v>
      </c>
      <c r="K14" s="281">
        <v>-3.0333689461684799E-2</v>
      </c>
      <c r="L14" s="102"/>
      <c r="M14" s="102"/>
      <c r="N14" s="102"/>
      <c r="O14" s="102"/>
      <c r="P14" s="102"/>
      <c r="Q14" s="102"/>
      <c r="R14" s="102"/>
      <c r="S14" s="102"/>
      <c r="T14" s="102"/>
      <c r="U14" s="102"/>
    </row>
    <row r="15" spans="1:21" x14ac:dyDescent="0.2">
      <c r="A15" s="279" t="s">
        <v>124</v>
      </c>
      <c r="B15" s="295">
        <v>966.22831372809992</v>
      </c>
      <c r="C15" s="299">
        <v>806.71031949609994</v>
      </c>
      <c r="D15" s="300">
        <v>807.51813810719989</v>
      </c>
      <c r="E15" s="290">
        <v>1.001373840865849E-3</v>
      </c>
      <c r="F15" s="300">
        <v>102.88856011600001</v>
      </c>
      <c r="G15" s="300">
        <v>79.471316300000012</v>
      </c>
      <c r="H15" s="290">
        <v>-0.22759812937024881</v>
      </c>
      <c r="I15" s="300">
        <v>1002.5248449241</v>
      </c>
      <c r="J15" s="300">
        <v>967.03613233919987</v>
      </c>
      <c r="K15" s="290">
        <v>-3.5399334754229406E-2</v>
      </c>
      <c r="L15" s="102"/>
      <c r="M15" s="102"/>
      <c r="N15" s="102"/>
      <c r="O15" s="102"/>
      <c r="P15" s="102"/>
      <c r="Q15" s="102"/>
      <c r="R15" s="102"/>
      <c r="S15" s="102"/>
      <c r="T15" s="102"/>
      <c r="U15" s="102"/>
    </row>
    <row r="16" spans="1:21" ht="15.75" thickBot="1" x14ac:dyDescent="0.3">
      <c r="A16" s="314"/>
      <c r="B16" s="499" t="s">
        <v>125</v>
      </c>
      <c r="C16" s="500"/>
      <c r="D16" s="500"/>
      <c r="E16" s="500"/>
      <c r="F16" s="500"/>
      <c r="G16" s="500"/>
      <c r="H16" s="500"/>
      <c r="I16" s="500"/>
      <c r="J16" s="500"/>
      <c r="K16" s="501"/>
      <c r="L16" s="102"/>
      <c r="M16" s="102"/>
      <c r="N16" s="102"/>
      <c r="O16" s="102"/>
      <c r="P16" s="102"/>
      <c r="Q16" s="102"/>
      <c r="R16" s="102"/>
      <c r="S16" s="102"/>
      <c r="T16" s="102"/>
      <c r="U16" s="102"/>
    </row>
    <row r="17" spans="1:21" ht="15" x14ac:dyDescent="0.2">
      <c r="A17" s="275" t="s">
        <v>114</v>
      </c>
      <c r="B17" s="291">
        <v>1507.9434878900001</v>
      </c>
      <c r="C17" s="296">
        <v>1257.0746687900003</v>
      </c>
      <c r="D17" s="297">
        <v>1210.0699960100003</v>
      </c>
      <c r="E17" s="400">
        <v>-3.7392108795927248E-2</v>
      </c>
      <c r="F17" s="296">
        <v>147.9696802</v>
      </c>
      <c r="G17" s="297">
        <v>119.44118990000001</v>
      </c>
      <c r="H17" s="400">
        <v>-0.19279956719133318</v>
      </c>
      <c r="I17" s="296">
        <v>1522.7434520800002</v>
      </c>
      <c r="J17" s="297">
        <v>1460.9388151100002</v>
      </c>
      <c r="K17" s="400">
        <v>-4.0587688546995682E-2</v>
      </c>
      <c r="L17" s="102"/>
      <c r="M17" s="102"/>
      <c r="N17" s="102"/>
      <c r="O17" s="102"/>
      <c r="P17" s="102"/>
      <c r="Q17" s="102"/>
      <c r="R17" s="102"/>
      <c r="S17" s="102"/>
      <c r="T17" s="102"/>
      <c r="U17" s="102"/>
    </row>
    <row r="18" spans="1:21" ht="15" x14ac:dyDescent="0.2">
      <c r="A18" s="276" t="s">
        <v>115</v>
      </c>
      <c r="B18" s="292">
        <v>327.82590819000001</v>
      </c>
      <c r="C18" s="280">
        <v>278.42301386999998</v>
      </c>
      <c r="D18" s="267">
        <v>274.80449664999998</v>
      </c>
      <c r="E18" s="400">
        <v>-1.2996473135261533E-2</v>
      </c>
      <c r="F18" s="280">
        <v>38.558109869999996</v>
      </c>
      <c r="G18" s="267">
        <v>20.271930780000002</v>
      </c>
      <c r="H18" s="400">
        <v>-0.47424988288203129</v>
      </c>
      <c r="I18" s="280">
        <v>353.53149958000006</v>
      </c>
      <c r="J18" s="267">
        <v>324.20739096999995</v>
      </c>
      <c r="K18" s="400">
        <v>-8.2946239995127846E-2</v>
      </c>
      <c r="L18" s="102"/>
      <c r="M18" s="102"/>
      <c r="N18" s="102"/>
      <c r="O18" s="102"/>
      <c r="P18" s="102"/>
      <c r="Q18" s="102"/>
      <c r="R18" s="102"/>
      <c r="S18" s="102"/>
      <c r="T18" s="102"/>
      <c r="U18" s="102"/>
    </row>
    <row r="19" spans="1:21" ht="15" x14ac:dyDescent="0.2">
      <c r="A19" s="276" t="s">
        <v>126</v>
      </c>
      <c r="B19" s="292">
        <v>77.261162400000018</v>
      </c>
      <c r="C19" s="280">
        <v>64.744631690000006</v>
      </c>
      <c r="D19" s="267">
        <v>50.537513359999998</v>
      </c>
      <c r="E19" s="400">
        <v>-0.21943314772449829</v>
      </c>
      <c r="F19" s="280">
        <v>8.9744693900000012</v>
      </c>
      <c r="G19" s="267">
        <v>5.8434097400000002</v>
      </c>
      <c r="H19" s="400">
        <v>-0.34888521136289719</v>
      </c>
      <c r="I19" s="280">
        <v>78.237733360000021</v>
      </c>
      <c r="J19" s="267">
        <v>63.054044070000003</v>
      </c>
      <c r="K19" s="400">
        <v>-0.19407118071959462</v>
      </c>
      <c r="L19" s="102"/>
      <c r="M19" s="102"/>
      <c r="N19" s="102"/>
      <c r="O19" s="102"/>
      <c r="P19" s="102"/>
      <c r="Q19" s="102"/>
      <c r="R19" s="102"/>
      <c r="S19" s="102"/>
      <c r="T19" s="102"/>
      <c r="U19" s="102"/>
    </row>
    <row r="20" spans="1:21" ht="15" x14ac:dyDescent="0.2">
      <c r="A20" s="276" t="s">
        <v>118</v>
      </c>
      <c r="B20" s="292">
        <v>89.695326829999985</v>
      </c>
      <c r="C20" s="280">
        <v>74.838428579999984</v>
      </c>
      <c r="D20" s="267">
        <v>72.942667419999992</v>
      </c>
      <c r="E20" s="400">
        <v>-2.5331386507848497E-2</v>
      </c>
      <c r="F20" s="280">
        <v>8.8158794199999999</v>
      </c>
      <c r="G20" s="267">
        <v>7.9802011399999992</v>
      </c>
      <c r="H20" s="400">
        <v>-9.4792389980306813E-2</v>
      </c>
      <c r="I20" s="280">
        <v>90.018043840000018</v>
      </c>
      <c r="J20" s="267">
        <v>91.557811609999987</v>
      </c>
      <c r="K20" s="400">
        <v>1.7105101425407332E-2</v>
      </c>
      <c r="L20" s="102"/>
      <c r="M20" s="102"/>
      <c r="N20" s="102"/>
      <c r="O20" s="102"/>
      <c r="P20" s="102"/>
      <c r="Q20" s="102"/>
      <c r="R20" s="102"/>
      <c r="S20" s="102"/>
      <c r="T20" s="102"/>
      <c r="U20" s="102"/>
    </row>
    <row r="21" spans="1:21" ht="15" x14ac:dyDescent="0.2">
      <c r="A21" s="276" t="s">
        <v>119</v>
      </c>
      <c r="B21" s="292">
        <v>39.719971369999996</v>
      </c>
      <c r="C21" s="280">
        <v>34.660968349999997</v>
      </c>
      <c r="D21" s="267">
        <v>29.373801680000003</v>
      </c>
      <c r="E21" s="400">
        <v>-0.15253949677952361</v>
      </c>
      <c r="F21" s="280">
        <v>3.988343</v>
      </c>
      <c r="G21" s="267">
        <v>3.5465239799999999</v>
      </c>
      <c r="H21" s="400">
        <v>-0.11077758858754128</v>
      </c>
      <c r="I21" s="280">
        <v>91.557811609999987</v>
      </c>
      <c r="J21" s="267">
        <v>87.799565669999993</v>
      </c>
      <c r="K21" s="400">
        <v>-4.1047791268850276E-2</v>
      </c>
      <c r="L21" s="102"/>
      <c r="M21" s="102"/>
      <c r="N21" s="102"/>
      <c r="O21" s="102"/>
      <c r="P21" s="102"/>
      <c r="Q21" s="102"/>
      <c r="R21" s="102"/>
      <c r="S21" s="102"/>
      <c r="T21" s="102"/>
      <c r="U21" s="102"/>
    </row>
    <row r="22" spans="1:21" ht="15" x14ac:dyDescent="0.2">
      <c r="A22" s="276" t="s">
        <v>120</v>
      </c>
      <c r="B22" s="292">
        <v>19.182222619999997</v>
      </c>
      <c r="C22" s="280">
        <v>15.603495469999999</v>
      </c>
      <c r="D22" s="267">
        <v>15.850450589999996</v>
      </c>
      <c r="E22" s="400">
        <v>1.5826910096830904E-2</v>
      </c>
      <c r="F22" s="280">
        <v>3.2682294600000001</v>
      </c>
      <c r="G22" s="267">
        <v>2.3352095299999998</v>
      </c>
      <c r="H22" s="400">
        <v>-0.28548176969189931</v>
      </c>
      <c r="I22" s="280">
        <v>21.191977250000001</v>
      </c>
      <c r="J22" s="267">
        <v>19.429177739999993</v>
      </c>
      <c r="K22" s="400">
        <v>-8.3182399131728424E-2</v>
      </c>
      <c r="L22" s="102"/>
      <c r="M22" s="102"/>
      <c r="N22" s="102"/>
      <c r="O22" s="102"/>
      <c r="P22" s="102"/>
      <c r="Q22" s="102"/>
      <c r="R22" s="102"/>
      <c r="S22" s="102"/>
      <c r="T22" s="102"/>
      <c r="U22" s="102"/>
    </row>
    <row r="23" spans="1:21" ht="15" x14ac:dyDescent="0.2">
      <c r="A23" s="276" t="s">
        <v>121</v>
      </c>
      <c r="B23" s="292">
        <v>4.4912695999999999</v>
      </c>
      <c r="C23" s="285">
        <v>4.2228803899999994</v>
      </c>
      <c r="D23" s="269">
        <v>2.7892099199999993</v>
      </c>
      <c r="E23" s="400">
        <v>-0.33950061038787793</v>
      </c>
      <c r="F23" s="285">
        <v>0.27988890999999999</v>
      </c>
      <c r="G23" s="269">
        <v>0.12873377999999999</v>
      </c>
      <c r="H23" s="400">
        <v>-0.54005401643101902</v>
      </c>
      <c r="I23" s="280">
        <v>5.0512622</v>
      </c>
      <c r="J23" s="267">
        <v>3.0575991299999994</v>
      </c>
      <c r="K23" s="400">
        <v>-0.39468611825377042</v>
      </c>
      <c r="L23" s="102"/>
      <c r="M23" s="102"/>
      <c r="N23" s="102"/>
      <c r="O23" s="102"/>
      <c r="P23" s="102"/>
      <c r="Q23" s="102"/>
      <c r="R23" s="102"/>
      <c r="S23" s="102"/>
      <c r="T23" s="102"/>
      <c r="U23" s="102"/>
    </row>
    <row r="24" spans="1:21" ht="15" x14ac:dyDescent="0.2">
      <c r="A24" s="401" t="s">
        <v>122</v>
      </c>
      <c r="B24" s="402">
        <v>1988.8581864999999</v>
      </c>
      <c r="C24" s="403">
        <v>1664.8234554500002</v>
      </c>
      <c r="D24" s="270">
        <v>1605.8306222700005</v>
      </c>
      <c r="E24" s="400">
        <v>-3.5434888298143341E-2</v>
      </c>
      <c r="F24" s="403">
        <v>202.88013085999998</v>
      </c>
      <c r="G24" s="270">
        <v>153.70378910999997</v>
      </c>
      <c r="H24" s="400">
        <v>-0.24239111805352076</v>
      </c>
      <c r="I24" s="403">
        <v>2084.0940465600002</v>
      </c>
      <c r="J24" s="270">
        <v>1986.9903602300003</v>
      </c>
      <c r="K24" s="400">
        <v>-4.6592756449872708E-2</v>
      </c>
      <c r="L24" s="102"/>
      <c r="M24" s="102"/>
      <c r="N24" s="102"/>
      <c r="O24" s="102"/>
      <c r="P24" s="102"/>
      <c r="Q24" s="102"/>
      <c r="R24" s="102"/>
      <c r="S24" s="102"/>
      <c r="T24" s="102"/>
      <c r="U24" s="102"/>
    </row>
    <row r="25" spans="1:21" x14ac:dyDescent="0.2">
      <c r="A25" s="313" t="s">
        <v>127</v>
      </c>
      <c r="B25" s="302">
        <v>4054.9775354000003</v>
      </c>
      <c r="C25" s="303">
        <v>1729.5680871400004</v>
      </c>
      <c r="D25" s="304">
        <v>1656.3681356300003</v>
      </c>
      <c r="E25" s="400">
        <v>-4.2322677004894893E-2</v>
      </c>
      <c r="F25" s="303">
        <v>211.85460024999998</v>
      </c>
      <c r="G25" s="305">
        <v>159.54719885</v>
      </c>
      <c r="H25" s="400">
        <v>-0.24690236293323053</v>
      </c>
      <c r="I25" s="303">
        <v>2162.3317799199999</v>
      </c>
      <c r="J25" s="305">
        <v>2050.0444043000002</v>
      </c>
      <c r="K25" s="400">
        <v>-5.1928837499744862E-2</v>
      </c>
      <c r="L25" s="102"/>
      <c r="M25" s="102"/>
      <c r="N25" s="102"/>
      <c r="O25" s="102"/>
      <c r="P25" s="102"/>
      <c r="Q25" s="102"/>
      <c r="R25" s="102"/>
      <c r="S25" s="102"/>
      <c r="T25" s="102"/>
      <c r="U25" s="102"/>
    </row>
    <row r="26" spans="1:21" ht="15.75" thickBot="1" x14ac:dyDescent="0.3">
      <c r="A26" s="314"/>
      <c r="B26" s="499" t="s">
        <v>128</v>
      </c>
      <c r="C26" s="500"/>
      <c r="D26" s="500"/>
      <c r="E26" s="500"/>
      <c r="F26" s="500"/>
      <c r="G26" s="500"/>
      <c r="H26" s="500"/>
      <c r="I26" s="500"/>
      <c r="J26" s="500"/>
      <c r="K26" s="501"/>
      <c r="L26" s="102"/>
      <c r="M26" s="102"/>
      <c r="N26" s="102"/>
      <c r="O26" s="102"/>
      <c r="P26" s="102"/>
      <c r="Q26" s="102"/>
      <c r="R26" s="102"/>
      <c r="S26" s="102"/>
      <c r="T26" s="102"/>
      <c r="U26" s="102"/>
    </row>
    <row r="27" spans="1:21" ht="15" x14ac:dyDescent="0.2">
      <c r="A27" s="275" t="s">
        <v>114</v>
      </c>
      <c r="B27" s="306">
        <v>3.3023022022997566</v>
      </c>
      <c r="C27" s="311">
        <v>3.3263483686416246</v>
      </c>
      <c r="D27" s="312">
        <v>3.2564047322021787</v>
      </c>
      <c r="E27" s="298">
        <v>-2.1027153108442609E-2</v>
      </c>
      <c r="F27" s="311">
        <v>3.2126011087423252</v>
      </c>
      <c r="G27" s="312">
        <v>3.0877213650419582</v>
      </c>
      <c r="H27" s="298">
        <v>-3.887184853436576E-2</v>
      </c>
      <c r="I27" s="311">
        <v>3.3104603883687496</v>
      </c>
      <c r="J27" s="312">
        <v>3.2442480504436082</v>
      </c>
      <c r="K27" s="298">
        <v>-2.000094553548426E-2</v>
      </c>
      <c r="L27" s="102"/>
      <c r="M27" s="102"/>
      <c r="N27" s="102"/>
      <c r="O27" s="102"/>
      <c r="P27" s="102"/>
      <c r="Q27" s="102"/>
      <c r="R27" s="102"/>
      <c r="S27" s="102"/>
      <c r="T27" s="102"/>
      <c r="U27" s="102"/>
    </row>
    <row r="28" spans="1:21" ht="15" x14ac:dyDescent="0.2">
      <c r="A28" s="276" t="s">
        <v>115</v>
      </c>
      <c r="B28" s="307">
        <v>1.0260541142004052</v>
      </c>
      <c r="C28" s="285">
        <v>1.0319850686283174</v>
      </c>
      <c r="D28" s="269">
        <v>0.9491791855503835</v>
      </c>
      <c r="E28" s="281">
        <v>-8.0239419731137129E-2</v>
      </c>
      <c r="F28" s="285">
        <v>1.074785425964532</v>
      </c>
      <c r="G28" s="269">
        <v>0.88686747773844354</v>
      </c>
      <c r="H28" s="281">
        <v>-0.17484229287668973</v>
      </c>
      <c r="I28" s="285">
        <v>1.0158101400498192</v>
      </c>
      <c r="J28" s="269">
        <v>0.95572691508002072</v>
      </c>
      <c r="K28" s="281">
        <v>-5.9148085455074995E-2</v>
      </c>
      <c r="L28" s="102"/>
      <c r="M28" s="102"/>
      <c r="N28" s="102"/>
      <c r="O28" s="102"/>
      <c r="P28" s="102"/>
      <c r="Q28" s="102"/>
      <c r="R28" s="102"/>
      <c r="S28" s="102"/>
      <c r="T28" s="102"/>
      <c r="U28" s="102"/>
    </row>
    <row r="29" spans="1:21" ht="15" x14ac:dyDescent="0.2">
      <c r="A29" s="276" t="s">
        <v>116</v>
      </c>
      <c r="B29" s="307">
        <v>2.5630245680319179</v>
      </c>
      <c r="C29" s="285">
        <v>2.5806018739582099</v>
      </c>
      <c r="D29" s="269">
        <v>2.1892380178732433</v>
      </c>
      <c r="E29" s="281">
        <v>-0.1516560380872235</v>
      </c>
      <c r="F29" s="285">
        <v>2.610275443300567</v>
      </c>
      <c r="G29" s="269">
        <v>2.0205351715652249</v>
      </c>
      <c r="H29" s="281">
        <v>-0.22593028381313052</v>
      </c>
      <c r="I29" s="285">
        <v>2.5429813161564576</v>
      </c>
      <c r="J29" s="269">
        <v>2.2407198947385818</v>
      </c>
      <c r="K29" s="281">
        <v>-0.11886104687340893</v>
      </c>
      <c r="L29" s="102"/>
      <c r="M29" s="102"/>
      <c r="N29" s="102"/>
      <c r="O29" s="102"/>
      <c r="P29" s="102"/>
      <c r="Q29" s="102"/>
      <c r="R29" s="102"/>
      <c r="S29" s="102"/>
      <c r="T29" s="102"/>
      <c r="U29" s="102"/>
    </row>
    <row r="30" spans="1:21" x14ac:dyDescent="0.2">
      <c r="A30" s="277" t="s">
        <v>117</v>
      </c>
      <c r="B30" s="308">
        <v>0.64075614200797948</v>
      </c>
      <c r="C30" s="286">
        <v>0.64515046848955249</v>
      </c>
      <c r="D30" s="271">
        <v>0.54730950446831095</v>
      </c>
      <c r="E30" s="283">
        <v>-0.15165603808722328</v>
      </c>
      <c r="F30" s="286">
        <v>0.65256886082514176</v>
      </c>
      <c r="G30" s="271">
        <v>0.50513379289130622</v>
      </c>
      <c r="H30" s="283">
        <v>-0.22593028381313052</v>
      </c>
      <c r="I30" s="286">
        <v>0.6357453290391144</v>
      </c>
      <c r="J30" s="271">
        <v>0.56017997368464545</v>
      </c>
      <c r="K30" s="283">
        <v>-0.11886104687340893</v>
      </c>
      <c r="L30" s="102"/>
      <c r="M30" s="102"/>
      <c r="N30" s="102"/>
      <c r="O30" s="102"/>
      <c r="P30" s="102"/>
      <c r="Q30" s="102"/>
      <c r="R30" s="102"/>
      <c r="S30" s="102"/>
      <c r="T30" s="102"/>
      <c r="U30" s="102"/>
    </row>
    <row r="31" spans="1:21" ht="15" x14ac:dyDescent="0.2">
      <c r="A31" s="276" t="s">
        <v>118</v>
      </c>
      <c r="B31" s="307">
        <v>2.0540740595644422</v>
      </c>
      <c r="C31" s="285">
        <v>2.0504191134121319</v>
      </c>
      <c r="D31" s="269">
        <v>2.15666510690941</v>
      </c>
      <c r="E31" s="281">
        <v>5.1816720202374933E-2</v>
      </c>
      <c r="F31" s="285">
        <v>2.0724006501728804</v>
      </c>
      <c r="G31" s="269">
        <v>2.0819128957947983</v>
      </c>
      <c r="H31" s="281">
        <v>4.5899646002931505E-3</v>
      </c>
      <c r="I31" s="285">
        <v>2.000449466450922</v>
      </c>
      <c r="J31" s="269">
        <v>2.2336664972570501</v>
      </c>
      <c r="K31" s="281">
        <v>0.11658231548327369</v>
      </c>
      <c r="L31" s="102"/>
      <c r="M31" s="102"/>
      <c r="N31" s="102"/>
      <c r="O31" s="102"/>
      <c r="P31" s="102"/>
      <c r="Q31" s="102"/>
      <c r="R31" s="102"/>
      <c r="S31" s="102"/>
      <c r="T31" s="102"/>
      <c r="U31" s="102"/>
    </row>
    <row r="32" spans="1:21" ht="15" x14ac:dyDescent="0.2">
      <c r="A32" s="276" t="s">
        <v>119</v>
      </c>
      <c r="B32" s="307">
        <v>1.9714991092981975</v>
      </c>
      <c r="C32" s="285">
        <v>1.9887235154081631</v>
      </c>
      <c r="D32" s="269">
        <v>1.8848120141520095</v>
      </c>
      <c r="E32" s="281">
        <v>-5.2250350765740805E-2</v>
      </c>
      <c r="F32" s="285">
        <v>1.9233682747336767</v>
      </c>
      <c r="G32" s="269">
        <v>1.8556597789966791</v>
      </c>
      <c r="H32" s="281">
        <v>-3.5203084415215802E-2</v>
      </c>
      <c r="I32" s="285">
        <v>4.5630095341020525</v>
      </c>
      <c r="J32" s="269">
        <v>4.7970533895833221</v>
      </c>
      <c r="K32" s="281">
        <v>5.1291555218572871E-2</v>
      </c>
      <c r="L32" s="102"/>
      <c r="M32" s="102"/>
      <c r="N32" s="102"/>
      <c r="O32" s="102"/>
      <c r="P32" s="102"/>
      <c r="Q32" s="102"/>
      <c r="R32" s="102"/>
      <c r="S32" s="102"/>
      <c r="T32" s="102"/>
      <c r="U32" s="102"/>
    </row>
    <row r="33" spans="1:21" ht="15" x14ac:dyDescent="0.2">
      <c r="A33" s="276" t="s">
        <v>120</v>
      </c>
      <c r="B33" s="307">
        <v>4.1588001161007657</v>
      </c>
      <c r="C33" s="285">
        <v>4.2094704741973707</v>
      </c>
      <c r="D33" s="269">
        <v>4.012733694704151</v>
      </c>
      <c r="E33" s="281">
        <v>-4.6736704936915396E-2</v>
      </c>
      <c r="F33" s="285">
        <v>4.1063240363286164</v>
      </c>
      <c r="G33" s="269">
        <v>3.9721980103369936</v>
      </c>
      <c r="H33" s="281">
        <v>-3.2663283463509218E-2</v>
      </c>
      <c r="I33" s="285">
        <v>4.0857354086271185</v>
      </c>
      <c r="J33" s="269">
        <v>4.0012970533980141</v>
      </c>
      <c r="K33" s="281">
        <v>-2.0666623455550037E-2</v>
      </c>
      <c r="L33" s="102"/>
      <c r="M33" s="102"/>
      <c r="N33" s="102"/>
      <c r="O33" s="102"/>
      <c r="P33" s="102"/>
      <c r="Q33" s="102"/>
      <c r="R33" s="102"/>
      <c r="S33" s="102"/>
      <c r="T33" s="102"/>
      <c r="U33" s="102"/>
    </row>
    <row r="34" spans="1:21" ht="15" x14ac:dyDescent="0.2">
      <c r="A34" s="276" t="s">
        <v>121</v>
      </c>
      <c r="B34" s="307">
        <v>4.127802171492486</v>
      </c>
      <c r="C34" s="285">
        <v>4.1732376416339427</v>
      </c>
      <c r="D34" s="269">
        <v>3.9362312483885442</v>
      </c>
      <c r="E34" s="281">
        <v>-5.6791971509344452E-2</v>
      </c>
      <c r="F34" s="285">
        <v>3.5771750827550068</v>
      </c>
      <c r="G34" s="269">
        <v>4.2144234924376347</v>
      </c>
      <c r="H34" s="281">
        <v>0.17814291862724341</v>
      </c>
      <c r="I34" s="285">
        <v>4.2064511669776996</v>
      </c>
      <c r="J34" s="269">
        <v>3.8962363386071934</v>
      </c>
      <c r="K34" s="281">
        <v>-7.3747397998059516E-2</v>
      </c>
      <c r="L34" s="102"/>
      <c r="M34" s="102"/>
      <c r="N34" s="102"/>
      <c r="O34" s="102"/>
      <c r="P34" s="102"/>
      <c r="Q34" s="102"/>
      <c r="R34" s="102"/>
      <c r="S34" s="102"/>
      <c r="T34" s="102"/>
      <c r="U34" s="102"/>
    </row>
    <row r="35" spans="1:21" ht="15" x14ac:dyDescent="0.2">
      <c r="A35" s="404" t="s">
        <v>122</v>
      </c>
      <c r="B35" s="309">
        <v>2.3518686210346047</v>
      </c>
      <c r="C35" s="406">
        <v>2.3569235514784661</v>
      </c>
      <c r="D35" s="272">
        <v>2.2453515345397683</v>
      </c>
      <c r="E35" s="400">
        <v>-4.7337987211638732E-2</v>
      </c>
      <c r="F35" s="406">
        <v>2.2760730826615188</v>
      </c>
      <c r="G35" s="272">
        <v>2.2635696778426406</v>
      </c>
      <c r="H35" s="400">
        <v>-5.493410960362155E-3</v>
      </c>
      <c r="I35" s="406">
        <v>2.3697421419747502</v>
      </c>
      <c r="J35" s="272">
        <v>2.3253910297852602</v>
      </c>
      <c r="K35" s="400">
        <v>-1.8715585718761529E-2</v>
      </c>
      <c r="L35" s="102"/>
      <c r="M35" s="102"/>
      <c r="N35" s="102"/>
      <c r="O35" s="102"/>
      <c r="P35" s="102"/>
      <c r="Q35" s="102"/>
      <c r="R35" s="102"/>
      <c r="S35" s="102"/>
      <c r="T35" s="102"/>
      <c r="U35" s="102"/>
    </row>
    <row r="36" spans="1:21" x14ac:dyDescent="0.2">
      <c r="A36" s="278" t="s">
        <v>123</v>
      </c>
      <c r="B36" s="309">
        <v>4.630054713769292</v>
      </c>
      <c r="C36" s="287">
        <v>2.3645958574539101</v>
      </c>
      <c r="D36" s="272">
        <v>2.2435969417233426</v>
      </c>
      <c r="E36" s="281">
        <v>-5.1171076591859377E-2</v>
      </c>
      <c r="F36" s="285">
        <v>2.2884850934744851</v>
      </c>
      <c r="G36" s="269">
        <v>2.2536416373646677</v>
      </c>
      <c r="H36" s="281">
        <v>-1.5225555197703522E-2</v>
      </c>
      <c r="I36" s="287">
        <v>2.3755977198876774</v>
      </c>
      <c r="J36" s="272">
        <v>2.3226914944343333</v>
      </c>
      <c r="K36" s="281">
        <v>-2.2270700552720513E-2</v>
      </c>
      <c r="L36" s="102"/>
      <c r="M36" s="102"/>
      <c r="N36" s="102"/>
      <c r="O36" s="102"/>
      <c r="P36" s="102"/>
      <c r="Q36" s="102"/>
      <c r="R36" s="102"/>
      <c r="S36" s="102"/>
      <c r="T36" s="102"/>
      <c r="U36" s="102"/>
    </row>
    <row r="37" spans="1:21" x14ac:dyDescent="0.2">
      <c r="A37" s="279" t="s">
        <v>124</v>
      </c>
      <c r="B37" s="310">
        <v>4.196707421824823</v>
      </c>
      <c r="C37" s="288">
        <v>2.1439766485451064</v>
      </c>
      <c r="D37" s="289">
        <v>2.0511838155270188</v>
      </c>
      <c r="E37" s="290">
        <v>-4.3280710674277412E-2</v>
      </c>
      <c r="F37" s="329">
        <v>2.059068569053236</v>
      </c>
      <c r="G37" s="330">
        <v>2.0076073516602868</v>
      </c>
      <c r="H37" s="290">
        <v>-2.4992473862398445E-2</v>
      </c>
      <c r="I37" s="288">
        <v>2.1568859773083306</v>
      </c>
      <c r="J37" s="289">
        <v>2.11992534274916</v>
      </c>
      <c r="K37" s="290">
        <v>-1.7136109626571638E-2</v>
      </c>
      <c r="L37" s="102"/>
      <c r="M37" s="102"/>
      <c r="N37" s="102"/>
      <c r="O37" s="102"/>
      <c r="P37" s="102"/>
      <c r="Q37" s="102"/>
      <c r="R37" s="102"/>
      <c r="S37" s="102"/>
      <c r="T37" s="102"/>
      <c r="U37" s="102"/>
    </row>
    <row r="38" spans="1:21" x14ac:dyDescent="0.2">
      <c r="A38" s="505" t="s">
        <v>129</v>
      </c>
      <c r="B38" s="506"/>
      <c r="C38" s="506"/>
      <c r="D38" s="506"/>
      <c r="E38" s="506"/>
      <c r="F38" s="506"/>
      <c r="G38" s="506"/>
      <c r="H38" s="506"/>
      <c r="I38" s="506"/>
      <c r="J38" s="506"/>
      <c r="K38" s="507"/>
      <c r="L38" s="102"/>
      <c r="M38" s="102"/>
      <c r="N38" s="102"/>
      <c r="O38" s="102"/>
      <c r="P38" s="102"/>
      <c r="Q38" s="102"/>
      <c r="R38" s="102"/>
      <c r="S38" s="102"/>
      <c r="T38" s="102"/>
      <c r="U38" s="102"/>
    </row>
    <row r="39" spans="1:21" ht="54" customHeight="1" x14ac:dyDescent="0.2">
      <c r="A39" s="485" t="s">
        <v>130</v>
      </c>
      <c r="B39" s="486"/>
      <c r="C39" s="486"/>
      <c r="D39" s="486"/>
      <c r="E39" s="486"/>
      <c r="F39" s="486"/>
      <c r="G39" s="486"/>
      <c r="H39" s="486"/>
      <c r="I39" s="486"/>
      <c r="J39" s="486"/>
      <c r="K39" s="487"/>
      <c r="L39" s="102"/>
      <c r="M39" s="102"/>
      <c r="N39" s="102"/>
      <c r="O39" s="102"/>
      <c r="P39" s="102"/>
      <c r="Q39" s="102"/>
      <c r="R39" s="102"/>
      <c r="S39" s="102"/>
      <c r="T39" s="102"/>
      <c r="U39" s="102"/>
    </row>
    <row r="40" spans="1:21" ht="13.15" customHeight="1" x14ac:dyDescent="0.2">
      <c r="A40" s="485" t="s">
        <v>131</v>
      </c>
      <c r="B40" s="486"/>
      <c r="C40" s="486"/>
      <c r="D40" s="486"/>
      <c r="E40" s="486"/>
      <c r="F40" s="486"/>
      <c r="G40" s="486"/>
      <c r="H40" s="486"/>
      <c r="I40" s="486"/>
      <c r="J40" s="486"/>
      <c r="K40" s="487"/>
      <c r="L40" s="102"/>
      <c r="M40" s="102"/>
      <c r="N40" s="102"/>
      <c r="O40" s="102"/>
      <c r="P40" s="102"/>
      <c r="Q40" s="102"/>
      <c r="R40" s="102"/>
      <c r="S40" s="102"/>
      <c r="T40" s="102"/>
      <c r="U40" s="102"/>
    </row>
    <row r="41" spans="1:21" ht="28.5" customHeight="1" x14ac:dyDescent="0.2">
      <c r="A41" s="485" t="s">
        <v>132</v>
      </c>
      <c r="B41" s="486"/>
      <c r="C41" s="486"/>
      <c r="D41" s="486"/>
      <c r="E41" s="486"/>
      <c r="F41" s="486"/>
      <c r="G41" s="486"/>
      <c r="H41" s="486"/>
      <c r="I41" s="486"/>
      <c r="J41" s="486"/>
      <c r="K41" s="487"/>
      <c r="L41" s="102"/>
      <c r="M41" s="102"/>
      <c r="N41" s="102"/>
      <c r="O41" s="102"/>
      <c r="P41" s="102"/>
      <c r="Q41" s="102"/>
      <c r="R41" s="102"/>
      <c r="S41" s="102"/>
      <c r="T41" s="102"/>
      <c r="U41" s="102"/>
    </row>
    <row r="42" spans="1:21" x14ac:dyDescent="0.2">
      <c r="A42" s="101"/>
      <c r="B42" s="101"/>
      <c r="C42" s="101"/>
      <c r="D42" s="101"/>
      <c r="E42" s="101"/>
      <c r="F42" s="101"/>
      <c r="G42" s="101"/>
      <c r="H42" s="101"/>
      <c r="I42" s="101"/>
      <c r="J42" s="101"/>
      <c r="K42" s="102"/>
      <c r="L42" s="102"/>
      <c r="M42" s="102"/>
      <c r="N42" s="102"/>
      <c r="O42" s="102"/>
      <c r="P42" s="102"/>
      <c r="Q42" s="102"/>
      <c r="R42" s="102"/>
      <c r="S42" s="102"/>
      <c r="T42" s="102"/>
      <c r="U42" s="102"/>
    </row>
    <row r="43" spans="1:21" x14ac:dyDescent="0.2">
      <c r="A43" s="101"/>
      <c r="B43" s="101"/>
      <c r="C43" s="101"/>
      <c r="D43" s="101"/>
      <c r="E43" s="101"/>
      <c r="F43" s="101"/>
      <c r="G43" s="101"/>
      <c r="H43" s="101"/>
      <c r="I43" s="101"/>
      <c r="J43" s="101"/>
      <c r="K43" s="102"/>
      <c r="L43" s="102"/>
      <c r="M43" s="102"/>
      <c r="N43" s="102"/>
      <c r="O43" s="102"/>
      <c r="P43" s="102"/>
      <c r="Q43" s="102"/>
      <c r="R43" s="102"/>
      <c r="S43" s="102"/>
      <c r="T43" s="102"/>
      <c r="U43" s="102"/>
    </row>
    <row r="44" spans="1:21" x14ac:dyDescent="0.2">
      <c r="A44" s="101"/>
      <c r="B44" s="104"/>
      <c r="C44" s="104"/>
      <c r="D44" s="104"/>
      <c r="E44" s="104"/>
      <c r="F44" s="104"/>
      <c r="G44" s="104"/>
      <c r="H44" s="104"/>
      <c r="I44" s="104"/>
      <c r="J44" s="101"/>
      <c r="K44" s="102"/>
      <c r="L44" s="102"/>
      <c r="M44" s="102"/>
      <c r="N44" s="102"/>
      <c r="O44" s="102"/>
      <c r="P44" s="102"/>
      <c r="Q44" s="102"/>
      <c r="R44" s="102"/>
      <c r="S44" s="102"/>
      <c r="T44" s="102"/>
      <c r="U44" s="102"/>
    </row>
    <row r="45" spans="1:21" x14ac:dyDescent="0.2">
      <c r="A45" s="101"/>
      <c r="B45" s="104"/>
      <c r="C45" s="104"/>
      <c r="D45" s="104"/>
      <c r="E45" s="104"/>
      <c r="F45" s="104"/>
      <c r="G45" s="104"/>
      <c r="H45" s="104"/>
      <c r="I45" s="104"/>
      <c r="J45" s="101"/>
      <c r="K45" s="102"/>
      <c r="L45" s="102"/>
      <c r="M45" s="102"/>
      <c r="N45" s="102"/>
      <c r="O45" s="102"/>
      <c r="P45" s="102"/>
      <c r="Q45" s="102"/>
      <c r="R45" s="102"/>
      <c r="S45" s="102"/>
      <c r="T45" s="102"/>
      <c r="U45" s="102"/>
    </row>
    <row r="46" spans="1:21" x14ac:dyDescent="0.2">
      <c r="A46" s="101"/>
      <c r="B46" s="101"/>
      <c r="C46" s="101"/>
      <c r="D46" s="101"/>
      <c r="E46" s="101"/>
      <c r="F46" s="101"/>
      <c r="G46" s="101"/>
      <c r="H46" s="101"/>
      <c r="I46" s="101"/>
      <c r="J46" s="101"/>
      <c r="K46" s="102"/>
      <c r="L46" s="102"/>
      <c r="M46" s="102"/>
      <c r="N46" s="102"/>
      <c r="O46" s="102"/>
      <c r="P46" s="102"/>
      <c r="Q46" s="102"/>
      <c r="R46" s="102"/>
      <c r="S46" s="102"/>
      <c r="T46" s="102"/>
      <c r="U46" s="102"/>
    </row>
    <row r="47" spans="1:21" x14ac:dyDescent="0.2">
      <c r="A47" s="101"/>
      <c r="B47" s="101"/>
      <c r="C47" s="101"/>
      <c r="D47" s="101"/>
      <c r="E47" s="101"/>
      <c r="F47" s="101"/>
      <c r="G47" s="101"/>
      <c r="H47" s="101"/>
      <c r="I47" s="101"/>
      <c r="J47" s="101"/>
      <c r="K47" s="102"/>
      <c r="L47" s="102"/>
      <c r="M47" s="102"/>
      <c r="N47" s="102"/>
      <c r="O47" s="102"/>
      <c r="P47" s="102"/>
      <c r="Q47" s="102"/>
      <c r="R47" s="102"/>
      <c r="S47" s="102"/>
      <c r="T47" s="102"/>
      <c r="U47" s="102"/>
    </row>
    <row r="48" spans="1:21" x14ac:dyDescent="0.2">
      <c r="A48" s="101"/>
      <c r="B48" s="101"/>
      <c r="C48" s="101"/>
      <c r="D48" s="101"/>
      <c r="E48" s="101"/>
      <c r="F48" s="101"/>
      <c r="G48" s="101"/>
      <c r="H48" s="101"/>
      <c r="I48" s="101"/>
      <c r="J48" s="101"/>
      <c r="K48" s="102"/>
      <c r="L48" s="102"/>
      <c r="M48" s="102"/>
      <c r="N48" s="102"/>
      <c r="O48" s="102"/>
      <c r="P48" s="102"/>
      <c r="Q48" s="102"/>
      <c r="R48" s="102"/>
      <c r="S48" s="102"/>
      <c r="T48" s="102"/>
      <c r="U48" s="102"/>
    </row>
    <row r="49" spans="11:21" x14ac:dyDescent="0.2">
      <c r="K49" s="102"/>
      <c r="L49" s="102"/>
      <c r="M49" s="102"/>
      <c r="N49" s="102"/>
      <c r="O49" s="102"/>
      <c r="P49" s="102"/>
      <c r="Q49" s="102"/>
      <c r="R49" s="102"/>
      <c r="S49" s="102"/>
      <c r="T49" s="102"/>
      <c r="U49" s="102"/>
    </row>
  </sheetData>
  <mergeCells count="13">
    <mergeCell ref="A40:K40"/>
    <mergeCell ref="A41:K41"/>
    <mergeCell ref="A1:K1"/>
    <mergeCell ref="B2:K2"/>
    <mergeCell ref="B3:B4"/>
    <mergeCell ref="C3:E3"/>
    <mergeCell ref="F3:H3"/>
    <mergeCell ref="I3:K3"/>
    <mergeCell ref="B16:K16"/>
    <mergeCell ref="B26:K26"/>
    <mergeCell ref="A2:A4"/>
    <mergeCell ref="A38:K38"/>
    <mergeCell ref="A39:K39"/>
  </mergeCells>
  <pageMargins left="0.7" right="0.7" top="0.75" bottom="0.75" header="0.3" footer="0.3"/>
  <pageSetup scale="71" orientation="landscape" r:id="rId1"/>
  <headerFooter>
    <oddFoote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G2:AS117"/>
  <sheetViews>
    <sheetView view="pageBreakPreview" zoomScaleNormal="100" zoomScaleSheetLayoutView="100" workbookViewId="0">
      <selection activeCell="AT21" sqref="AT21"/>
    </sheetView>
  </sheetViews>
  <sheetFormatPr baseColWidth="10" defaultColWidth="11" defaultRowHeight="15" x14ac:dyDescent="0.25"/>
  <cols>
    <col min="1" max="1" width="11" style="75"/>
    <col min="2" max="6" width="11.25" style="75" bestFit="1" customWidth="1"/>
    <col min="7" max="19" width="11.25" style="75" customWidth="1"/>
    <col min="20" max="23" width="11.25" style="75" bestFit="1" customWidth="1"/>
    <col min="24" max="24" width="12.375" style="75" bestFit="1" customWidth="1"/>
    <col min="25" max="25" width="28.25" style="75" customWidth="1"/>
    <col min="26" max="26" width="9.875" style="75" bestFit="1" customWidth="1"/>
    <col min="27" max="27" width="12.375" style="75" bestFit="1" customWidth="1"/>
    <col min="28" max="33" width="4.875" style="75" bestFit="1" customWidth="1"/>
    <col min="34" max="37" width="5.375" style="75" bestFit="1" customWidth="1"/>
    <col min="38" max="38" width="6.125" style="75" customWidth="1"/>
    <col min="39" max="40" width="6.625" style="75" customWidth="1"/>
    <col min="41" max="41" width="6" style="75" customWidth="1"/>
    <col min="42" max="42" width="6.625" style="75" customWidth="1"/>
    <col min="43" max="43" width="5.75" style="75" customWidth="1"/>
    <col min="44" max="44" width="5.875" style="122" customWidth="1"/>
    <col min="45" max="45" width="8.75" style="75" customWidth="1"/>
    <col min="46" max="16384" width="11" style="75"/>
  </cols>
  <sheetData>
    <row r="2" spans="8:45" ht="18.75" x14ac:dyDescent="0.3">
      <c r="H2" s="105"/>
      <c r="I2" s="256"/>
      <c r="J2" s="256"/>
      <c r="K2" s="256"/>
      <c r="L2" s="256"/>
      <c r="M2" s="256"/>
      <c r="N2" s="256"/>
      <c r="O2" s="256"/>
      <c r="P2" s="256"/>
      <c r="Q2" s="256"/>
      <c r="R2" s="256"/>
      <c r="S2" s="256"/>
      <c r="T2" s="256"/>
      <c r="U2" s="256"/>
      <c r="V2" s="256"/>
      <c r="W2" s="256"/>
      <c r="X2" s="256"/>
      <c r="Y2" s="106" t="s">
        <v>133</v>
      </c>
      <c r="Z2" s="106"/>
      <c r="AA2" s="106"/>
      <c r="AB2" s="107">
        <f>AB6/AA6-1</f>
        <v>3.3175296121701336E-2</v>
      </c>
      <c r="AC2" s="107">
        <f>AC6/AB6-1</f>
        <v>1.7987214310092314E-2</v>
      </c>
      <c r="AD2" s="107">
        <f t="shared" ref="AD2:AR2" si="0">AD6/AC6-1</f>
        <v>0.11349702717252819</v>
      </c>
      <c r="AE2" s="107">
        <f t="shared" si="0"/>
        <v>0.24954699849420248</v>
      </c>
      <c r="AF2" s="107">
        <f t="shared" si="0"/>
        <v>4.7964708012287804E-2</v>
      </c>
      <c r="AG2" s="107">
        <f t="shared" si="0"/>
        <v>9.8144241079429095E-2</v>
      </c>
      <c r="AH2" s="107">
        <f t="shared" si="0"/>
        <v>0.30099876730443031</v>
      </c>
      <c r="AI2" s="107">
        <f t="shared" si="0"/>
        <v>9.6464535760310222E-2</v>
      </c>
      <c r="AJ2" s="107">
        <f t="shared" si="0"/>
        <v>4.0006110379404713E-3</v>
      </c>
      <c r="AK2" s="107">
        <f t="shared" si="0"/>
        <v>0.11691849358949513</v>
      </c>
      <c r="AL2" s="107">
        <f t="shared" si="0"/>
        <v>9.6259110759669309E-2</v>
      </c>
      <c r="AM2" s="107">
        <f t="shared" si="0"/>
        <v>5.7751878345935648E-2</v>
      </c>
      <c r="AN2" s="107">
        <f t="shared" si="0"/>
        <v>5.0535777007490124E-2</v>
      </c>
      <c r="AO2" s="107">
        <f t="shared" si="0"/>
        <v>-1.7559406408334421E-2</v>
      </c>
      <c r="AP2" s="107">
        <f t="shared" si="0"/>
        <v>5.0507832556421217E-3</v>
      </c>
      <c r="AQ2" s="107">
        <f t="shared" si="0"/>
        <v>-8.6790252369350895E-6</v>
      </c>
      <c r="AR2" s="107">
        <f t="shared" si="0"/>
        <v>8.8334258199987303E-2</v>
      </c>
      <c r="AS2" s="256"/>
    </row>
    <row r="3" spans="8:45" x14ac:dyDescent="0.25">
      <c r="H3" s="105"/>
      <c r="I3" s="256"/>
      <c r="J3" s="256"/>
      <c r="K3" s="256"/>
      <c r="L3" s="256"/>
      <c r="M3" s="256"/>
      <c r="N3" s="256"/>
      <c r="O3" s="256"/>
      <c r="P3" s="256"/>
      <c r="Q3" s="256"/>
      <c r="R3" s="256"/>
      <c r="S3" s="256"/>
      <c r="T3" s="256"/>
      <c r="U3" s="256"/>
      <c r="V3" s="256"/>
      <c r="W3" s="256"/>
      <c r="X3" s="256"/>
      <c r="Y3" s="108" t="s">
        <v>134</v>
      </c>
      <c r="Z3" s="109"/>
      <c r="AA3" s="110"/>
      <c r="AB3" s="110"/>
      <c r="AC3" s="110"/>
      <c r="AD3" s="110"/>
      <c r="AE3" s="110"/>
      <c r="AF3" s="110"/>
      <c r="AG3" s="110"/>
      <c r="AH3" s="110"/>
      <c r="AI3" s="110"/>
      <c r="AJ3" s="110"/>
      <c r="AK3" s="110"/>
      <c r="AL3" s="110"/>
      <c r="AM3" s="110"/>
      <c r="AN3" s="110"/>
      <c r="AO3" s="110"/>
      <c r="AP3" s="110"/>
      <c r="AQ3" s="110"/>
      <c r="AR3" s="111"/>
      <c r="AS3" s="256"/>
    </row>
    <row r="4" spans="8:45" x14ac:dyDescent="0.25">
      <c r="H4" s="105"/>
      <c r="I4" s="256"/>
      <c r="J4" s="256"/>
      <c r="K4" s="256"/>
      <c r="L4" s="256"/>
      <c r="M4" s="256"/>
      <c r="N4" s="256"/>
      <c r="O4" s="256"/>
      <c r="P4" s="256"/>
      <c r="Q4" s="256"/>
      <c r="R4" s="256"/>
      <c r="S4" s="256"/>
      <c r="T4" s="256"/>
      <c r="U4" s="256"/>
      <c r="V4" s="256"/>
      <c r="W4" s="256"/>
      <c r="X4" s="256"/>
      <c r="Y4" s="112"/>
      <c r="Z4" s="113"/>
      <c r="AA4" s="113">
        <v>2000</v>
      </c>
      <c r="AB4" s="113">
        <v>2001</v>
      </c>
      <c r="AC4" s="113">
        <v>2002</v>
      </c>
      <c r="AD4" s="113">
        <v>2003</v>
      </c>
      <c r="AE4" s="113">
        <v>2004</v>
      </c>
      <c r="AF4" s="113">
        <v>2005</v>
      </c>
      <c r="AG4" s="113">
        <v>2006</v>
      </c>
      <c r="AH4" s="113">
        <v>2007</v>
      </c>
      <c r="AI4" s="113">
        <v>2008</v>
      </c>
      <c r="AJ4" s="113">
        <v>2009</v>
      </c>
      <c r="AK4" s="113">
        <v>2010</v>
      </c>
      <c r="AL4" s="113">
        <v>2011</v>
      </c>
      <c r="AM4" s="113">
        <v>2012</v>
      </c>
      <c r="AN4" s="113">
        <v>2013</v>
      </c>
      <c r="AO4" s="113">
        <v>2014</v>
      </c>
      <c r="AP4" s="113">
        <v>2015</v>
      </c>
      <c r="AQ4" s="113">
        <v>2016</v>
      </c>
      <c r="AR4" s="114">
        <v>2017</v>
      </c>
      <c r="AS4" s="114">
        <v>2018</v>
      </c>
    </row>
    <row r="5" spans="8:45" x14ac:dyDescent="0.25">
      <c r="H5" s="256"/>
      <c r="I5" s="256"/>
      <c r="J5" s="256"/>
      <c r="K5" s="256"/>
      <c r="L5" s="256"/>
      <c r="M5" s="256"/>
      <c r="N5" s="256"/>
      <c r="O5" s="256"/>
      <c r="P5" s="256"/>
      <c r="Q5" s="256"/>
      <c r="R5" s="256"/>
      <c r="S5" s="256"/>
      <c r="T5" s="256"/>
      <c r="U5" s="256"/>
      <c r="V5" s="256"/>
      <c r="W5" s="256"/>
      <c r="X5" s="256"/>
      <c r="Y5" s="115" t="s">
        <v>135</v>
      </c>
      <c r="Z5" s="116" t="s">
        <v>136</v>
      </c>
      <c r="AA5" s="116">
        <v>264.75042000000002</v>
      </c>
      <c r="AB5" s="116">
        <v>308.94225599999999</v>
      </c>
      <c r="AC5" s="116">
        <v>344.06530935310002</v>
      </c>
      <c r="AD5" s="116">
        <v>390.96013003370001</v>
      </c>
      <c r="AE5" s="116">
        <v>465.3393175571</v>
      </c>
      <c r="AF5" s="116">
        <v>413.65611972459999</v>
      </c>
      <c r="AG5" s="116">
        <v>470.09455889540004</v>
      </c>
      <c r="AH5" s="116">
        <v>599.78646680209988</v>
      </c>
      <c r="AI5" s="116">
        <v>581.72047084199994</v>
      </c>
      <c r="AJ5" s="116">
        <v>687.65672542569996</v>
      </c>
      <c r="AK5" s="116">
        <v>725.38451726690005</v>
      </c>
      <c r="AL5" s="116">
        <v>660.04612720440002</v>
      </c>
      <c r="AM5" s="116">
        <v>743.9480811599999</v>
      </c>
      <c r="AN5" s="116">
        <v>873.51530059059996</v>
      </c>
      <c r="AO5" s="116">
        <v>796.43082167889997</v>
      </c>
      <c r="AP5" s="116">
        <v>875.0329999999999</v>
      </c>
      <c r="AQ5" s="116">
        <f>AQ10+AQ15+AQ20+AQ25</f>
        <v>906.32799999999997</v>
      </c>
      <c r="AR5" s="117">
        <f>AR10+AR15+AR20+AR25+AR29</f>
        <v>939.54</v>
      </c>
      <c r="AS5" s="117">
        <f>AS10+AS15+AS20+AS25+AS29</f>
        <v>844.7</v>
      </c>
    </row>
    <row r="6" spans="8:45" x14ac:dyDescent="0.25">
      <c r="H6" s="256"/>
      <c r="I6" s="256"/>
      <c r="J6" s="256"/>
      <c r="K6" s="256"/>
      <c r="L6" s="256"/>
      <c r="M6" s="256"/>
      <c r="N6" s="256"/>
      <c r="O6" s="256"/>
      <c r="P6" s="256"/>
      <c r="Q6" s="256"/>
      <c r="R6" s="256"/>
      <c r="S6" s="256"/>
      <c r="T6" s="256"/>
      <c r="U6" s="256"/>
      <c r="V6" s="256"/>
      <c r="W6" s="256"/>
      <c r="X6" s="256"/>
      <c r="Y6" s="115" t="s">
        <v>137</v>
      </c>
      <c r="Z6" s="116" t="s">
        <v>138</v>
      </c>
      <c r="AA6" s="116">
        <v>568.92613499999993</v>
      </c>
      <c r="AB6" s="116">
        <v>587.8004279999999</v>
      </c>
      <c r="AC6" s="116">
        <v>598.37332026999991</v>
      </c>
      <c r="AD6" s="116">
        <v>666.28691326000001</v>
      </c>
      <c r="AE6" s="116">
        <v>832.55681260000006</v>
      </c>
      <c r="AF6" s="116">
        <v>872.49015702000008</v>
      </c>
      <c r="AG6" s="116">
        <v>958.12004132999994</v>
      </c>
      <c r="AH6" s="116">
        <v>1246.5129926999998</v>
      </c>
      <c r="AI6" s="116">
        <v>1366.7572898600004</v>
      </c>
      <c r="AJ6" s="116">
        <v>1372.2251541599999</v>
      </c>
      <c r="AK6" s="116">
        <v>1532.6636520499999</v>
      </c>
      <c r="AL6" s="116">
        <v>1680.1964922900002</v>
      </c>
      <c r="AM6" s="116">
        <v>1777.2309957100001</v>
      </c>
      <c r="AN6" s="116">
        <v>1867.0447450000001</v>
      </c>
      <c r="AO6" s="116">
        <v>1834.2605475400001</v>
      </c>
      <c r="AP6" s="116">
        <v>1843.5249999999999</v>
      </c>
      <c r="AQ6" s="116">
        <f>AQ11+AQ16+AQ21+AQ26</f>
        <v>1843.509</v>
      </c>
      <c r="AR6" s="117">
        <f>AR11+AR16+AR21+AR26+AR30</f>
        <v>2006.3540000000003</v>
      </c>
      <c r="AS6" s="117">
        <f>AS11+AS16+AS21+AS26+AS30</f>
        <v>1984.6000000000001</v>
      </c>
    </row>
    <row r="7" spans="8:45" x14ac:dyDescent="0.25">
      <c r="H7" s="256"/>
      <c r="I7" s="256"/>
      <c r="J7" s="256"/>
      <c r="K7" s="256"/>
      <c r="L7" s="256"/>
      <c r="M7" s="256"/>
      <c r="N7" s="256"/>
      <c r="O7" s="256"/>
      <c r="P7" s="256"/>
      <c r="Q7" s="256"/>
      <c r="R7" s="256"/>
      <c r="S7" s="256"/>
      <c r="T7" s="256"/>
      <c r="U7" s="256"/>
      <c r="V7" s="256"/>
      <c r="W7" s="256"/>
      <c r="X7" s="256"/>
      <c r="Y7" s="118" t="s">
        <v>139</v>
      </c>
      <c r="Z7" s="119" t="s">
        <v>140</v>
      </c>
      <c r="AA7" s="120">
        <f>AA6/AA5</f>
        <v>2.1489149478969662</v>
      </c>
      <c r="AB7" s="120">
        <f t="shared" ref="AB7:AO7" si="1">AB6/AB5</f>
        <v>1.9026223075162625</v>
      </c>
      <c r="AC7" s="120">
        <f t="shared" si="1"/>
        <v>1.7391271482586874</v>
      </c>
      <c r="AD7" s="120">
        <f t="shared" si="1"/>
        <v>1.7042323809401418</v>
      </c>
      <c r="AE7" s="120">
        <f t="shared" si="1"/>
        <v>1.7891391962550858</v>
      </c>
      <c r="AF7" s="120">
        <f t="shared" si="1"/>
        <v>2.1092161228048028</v>
      </c>
      <c r="AG7" s="120">
        <f t="shared" si="1"/>
        <v>2.0381432271442002</v>
      </c>
      <c r="AH7" s="120">
        <f t="shared" si="1"/>
        <v>2.0782612841301202</v>
      </c>
      <c r="AI7" s="120">
        <f t="shared" si="1"/>
        <v>2.3495086701723151</v>
      </c>
      <c r="AJ7" s="120">
        <f t="shared" si="1"/>
        <v>1.9955089558827652</v>
      </c>
      <c r="AK7" s="120">
        <f t="shared" si="1"/>
        <v>2.1128982154523532</v>
      </c>
      <c r="AL7" s="120">
        <f t="shared" si="1"/>
        <v>2.5455743516084364</v>
      </c>
      <c r="AM7" s="120">
        <f t="shared" si="1"/>
        <v>2.3889180451125775</v>
      </c>
      <c r="AN7" s="120">
        <f t="shared" si="1"/>
        <v>2.1373921484118896</v>
      </c>
      <c r="AO7" s="120">
        <f t="shared" si="1"/>
        <v>2.3031009067094166</v>
      </c>
      <c r="AP7" s="120">
        <v>2.106806257592571</v>
      </c>
      <c r="AQ7" s="120">
        <f>AQ6/AQ5</f>
        <v>2.0340417597161293</v>
      </c>
      <c r="AR7" s="121">
        <f>AR6/AR5</f>
        <v>2.1354641633139626</v>
      </c>
      <c r="AS7" s="121">
        <f>AS6/AS5</f>
        <v>2.3494731857464188</v>
      </c>
    </row>
    <row r="8" spans="8:45" x14ac:dyDescent="0.25">
      <c r="H8" s="256"/>
      <c r="I8" s="256"/>
      <c r="J8" s="256"/>
      <c r="K8" s="256"/>
      <c r="L8" s="256"/>
      <c r="M8" s="256"/>
      <c r="N8" s="256"/>
      <c r="O8" s="256"/>
      <c r="P8" s="256"/>
      <c r="Q8" s="256"/>
      <c r="R8" s="256"/>
      <c r="S8" s="256"/>
      <c r="T8" s="256"/>
      <c r="U8" s="256"/>
      <c r="V8" s="256"/>
      <c r="W8" s="256"/>
      <c r="X8" s="256"/>
      <c r="Y8" s="108" t="s">
        <v>114</v>
      </c>
      <c r="Z8" s="109"/>
      <c r="AA8" s="110"/>
      <c r="AB8" s="110"/>
      <c r="AC8" s="110"/>
      <c r="AD8" s="110"/>
      <c r="AE8" s="110"/>
      <c r="AF8" s="110"/>
      <c r="AG8" s="110"/>
      <c r="AH8" s="110"/>
      <c r="AI8" s="110"/>
      <c r="AJ8" s="110"/>
      <c r="AK8" s="110"/>
      <c r="AL8" s="110"/>
      <c r="AM8" s="110"/>
      <c r="AN8" s="110"/>
      <c r="AO8" s="110"/>
      <c r="AP8" s="110"/>
      <c r="AQ8" s="110"/>
      <c r="AR8" s="111"/>
      <c r="AS8" s="256"/>
    </row>
    <row r="9" spans="8:45" x14ac:dyDescent="0.25">
      <c r="H9" s="256"/>
      <c r="I9" s="256"/>
      <c r="J9" s="256"/>
      <c r="K9" s="256"/>
      <c r="L9" s="256"/>
      <c r="M9" s="256"/>
      <c r="N9" s="256"/>
      <c r="O9" s="256"/>
      <c r="P9" s="256"/>
      <c r="Q9" s="256"/>
      <c r="R9" s="256"/>
      <c r="S9" s="256"/>
      <c r="T9" s="256"/>
      <c r="U9" s="256"/>
      <c r="V9" s="256"/>
      <c r="W9" s="256"/>
      <c r="X9" s="256"/>
      <c r="Y9" s="112"/>
      <c r="Z9" s="113"/>
      <c r="AA9" s="113">
        <v>2000</v>
      </c>
      <c r="AB9" s="113">
        <v>2001</v>
      </c>
      <c r="AC9" s="113">
        <v>2002</v>
      </c>
      <c r="AD9" s="113">
        <v>2003</v>
      </c>
      <c r="AE9" s="113">
        <v>2004</v>
      </c>
      <c r="AF9" s="113">
        <v>2005</v>
      </c>
      <c r="AG9" s="113">
        <v>2006</v>
      </c>
      <c r="AH9" s="113">
        <v>2007</v>
      </c>
      <c r="AI9" s="113">
        <v>2008</v>
      </c>
      <c r="AJ9" s="113">
        <v>2009</v>
      </c>
      <c r="AK9" s="113">
        <v>2010</v>
      </c>
      <c r="AL9" s="113">
        <v>2011</v>
      </c>
      <c r="AM9" s="113">
        <v>2012</v>
      </c>
      <c r="AN9" s="113">
        <v>2013</v>
      </c>
      <c r="AO9" s="113">
        <v>2014</v>
      </c>
      <c r="AP9" s="113">
        <v>2015</v>
      </c>
      <c r="AQ9" s="113">
        <v>2016</v>
      </c>
      <c r="AR9" s="114">
        <v>2017</v>
      </c>
      <c r="AS9" s="114">
        <v>2018</v>
      </c>
    </row>
    <row r="10" spans="8:45" x14ac:dyDescent="0.25">
      <c r="H10" s="256"/>
      <c r="I10" s="256"/>
      <c r="J10" s="256"/>
      <c r="K10" s="256"/>
      <c r="L10" s="256"/>
      <c r="M10" s="256"/>
      <c r="N10" s="256"/>
      <c r="O10" s="256"/>
      <c r="P10" s="256"/>
      <c r="Q10" s="256"/>
      <c r="R10" s="256"/>
      <c r="S10" s="256"/>
      <c r="T10" s="256"/>
      <c r="U10" s="256"/>
      <c r="V10" s="256"/>
      <c r="W10" s="256"/>
      <c r="X10" s="256"/>
      <c r="Y10" s="115" t="s">
        <v>141</v>
      </c>
      <c r="Z10" s="116" t="s">
        <v>136</v>
      </c>
      <c r="AA10" s="116">
        <v>150.38057900000001</v>
      </c>
      <c r="AB10" s="116">
        <v>158.48778799999999</v>
      </c>
      <c r="AC10" s="116">
        <v>175.49329445519999</v>
      </c>
      <c r="AD10" s="116">
        <v>192.93670056670001</v>
      </c>
      <c r="AE10" s="116">
        <v>233.3400807802</v>
      </c>
      <c r="AF10" s="116">
        <v>242.48022453990001</v>
      </c>
      <c r="AG10" s="116">
        <v>258.75041966539999</v>
      </c>
      <c r="AH10" s="116">
        <v>317.69890552209995</v>
      </c>
      <c r="AI10" s="116">
        <v>326.99190337199997</v>
      </c>
      <c r="AJ10" s="116">
        <v>348.41301345569997</v>
      </c>
      <c r="AK10" s="116">
        <v>382.55308354490001</v>
      </c>
      <c r="AL10" s="116">
        <v>396.57615365309999</v>
      </c>
      <c r="AM10" s="116">
        <v>401.84123653259996</v>
      </c>
      <c r="AN10" s="116">
        <v>398.37695106059999</v>
      </c>
      <c r="AO10" s="116">
        <v>413.56919094929998</v>
      </c>
      <c r="AP10" s="116">
        <v>437.84699999999998</v>
      </c>
      <c r="AQ10" s="116">
        <v>451.06700000000001</v>
      </c>
      <c r="AR10" s="117">
        <v>477.19299999999998</v>
      </c>
      <c r="AS10" s="122">
        <v>456.7</v>
      </c>
    </row>
    <row r="11" spans="8:45" x14ac:dyDescent="0.25">
      <c r="H11" s="256"/>
      <c r="I11" s="256"/>
      <c r="J11" s="256"/>
      <c r="K11" s="256"/>
      <c r="L11" s="256"/>
      <c r="M11" s="256"/>
      <c r="N11" s="256"/>
      <c r="O11" s="256"/>
      <c r="P11" s="256"/>
      <c r="Q11" s="256"/>
      <c r="R11" s="256"/>
      <c r="S11" s="256"/>
      <c r="T11" s="256"/>
      <c r="U11" s="256"/>
      <c r="V11" s="256"/>
      <c r="W11" s="256"/>
      <c r="X11" s="256"/>
      <c r="Y11" s="115" t="s">
        <v>142</v>
      </c>
      <c r="Z11" s="116" t="s">
        <v>138</v>
      </c>
      <c r="AA11" s="116">
        <v>434.661993</v>
      </c>
      <c r="AB11" s="116">
        <v>453.87927200000001</v>
      </c>
      <c r="AC11" s="116">
        <v>471.66601617999999</v>
      </c>
      <c r="AD11" s="116">
        <v>524.11470127999996</v>
      </c>
      <c r="AE11" s="116">
        <v>650.14249059000008</v>
      </c>
      <c r="AF11" s="116">
        <v>696.04023954000002</v>
      </c>
      <c r="AG11" s="116">
        <v>772.21546238999997</v>
      </c>
      <c r="AH11" s="116">
        <v>1012.17846896</v>
      </c>
      <c r="AI11" s="116">
        <v>1095.4763609000001</v>
      </c>
      <c r="AJ11" s="116">
        <v>1069.12207951</v>
      </c>
      <c r="AK11" s="116">
        <v>1186.4632452799999</v>
      </c>
      <c r="AL11" s="116">
        <v>1321.6412109100002</v>
      </c>
      <c r="AM11" s="116">
        <v>1337.7155418900002</v>
      </c>
      <c r="AN11" s="116">
        <v>1362.5547327000002</v>
      </c>
      <c r="AO11" s="116">
        <v>1422.0179057400001</v>
      </c>
      <c r="AP11" s="116">
        <v>1443.4</v>
      </c>
      <c r="AQ11" s="116">
        <v>1427.481</v>
      </c>
      <c r="AR11" s="117">
        <v>1520.2370000000001</v>
      </c>
      <c r="AS11" s="122">
        <v>1508.3</v>
      </c>
    </row>
    <row r="12" spans="8:45" x14ac:dyDescent="0.25">
      <c r="H12" s="256"/>
      <c r="I12" s="256"/>
      <c r="J12" s="256"/>
      <c r="K12" s="256"/>
      <c r="L12" s="256"/>
      <c r="M12" s="256"/>
      <c r="N12" s="256"/>
      <c r="O12" s="256"/>
      <c r="P12" s="256"/>
      <c r="Q12" s="256"/>
      <c r="R12" s="256"/>
      <c r="S12" s="256"/>
      <c r="T12" s="256"/>
      <c r="U12" s="256"/>
      <c r="V12" s="256"/>
      <c r="W12" s="256"/>
      <c r="X12" s="256"/>
      <c r="Y12" s="118" t="s">
        <v>143</v>
      </c>
      <c r="Z12" s="119" t="s">
        <v>140</v>
      </c>
      <c r="AA12" s="120">
        <f t="shared" ref="AA12:AO12" si="2">AA11/AA10</f>
        <v>2.8904130831947388</v>
      </c>
      <c r="AB12" s="120">
        <f t="shared" si="2"/>
        <v>2.8638122705075548</v>
      </c>
      <c r="AC12" s="120">
        <f t="shared" si="2"/>
        <v>2.6876583384239057</v>
      </c>
      <c r="AD12" s="120">
        <f t="shared" si="2"/>
        <v>2.7165111652710605</v>
      </c>
      <c r="AE12" s="120">
        <f t="shared" si="2"/>
        <v>2.7862443880887167</v>
      </c>
      <c r="AF12" s="120">
        <f t="shared" si="2"/>
        <v>2.8705031136486223</v>
      </c>
      <c r="AG12" s="120">
        <f t="shared" si="2"/>
        <v>2.9844027437272609</v>
      </c>
      <c r="AH12" s="120">
        <f t="shared" si="2"/>
        <v>3.1859677555281674</v>
      </c>
      <c r="AI12" s="120">
        <f t="shared" si="2"/>
        <v>3.3501635655294479</v>
      </c>
      <c r="AJ12" s="120">
        <f t="shared" si="2"/>
        <v>3.0685480685868147</v>
      </c>
      <c r="AK12" s="120">
        <f t="shared" si="2"/>
        <v>3.1014342749134984</v>
      </c>
      <c r="AL12" s="120">
        <f t="shared" si="2"/>
        <v>3.3326290517863288</v>
      </c>
      <c r="AM12" s="120">
        <f t="shared" si="2"/>
        <v>3.3289653233024432</v>
      </c>
      <c r="AN12" s="120">
        <f t="shared" si="2"/>
        <v>3.4202649753517798</v>
      </c>
      <c r="AO12" s="120">
        <f t="shared" si="2"/>
        <v>3.4384038677444115</v>
      </c>
      <c r="AP12" s="120">
        <v>3.2965853368870865</v>
      </c>
      <c r="AQ12" s="120">
        <f>AQ11/AQ10</f>
        <v>3.164676201096511</v>
      </c>
      <c r="AR12" s="120">
        <f>AR11/AR10</f>
        <v>3.1857906549341672</v>
      </c>
      <c r="AS12" s="265">
        <f>AS11/AS10</f>
        <v>3.3026056492226843</v>
      </c>
    </row>
    <row r="13" spans="8:45" x14ac:dyDescent="0.25">
      <c r="H13" s="256"/>
      <c r="I13" s="256"/>
      <c r="J13" s="256"/>
      <c r="K13" s="256"/>
      <c r="L13" s="256"/>
      <c r="M13" s="256"/>
      <c r="N13" s="256"/>
      <c r="O13" s="256"/>
      <c r="P13" s="256"/>
      <c r="Q13" s="256"/>
      <c r="R13" s="256"/>
      <c r="S13" s="256"/>
      <c r="T13" s="256"/>
      <c r="U13" s="256"/>
      <c r="V13" s="256"/>
      <c r="W13" s="256"/>
      <c r="X13" s="256"/>
      <c r="Y13" s="108" t="s">
        <v>115</v>
      </c>
      <c r="Z13" s="109"/>
      <c r="AA13" s="110"/>
      <c r="AB13" s="110"/>
      <c r="AC13" s="110"/>
      <c r="AD13" s="110"/>
      <c r="AE13" s="110"/>
      <c r="AF13" s="110"/>
      <c r="AG13" s="110"/>
      <c r="AH13" s="110"/>
      <c r="AI13" s="110"/>
      <c r="AJ13" s="110"/>
      <c r="AK13" s="110"/>
      <c r="AL13" s="110"/>
      <c r="AM13" s="110"/>
      <c r="AN13" s="110"/>
      <c r="AO13" s="110"/>
      <c r="AP13" s="110"/>
      <c r="AQ13" s="110"/>
      <c r="AR13" s="111"/>
      <c r="AS13" s="256"/>
    </row>
    <row r="14" spans="8:45" x14ac:dyDescent="0.25">
      <c r="H14" s="256"/>
      <c r="I14" s="256"/>
      <c r="J14" s="256"/>
      <c r="K14" s="256"/>
      <c r="L14" s="256"/>
      <c r="M14" s="256"/>
      <c r="N14" s="256"/>
      <c r="O14" s="256"/>
      <c r="P14" s="256"/>
      <c r="Q14" s="256"/>
      <c r="R14" s="256"/>
      <c r="S14" s="256"/>
      <c r="T14" s="256"/>
      <c r="U14" s="256"/>
      <c r="V14" s="256"/>
      <c r="W14" s="256"/>
      <c r="X14" s="256"/>
      <c r="Y14" s="112"/>
      <c r="Z14" s="113"/>
      <c r="AA14" s="113">
        <v>2000</v>
      </c>
      <c r="AB14" s="113">
        <v>2001</v>
      </c>
      <c r="AC14" s="113">
        <v>2002</v>
      </c>
      <c r="AD14" s="113">
        <v>2003</v>
      </c>
      <c r="AE14" s="113">
        <v>2004</v>
      </c>
      <c r="AF14" s="113">
        <v>2005</v>
      </c>
      <c r="AG14" s="113">
        <v>2006</v>
      </c>
      <c r="AH14" s="113">
        <v>2007</v>
      </c>
      <c r="AI14" s="113">
        <v>2008</v>
      </c>
      <c r="AJ14" s="113">
        <v>2009</v>
      </c>
      <c r="AK14" s="113">
        <v>2010</v>
      </c>
      <c r="AL14" s="113">
        <v>2011</v>
      </c>
      <c r="AM14" s="113">
        <v>2012</v>
      </c>
      <c r="AN14" s="113">
        <v>2013</v>
      </c>
      <c r="AO14" s="113">
        <v>2014</v>
      </c>
      <c r="AP14" s="113">
        <v>2015</v>
      </c>
      <c r="AQ14" s="113">
        <v>2016</v>
      </c>
      <c r="AR14" s="114">
        <v>2017</v>
      </c>
      <c r="AS14" s="256">
        <v>2018</v>
      </c>
    </row>
    <row r="15" spans="8:45" x14ac:dyDescent="0.25">
      <c r="H15" s="256"/>
      <c r="I15" s="256"/>
      <c r="J15" s="256"/>
      <c r="K15" s="256"/>
      <c r="L15" s="256"/>
      <c r="M15" s="256"/>
      <c r="N15" s="256"/>
      <c r="O15" s="256"/>
      <c r="P15" s="256"/>
      <c r="Q15" s="256"/>
      <c r="R15" s="256"/>
      <c r="S15" s="256"/>
      <c r="T15" s="256"/>
      <c r="U15" s="256"/>
      <c r="V15" s="256"/>
      <c r="W15" s="256"/>
      <c r="X15" s="256"/>
      <c r="Y15" s="115" t="s">
        <v>144</v>
      </c>
      <c r="Z15" s="116" t="s">
        <v>136</v>
      </c>
      <c r="AA15" s="116">
        <v>72.910036000000005</v>
      </c>
      <c r="AB15" s="116">
        <v>109.110247</v>
      </c>
      <c r="AC15" s="116">
        <v>118.40353100519999</v>
      </c>
      <c r="AD15" s="116">
        <v>149.88732758360001</v>
      </c>
      <c r="AE15" s="116">
        <v>188.22032426440001</v>
      </c>
      <c r="AF15" s="116">
        <v>131.14229065469999</v>
      </c>
      <c r="AG15" s="116">
        <v>161.83011181999998</v>
      </c>
      <c r="AH15" s="116">
        <v>233.30518985</v>
      </c>
      <c r="AI15" s="116">
        <v>208.40995900999999</v>
      </c>
      <c r="AJ15" s="116">
        <v>289.61965530000003</v>
      </c>
      <c r="AK15" s="116">
        <v>290.92445788999999</v>
      </c>
      <c r="AL15" s="116">
        <v>210.15477798930002</v>
      </c>
      <c r="AM15" s="116">
        <v>290.69355034739999</v>
      </c>
      <c r="AN15" s="116">
        <v>410.26098474999998</v>
      </c>
      <c r="AO15" s="116">
        <v>329.41743557000001</v>
      </c>
      <c r="AP15" s="116">
        <v>385.04199999999997</v>
      </c>
      <c r="AQ15" s="116">
        <v>401.93400000000003</v>
      </c>
      <c r="AR15" s="117">
        <v>393.92899999999997</v>
      </c>
      <c r="AS15" s="122">
        <v>319.5</v>
      </c>
    </row>
    <row r="16" spans="8:45" x14ac:dyDescent="0.25">
      <c r="H16" s="256"/>
      <c r="I16" s="256"/>
      <c r="J16" s="256"/>
      <c r="K16" s="256"/>
      <c r="L16" s="256"/>
      <c r="M16" s="256"/>
      <c r="N16" s="256"/>
      <c r="O16" s="256"/>
      <c r="P16" s="256"/>
      <c r="Q16" s="256"/>
      <c r="R16" s="256"/>
      <c r="S16" s="256"/>
      <c r="T16" s="256"/>
      <c r="U16" s="256"/>
      <c r="V16" s="256"/>
      <c r="W16" s="256"/>
      <c r="X16" s="256"/>
      <c r="Y16" s="115" t="s">
        <v>145</v>
      </c>
      <c r="Z16" s="116" t="s">
        <v>138</v>
      </c>
      <c r="AA16" s="116">
        <v>66.290965999999997</v>
      </c>
      <c r="AB16" s="116">
        <v>69.168778000000003</v>
      </c>
      <c r="AC16" s="116">
        <v>54.666370960000002</v>
      </c>
      <c r="AD16" s="116">
        <v>74.318585330000005</v>
      </c>
      <c r="AE16" s="116">
        <v>116.18971509000001</v>
      </c>
      <c r="AF16" s="116">
        <v>114.17217457</v>
      </c>
      <c r="AG16" s="116">
        <v>114.31705675000001</v>
      </c>
      <c r="AH16" s="116">
        <v>150.5098686</v>
      </c>
      <c r="AI16" s="116">
        <v>182.46038066</v>
      </c>
      <c r="AJ16" s="116">
        <v>211.21099818000002</v>
      </c>
      <c r="AK16" s="116">
        <v>243.25538308</v>
      </c>
      <c r="AL16" s="116">
        <v>245.24177114</v>
      </c>
      <c r="AM16" s="116">
        <v>330.16294305999998</v>
      </c>
      <c r="AN16" s="116">
        <v>390.96416416000005</v>
      </c>
      <c r="AO16" s="116">
        <v>296.75839437000002</v>
      </c>
      <c r="AP16" s="116">
        <v>292.47399999999999</v>
      </c>
      <c r="AQ16" s="116">
        <v>303.22699999999998</v>
      </c>
      <c r="AR16" s="117">
        <v>340.12900000000002</v>
      </c>
      <c r="AS16" s="122">
        <v>327.2</v>
      </c>
    </row>
    <row r="17" spans="25:45" x14ac:dyDescent="0.25">
      <c r="Y17" s="118" t="s">
        <v>146</v>
      </c>
      <c r="Z17" s="119" t="s">
        <v>140</v>
      </c>
      <c r="AA17" s="120">
        <f t="shared" ref="AA17:AO17" si="3">AA16/AA15</f>
        <v>0.90921592742047186</v>
      </c>
      <c r="AB17" s="120">
        <f t="shared" si="3"/>
        <v>0.6339347577501131</v>
      </c>
      <c r="AC17" s="120">
        <f t="shared" si="3"/>
        <v>0.46169544519410649</v>
      </c>
      <c r="AD17" s="120">
        <f t="shared" si="3"/>
        <v>0.49582967771940983</v>
      </c>
      <c r="AE17" s="120">
        <f t="shared" si="3"/>
        <v>0.61730695419897397</v>
      </c>
      <c r="AF17" s="120">
        <f t="shared" si="3"/>
        <v>0.87059768439318619</v>
      </c>
      <c r="AG17" s="120">
        <f t="shared" si="3"/>
        <v>0.70640164221818191</v>
      </c>
      <c r="AH17" s="120">
        <f t="shared" si="3"/>
        <v>0.64512010511539852</v>
      </c>
      <c r="AI17" s="120">
        <f t="shared" si="3"/>
        <v>0.87548781990425484</v>
      </c>
      <c r="AJ17" s="120">
        <f t="shared" si="3"/>
        <v>0.72927024915218175</v>
      </c>
      <c r="AK17" s="120">
        <f t="shared" si="3"/>
        <v>0.83614621075267626</v>
      </c>
      <c r="AL17" s="120">
        <f t="shared" si="3"/>
        <v>1.1669578654665964</v>
      </c>
      <c r="AM17" s="120">
        <f t="shared" si="3"/>
        <v>1.1357766371680114</v>
      </c>
      <c r="AN17" s="120">
        <f t="shared" si="3"/>
        <v>0.95296452427286304</v>
      </c>
      <c r="AO17" s="120">
        <f t="shared" si="3"/>
        <v>0.90085818880992397</v>
      </c>
      <c r="AP17" s="120">
        <v>0.75958986292404462</v>
      </c>
      <c r="AQ17" s="120">
        <f>AQ16/AQ15</f>
        <v>0.7544198798807763</v>
      </c>
      <c r="AR17" s="120">
        <f>AR16/AR15</f>
        <v>0.8634271658090672</v>
      </c>
      <c r="AS17" s="394">
        <f>AS16/AS15</f>
        <v>1.0241001564945227</v>
      </c>
    </row>
    <row r="18" spans="25:45" x14ac:dyDescent="0.25">
      <c r="Y18" s="108" t="s">
        <v>147</v>
      </c>
      <c r="Z18" s="109"/>
      <c r="AA18" s="110"/>
      <c r="AB18" s="110"/>
      <c r="AC18" s="110"/>
      <c r="AD18" s="110"/>
      <c r="AE18" s="110"/>
      <c r="AF18" s="110"/>
      <c r="AG18" s="110"/>
      <c r="AH18" s="110"/>
      <c r="AI18" s="110"/>
      <c r="AJ18" s="110"/>
      <c r="AK18" s="110"/>
      <c r="AL18" s="110"/>
      <c r="AM18" s="110"/>
      <c r="AN18" s="110"/>
      <c r="AO18" s="110"/>
      <c r="AP18" s="110"/>
      <c r="AQ18" s="110"/>
      <c r="AR18" s="111"/>
      <c r="AS18" s="256"/>
    </row>
    <row r="19" spans="25:45" x14ac:dyDescent="0.25">
      <c r="Y19" s="112"/>
      <c r="Z19" s="113"/>
      <c r="AA19" s="113">
        <v>2000</v>
      </c>
      <c r="AB19" s="113">
        <v>2001</v>
      </c>
      <c r="AC19" s="113">
        <v>2002</v>
      </c>
      <c r="AD19" s="113">
        <v>2003</v>
      </c>
      <c r="AE19" s="113">
        <v>2004</v>
      </c>
      <c r="AF19" s="113">
        <v>2005</v>
      </c>
      <c r="AG19" s="113">
        <v>2006</v>
      </c>
      <c r="AH19" s="113">
        <v>2007</v>
      </c>
      <c r="AI19" s="113">
        <v>2008</v>
      </c>
      <c r="AJ19" s="113">
        <v>2009</v>
      </c>
      <c r="AK19" s="113">
        <v>2010</v>
      </c>
      <c r="AL19" s="113">
        <v>2011</v>
      </c>
      <c r="AM19" s="113">
        <v>2012</v>
      </c>
      <c r="AN19" s="113">
        <v>2013</v>
      </c>
      <c r="AO19" s="113">
        <v>2014</v>
      </c>
      <c r="AP19" s="113">
        <v>2015</v>
      </c>
      <c r="AQ19" s="113">
        <v>2016</v>
      </c>
      <c r="AR19" s="114">
        <v>2017</v>
      </c>
      <c r="AS19" s="256">
        <v>2018</v>
      </c>
    </row>
    <row r="20" spans="25:45" x14ac:dyDescent="0.25">
      <c r="Y20" s="115" t="s">
        <v>148</v>
      </c>
      <c r="Z20" s="116" t="s">
        <v>136</v>
      </c>
      <c r="AA20" s="116">
        <v>39.981855000000003</v>
      </c>
      <c r="AB20" s="116">
        <v>40.052982999999998</v>
      </c>
      <c r="AC20" s="116">
        <v>49.388238392700003</v>
      </c>
      <c r="AD20" s="116">
        <v>47.342706783399997</v>
      </c>
      <c r="AE20" s="116">
        <v>42.646569212499998</v>
      </c>
      <c r="AF20" s="116">
        <v>38.658926530000002</v>
      </c>
      <c r="AG20" s="116">
        <v>47.957571909999999</v>
      </c>
      <c r="AH20" s="116">
        <v>46.841828729999996</v>
      </c>
      <c r="AI20" s="116">
        <v>43.590714210000002</v>
      </c>
      <c r="AJ20" s="116">
        <v>47.185891670000004</v>
      </c>
      <c r="AK20" s="116">
        <v>48.600438652000001</v>
      </c>
      <c r="AL20" s="116">
        <v>49.518246762000004</v>
      </c>
      <c r="AM20" s="116">
        <v>47.411845679999999</v>
      </c>
      <c r="AN20" s="116">
        <v>61.3923323</v>
      </c>
      <c r="AO20" s="116">
        <v>49.354199690000002</v>
      </c>
      <c r="AP20" s="116">
        <v>47.796999999999997</v>
      </c>
      <c r="AQ20" s="116">
        <v>48.23</v>
      </c>
      <c r="AR20" s="117">
        <v>43.374000000000002</v>
      </c>
      <c r="AS20" s="122">
        <v>43.8</v>
      </c>
    </row>
    <row r="21" spans="25:45" x14ac:dyDescent="0.25">
      <c r="Y21" s="115" t="s">
        <v>149</v>
      </c>
      <c r="Z21" s="116" t="s">
        <v>138</v>
      </c>
      <c r="AA21" s="116">
        <v>64.322484000000003</v>
      </c>
      <c r="AB21" s="116">
        <v>61.564771999999998</v>
      </c>
      <c r="AC21" s="116">
        <v>70.012456389999997</v>
      </c>
      <c r="AD21" s="116">
        <v>65.760063479999999</v>
      </c>
      <c r="AE21" s="116">
        <v>63.218226420000001</v>
      </c>
      <c r="AF21" s="116">
        <v>58.501507850000003</v>
      </c>
      <c r="AG21" s="116">
        <v>66.993644709999998</v>
      </c>
      <c r="AH21" s="116">
        <v>78.070875520000001</v>
      </c>
      <c r="AI21" s="116">
        <v>78.936040340000005</v>
      </c>
      <c r="AJ21" s="116">
        <v>82.32576641</v>
      </c>
      <c r="AK21" s="116">
        <v>90.073937659999999</v>
      </c>
      <c r="AL21" s="116">
        <v>98.660379769999992</v>
      </c>
      <c r="AM21" s="116">
        <v>93.425791289999992</v>
      </c>
      <c r="AN21" s="116">
        <v>98.948317870000011</v>
      </c>
      <c r="AO21" s="116">
        <v>98.224757839999995</v>
      </c>
      <c r="AP21" s="116">
        <v>89.888999999999996</v>
      </c>
      <c r="AQ21" s="116">
        <v>92.328000000000003</v>
      </c>
      <c r="AR21" s="117">
        <v>87.179000000000002</v>
      </c>
      <c r="AS21" s="122">
        <v>90.2</v>
      </c>
    </row>
    <row r="22" spans="25:45" x14ac:dyDescent="0.25">
      <c r="Y22" s="118" t="s">
        <v>150</v>
      </c>
      <c r="Z22" s="119" t="s">
        <v>140</v>
      </c>
      <c r="AA22" s="120">
        <f t="shared" ref="AA22:AO22" si="4">AA21/AA20</f>
        <v>1.6087918882202938</v>
      </c>
      <c r="AB22" s="120">
        <f t="shared" si="4"/>
        <v>1.53708331786424</v>
      </c>
      <c r="AC22" s="120">
        <f t="shared" si="4"/>
        <v>1.4175937160040197</v>
      </c>
      <c r="AD22" s="120">
        <f t="shared" si="4"/>
        <v>1.3890220468563865</v>
      </c>
      <c r="AE22" s="120">
        <f t="shared" si="4"/>
        <v>1.4823754310691495</v>
      </c>
      <c r="AF22" s="120">
        <f t="shared" si="4"/>
        <v>1.5132729514515053</v>
      </c>
      <c r="AG22" s="120">
        <f t="shared" si="4"/>
        <v>1.3969357088328871</v>
      </c>
      <c r="AH22" s="120">
        <f t="shared" si="4"/>
        <v>1.6666914515657938</v>
      </c>
      <c r="AI22" s="120">
        <f t="shared" si="4"/>
        <v>1.810845308928009</v>
      </c>
      <c r="AJ22" s="120">
        <f t="shared" si="4"/>
        <v>1.7447114698129429</v>
      </c>
      <c r="AK22" s="120">
        <f t="shared" si="4"/>
        <v>1.8533564749274807</v>
      </c>
      <c r="AL22" s="120">
        <f t="shared" si="4"/>
        <v>1.992404542192139</v>
      </c>
      <c r="AM22" s="120">
        <f t="shared" si="4"/>
        <v>1.9705158057031791</v>
      </c>
      <c r="AN22" s="120">
        <f t="shared" si="4"/>
        <v>1.6117373972123878</v>
      </c>
      <c r="AO22" s="120">
        <f t="shared" si="4"/>
        <v>1.9902006000900061</v>
      </c>
      <c r="AP22" s="120">
        <v>1.8806410444170136</v>
      </c>
      <c r="AQ22" s="120">
        <f>AQ21/AQ20</f>
        <v>1.9143271822517107</v>
      </c>
      <c r="AR22" s="120">
        <f>AR21/AR20</f>
        <v>2.0099368285147783</v>
      </c>
      <c r="AS22" s="265">
        <f>AS21/AS20</f>
        <v>2.0593607305936077</v>
      </c>
    </row>
    <row r="23" spans="25:45" x14ac:dyDescent="0.25">
      <c r="Y23" s="108" t="s">
        <v>151</v>
      </c>
      <c r="Z23" s="109"/>
      <c r="AA23" s="110"/>
      <c r="AB23" s="110"/>
      <c r="AC23" s="110"/>
      <c r="AD23" s="110"/>
      <c r="AE23" s="110"/>
      <c r="AF23" s="110"/>
      <c r="AG23" s="110"/>
      <c r="AH23" s="110"/>
      <c r="AI23" s="110"/>
      <c r="AJ23" s="110"/>
      <c r="AK23" s="110"/>
      <c r="AL23" s="110"/>
      <c r="AM23" s="110"/>
      <c r="AN23" s="110"/>
      <c r="AO23" s="110"/>
      <c r="AP23" s="110"/>
      <c r="AQ23" s="110"/>
      <c r="AR23" s="111"/>
      <c r="AS23" s="256"/>
    </row>
    <row r="24" spans="25:45" x14ac:dyDescent="0.25">
      <c r="Y24" s="112"/>
      <c r="Z24" s="113"/>
      <c r="AA24" s="113">
        <v>2000</v>
      </c>
      <c r="AB24" s="113">
        <v>2001</v>
      </c>
      <c r="AC24" s="113">
        <v>2002</v>
      </c>
      <c r="AD24" s="113">
        <v>2003</v>
      </c>
      <c r="AE24" s="113">
        <v>2004</v>
      </c>
      <c r="AF24" s="113">
        <v>2005</v>
      </c>
      <c r="AG24" s="113">
        <v>2006</v>
      </c>
      <c r="AH24" s="113">
        <v>2007</v>
      </c>
      <c r="AI24" s="113">
        <v>2008</v>
      </c>
      <c r="AJ24" s="113">
        <v>2009</v>
      </c>
      <c r="AK24" s="113">
        <v>2010</v>
      </c>
      <c r="AL24" s="113">
        <v>2011</v>
      </c>
      <c r="AM24" s="113">
        <v>2012</v>
      </c>
      <c r="AN24" s="113">
        <v>2013</v>
      </c>
      <c r="AO24" s="113">
        <v>2014</v>
      </c>
      <c r="AP24" s="113">
        <v>2015</v>
      </c>
      <c r="AQ24" s="113">
        <v>2016</v>
      </c>
      <c r="AR24" s="114">
        <v>2017</v>
      </c>
      <c r="AS24" s="256">
        <v>2018</v>
      </c>
    </row>
    <row r="25" spans="25:45" x14ac:dyDescent="0.25">
      <c r="Y25" s="115" t="s">
        <v>152</v>
      </c>
      <c r="Z25" s="116" t="s">
        <v>136</v>
      </c>
      <c r="AA25" s="116">
        <v>1.4779500000000001</v>
      </c>
      <c r="AB25" s="116">
        <v>1.2912380000000001</v>
      </c>
      <c r="AC25" s="116">
        <v>0.78024550000000004</v>
      </c>
      <c r="AD25" s="116">
        <v>0.79339510000000002</v>
      </c>
      <c r="AE25" s="116">
        <v>1.1323433000000001</v>
      </c>
      <c r="AF25" s="116">
        <v>1.3746780000000001</v>
      </c>
      <c r="AG25" s="116">
        <v>1.5564555</v>
      </c>
      <c r="AH25" s="116">
        <v>1.9405427</v>
      </c>
      <c r="AI25" s="116">
        <v>2.7278942499999999</v>
      </c>
      <c r="AJ25" s="116">
        <v>2.4381650000000001</v>
      </c>
      <c r="AK25" s="116">
        <v>3.3065371800000003</v>
      </c>
      <c r="AL25" s="116">
        <v>3.7969488</v>
      </c>
      <c r="AM25" s="116">
        <v>4.0014485999999998</v>
      </c>
      <c r="AN25" s="116">
        <v>3.4850324800000001</v>
      </c>
      <c r="AO25" s="116">
        <v>4.0899954695999998</v>
      </c>
      <c r="AP25" s="116">
        <v>4.3470000000000004</v>
      </c>
      <c r="AQ25" s="116">
        <v>5.0970000000000004</v>
      </c>
      <c r="AR25" s="117">
        <v>5.444</v>
      </c>
      <c r="AS25" s="122">
        <v>4.5999999999999996</v>
      </c>
    </row>
    <row r="26" spans="25:45" x14ac:dyDescent="0.25">
      <c r="Y26" s="115" t="s">
        <v>153</v>
      </c>
      <c r="Z26" s="116" t="s">
        <v>138</v>
      </c>
      <c r="AA26" s="116">
        <v>3.6506919999999998</v>
      </c>
      <c r="AB26" s="116">
        <v>3.1876060000000002</v>
      </c>
      <c r="AC26" s="116">
        <v>2.0284767399999999</v>
      </c>
      <c r="AD26" s="116">
        <v>2.0935631699999999</v>
      </c>
      <c r="AE26" s="116">
        <v>3.0063805000000001</v>
      </c>
      <c r="AF26" s="116">
        <v>3.7762350599999999</v>
      </c>
      <c r="AG26" s="116">
        <v>4.5938774800000006</v>
      </c>
      <c r="AH26" s="116">
        <v>5.7537796200000004</v>
      </c>
      <c r="AI26" s="116">
        <v>9.8845079600000005</v>
      </c>
      <c r="AJ26" s="116">
        <v>9.5663100600000011</v>
      </c>
      <c r="AK26" s="116">
        <v>12.871086029999999</v>
      </c>
      <c r="AL26" s="116">
        <v>14.653130470000001</v>
      </c>
      <c r="AM26" s="116">
        <v>15.92671947</v>
      </c>
      <c r="AN26" s="116">
        <v>14.577530269999999</v>
      </c>
      <c r="AO26" s="116">
        <v>17.259489590000001</v>
      </c>
      <c r="AP26" s="116">
        <v>17.762</v>
      </c>
      <c r="AQ26" s="116">
        <v>20.472999999999999</v>
      </c>
      <c r="AR26" s="117">
        <v>21.908999999999999</v>
      </c>
      <c r="AS26" s="122">
        <f>19.2</f>
        <v>19.2</v>
      </c>
    </row>
    <row r="27" spans="25:45" x14ac:dyDescent="0.25">
      <c r="Y27" s="118" t="s">
        <v>154</v>
      </c>
      <c r="Z27" s="119" t="s">
        <v>140</v>
      </c>
      <c r="AA27" s="120">
        <f t="shared" ref="AA27:AO27" si="5">AA26/AA25</f>
        <v>2.470105213302209</v>
      </c>
      <c r="AB27" s="120">
        <f t="shared" si="5"/>
        <v>2.4686432710313668</v>
      </c>
      <c r="AC27" s="120">
        <f t="shared" si="5"/>
        <v>2.5997929369666339</v>
      </c>
      <c r="AD27" s="120">
        <f t="shared" si="5"/>
        <v>2.638739727532978</v>
      </c>
      <c r="AE27" s="120">
        <f t="shared" si="5"/>
        <v>2.6550079821199102</v>
      </c>
      <c r="AF27" s="120">
        <f t="shared" si="5"/>
        <v>2.7469960674427027</v>
      </c>
      <c r="AG27" s="120">
        <f t="shared" si="5"/>
        <v>2.951499403612889</v>
      </c>
      <c r="AH27" s="120">
        <f t="shared" si="5"/>
        <v>2.9650363375152735</v>
      </c>
      <c r="AI27" s="120">
        <f t="shared" si="5"/>
        <v>3.6234938212872443</v>
      </c>
      <c r="AJ27" s="120">
        <f t="shared" si="5"/>
        <v>3.923569594346568</v>
      </c>
      <c r="AK27" s="120">
        <f t="shared" si="5"/>
        <v>3.8926179653603645</v>
      </c>
      <c r="AL27" s="120">
        <f t="shared" si="5"/>
        <v>3.8591856887825298</v>
      </c>
      <c r="AM27" s="120">
        <f t="shared" si="5"/>
        <v>3.9802384241546926</v>
      </c>
      <c r="AN27" s="120">
        <f t="shared" si="5"/>
        <v>4.1828965307089474</v>
      </c>
      <c r="AO27" s="120">
        <f t="shared" si="5"/>
        <v>4.2199287794536291</v>
      </c>
      <c r="AP27" s="120">
        <v>4.086036346905912</v>
      </c>
      <c r="AQ27" s="120">
        <f>AQ26/AQ25</f>
        <v>4.0166764763586418</v>
      </c>
      <c r="AR27" s="120">
        <f>AR26/AR25</f>
        <v>4.0244305657604702</v>
      </c>
      <c r="AS27" s="265">
        <f>AS26/AS25</f>
        <v>4.1739130434782608</v>
      </c>
    </row>
    <row r="28" spans="25:45" x14ac:dyDescent="0.25">
      <c r="Y28" s="116" t="s">
        <v>155</v>
      </c>
      <c r="Z28" s="116"/>
      <c r="AA28" s="113">
        <v>2000</v>
      </c>
      <c r="AB28" s="113">
        <v>2001</v>
      </c>
      <c r="AC28" s="113">
        <v>2002</v>
      </c>
      <c r="AD28" s="113">
        <v>2003</v>
      </c>
      <c r="AE28" s="113">
        <v>2004</v>
      </c>
      <c r="AF28" s="113">
        <v>2005</v>
      </c>
      <c r="AG28" s="113">
        <v>2006</v>
      </c>
      <c r="AH28" s="113">
        <v>2007</v>
      </c>
      <c r="AI28" s="113">
        <v>2008</v>
      </c>
      <c r="AJ28" s="113">
        <v>2009</v>
      </c>
      <c r="AK28" s="113">
        <v>2010</v>
      </c>
      <c r="AL28" s="113">
        <v>2011</v>
      </c>
      <c r="AM28" s="113">
        <v>2012</v>
      </c>
      <c r="AN28" s="113">
        <v>2013</v>
      </c>
      <c r="AO28" s="113">
        <v>2014</v>
      </c>
      <c r="AP28" s="113">
        <v>2015</v>
      </c>
      <c r="AQ28" s="113">
        <v>2016</v>
      </c>
      <c r="AR28" s="114">
        <v>2017</v>
      </c>
      <c r="AS28" s="256">
        <v>2018</v>
      </c>
    </row>
    <row r="29" spans="25:45" x14ac:dyDescent="0.25">
      <c r="Y29" s="116" t="s">
        <v>156</v>
      </c>
      <c r="Z29" s="116" t="s">
        <v>136</v>
      </c>
      <c r="AA29" s="408"/>
      <c r="AB29" s="408"/>
      <c r="AC29" s="408"/>
      <c r="AD29" s="408"/>
      <c r="AE29" s="408"/>
      <c r="AF29" s="408"/>
      <c r="AG29" s="408"/>
      <c r="AH29" s="408"/>
      <c r="AI29" s="408"/>
      <c r="AJ29" s="408"/>
      <c r="AK29" s="408"/>
      <c r="AL29" s="408"/>
      <c r="AM29" s="408"/>
      <c r="AN29" s="408"/>
      <c r="AO29" s="408"/>
      <c r="AP29" s="408"/>
      <c r="AQ29" s="408"/>
      <c r="AR29" s="408">
        <v>19.600000000000001</v>
      </c>
      <c r="AS29" s="256">
        <v>20.100000000000001</v>
      </c>
    </row>
    <row r="30" spans="25:45" x14ac:dyDescent="0.25">
      <c r="Y30" s="116" t="s">
        <v>157</v>
      </c>
      <c r="Z30" s="116" t="s">
        <v>138</v>
      </c>
      <c r="AA30" s="408"/>
      <c r="AB30" s="408"/>
      <c r="AC30" s="408"/>
      <c r="AD30" s="408"/>
      <c r="AE30" s="408"/>
      <c r="AF30" s="408"/>
      <c r="AG30" s="408"/>
      <c r="AH30" s="408"/>
      <c r="AI30" s="408"/>
      <c r="AJ30" s="408"/>
      <c r="AK30" s="408"/>
      <c r="AL30" s="408"/>
      <c r="AM30" s="408"/>
      <c r="AN30" s="408"/>
      <c r="AO30" s="408"/>
      <c r="AP30" s="408"/>
      <c r="AQ30" s="408"/>
      <c r="AR30" s="408">
        <v>36.9</v>
      </c>
      <c r="AS30" s="256">
        <v>39.700000000000003</v>
      </c>
    </row>
    <row r="31" spans="25:45" x14ac:dyDescent="0.25">
      <c r="Y31" s="116" t="s">
        <v>158</v>
      </c>
      <c r="Z31" s="119" t="s">
        <v>140</v>
      </c>
      <c r="AA31" s="408"/>
      <c r="AB31" s="408"/>
      <c r="AC31" s="408"/>
      <c r="AD31" s="408"/>
      <c r="AE31" s="408"/>
      <c r="AF31" s="408"/>
      <c r="AG31" s="408"/>
      <c r="AH31" s="408"/>
      <c r="AI31" s="408"/>
      <c r="AJ31" s="408"/>
      <c r="AK31" s="408"/>
      <c r="AL31" s="408"/>
      <c r="AM31" s="408"/>
      <c r="AN31" s="408"/>
      <c r="AO31" s="408"/>
      <c r="AP31" s="408"/>
      <c r="AQ31" s="408"/>
      <c r="AR31" s="256">
        <f>AR30/AR29</f>
        <v>1.8826530612244896</v>
      </c>
      <c r="AS31" s="256">
        <f>AS30/AS29</f>
        <v>1.9751243781094527</v>
      </c>
    </row>
    <row r="32" spans="25:45" x14ac:dyDescent="0.25">
      <c r="Y32" s="116"/>
      <c r="Z32" s="116"/>
      <c r="AA32" s="408"/>
      <c r="AB32" s="408"/>
      <c r="AC32" s="408"/>
      <c r="AD32" s="408"/>
      <c r="AE32" s="408"/>
      <c r="AF32" s="408"/>
      <c r="AG32" s="408"/>
      <c r="AH32" s="408"/>
      <c r="AI32" s="408"/>
      <c r="AJ32" s="408"/>
      <c r="AK32" s="408"/>
      <c r="AL32" s="408"/>
      <c r="AM32" s="408"/>
      <c r="AN32" s="408"/>
      <c r="AO32" s="408"/>
      <c r="AP32" s="408"/>
      <c r="AQ32" s="408"/>
      <c r="AR32" s="408"/>
      <c r="AS32" s="256"/>
    </row>
    <row r="33" spans="27:45" x14ac:dyDescent="0.25">
      <c r="AA33" s="256"/>
      <c r="AB33" s="256"/>
      <c r="AC33" s="256"/>
      <c r="AD33" s="256"/>
      <c r="AE33" s="256"/>
      <c r="AF33" s="256"/>
      <c r="AG33" s="256"/>
      <c r="AH33" s="256"/>
      <c r="AI33" s="256"/>
      <c r="AJ33" s="256"/>
      <c r="AK33" s="256"/>
      <c r="AL33" s="256"/>
      <c r="AM33" s="256"/>
      <c r="AN33" s="256"/>
      <c r="AO33" s="256"/>
      <c r="AP33" s="256"/>
      <c r="AQ33" s="122"/>
      <c r="AS33" s="256"/>
    </row>
    <row r="34" spans="27:45" x14ac:dyDescent="0.25">
      <c r="AA34" s="123">
        <f>AA10+AA15+AA20</f>
        <v>263.27247</v>
      </c>
      <c r="AB34" s="123">
        <f t="shared" ref="AB34:AO34" si="6">AB10+AB15+AB20</f>
        <v>307.65101799999997</v>
      </c>
      <c r="AC34" s="123">
        <f t="shared" si="6"/>
        <v>343.28506385310004</v>
      </c>
      <c r="AD34" s="123">
        <f t="shared" si="6"/>
        <v>390.16673493370001</v>
      </c>
      <c r="AE34" s="123">
        <f t="shared" si="6"/>
        <v>464.2069742571</v>
      </c>
      <c r="AF34" s="123">
        <f t="shared" si="6"/>
        <v>412.28144172459997</v>
      </c>
      <c r="AG34" s="123">
        <f t="shared" si="6"/>
        <v>468.53810339540001</v>
      </c>
      <c r="AH34" s="123">
        <f t="shared" si="6"/>
        <v>597.84592410209996</v>
      </c>
      <c r="AI34" s="123">
        <f t="shared" si="6"/>
        <v>578.99257659199998</v>
      </c>
      <c r="AJ34" s="123">
        <f t="shared" si="6"/>
        <v>685.21856042570005</v>
      </c>
      <c r="AK34" s="123">
        <f t="shared" si="6"/>
        <v>722.07798008689997</v>
      </c>
      <c r="AL34" s="123">
        <f t="shared" si="6"/>
        <v>656.24917840440003</v>
      </c>
      <c r="AM34" s="123">
        <f t="shared" si="6"/>
        <v>739.9466325599999</v>
      </c>
      <c r="AN34" s="123">
        <f t="shared" si="6"/>
        <v>870.03026811059999</v>
      </c>
      <c r="AO34" s="123">
        <f t="shared" si="6"/>
        <v>792.34082620929996</v>
      </c>
      <c r="AP34" s="123">
        <v>870.68599999999992</v>
      </c>
      <c r="AQ34" s="123">
        <f>AQ10+AQ15+AQ20</f>
        <v>901.23099999999999</v>
      </c>
      <c r="AR34" s="123">
        <f>AR10+AR15+AR20</f>
        <v>914.49599999999998</v>
      </c>
      <c r="AS34" s="123">
        <f>AS10+AS15+AS20</f>
        <v>820</v>
      </c>
    </row>
    <row r="35" spans="27:45" x14ac:dyDescent="0.25">
      <c r="AA35" s="123"/>
      <c r="AB35" s="256"/>
      <c r="AC35" s="256"/>
      <c r="AD35" s="256"/>
      <c r="AE35" s="256"/>
      <c r="AF35" s="256"/>
      <c r="AG35" s="256"/>
      <c r="AH35" s="256"/>
      <c r="AI35" s="256"/>
      <c r="AJ35" s="256"/>
      <c r="AK35" s="256"/>
      <c r="AL35" s="256"/>
      <c r="AM35" s="256"/>
      <c r="AN35" s="256"/>
      <c r="AO35" s="256"/>
      <c r="AP35" s="256"/>
      <c r="AQ35" s="256"/>
      <c r="AS35" s="256"/>
    </row>
    <row r="117" spans="7:7" x14ac:dyDescent="0.25">
      <c r="G117" s="105"/>
    </row>
  </sheetData>
  <printOptions horizontalCentered="1" verticalCentered="1"/>
  <pageMargins left="0.70866141732283472" right="0.70866141732283472" top="0.74803149606299213" bottom="0.74803149606299213" header="0.31496062992125984" footer="0.31496062992125984"/>
  <pageSetup fitToHeight="3" orientation="portrait" r:id="rId1"/>
  <headerFooter>
    <oddFooter>Página &amp;P</oddFooter>
  </headerFooter>
  <rowBreaks count="2" manualBreakCount="2">
    <brk id="39" max="5" man="1"/>
    <brk id="78"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3"/>
  <sheetViews>
    <sheetView view="pageBreakPreview" zoomScale="80" zoomScaleNormal="70" zoomScaleSheetLayoutView="80" workbookViewId="0">
      <selection activeCell="G6" sqref="G6"/>
    </sheetView>
  </sheetViews>
  <sheetFormatPr baseColWidth="10" defaultColWidth="11" defaultRowHeight="15" x14ac:dyDescent="0.25"/>
  <cols>
    <col min="1" max="3" width="11" style="75"/>
    <col min="4" max="4" width="13.375" style="75" customWidth="1"/>
    <col min="5" max="5" width="13.25" style="75" customWidth="1"/>
    <col min="6" max="6" width="10.75" style="75" customWidth="1"/>
    <col min="7" max="7" width="14" style="75" customWidth="1"/>
    <col min="8" max="8" width="12.25" style="75" bestFit="1" customWidth="1"/>
    <col min="9" max="9" width="13.875" style="75" customWidth="1"/>
    <col min="10" max="10" width="9.5" style="75" bestFit="1" customWidth="1"/>
    <col min="11" max="11" width="14.25" style="75" customWidth="1"/>
    <col min="12" max="12" width="13.125" style="75" customWidth="1"/>
    <col min="13" max="13" width="13.625" style="75" customWidth="1"/>
    <col min="14" max="14" width="11" style="75"/>
    <col min="15" max="15" width="13.75" style="75" customWidth="1"/>
    <col min="16" max="16384" width="11" style="75"/>
  </cols>
  <sheetData>
    <row r="1" spans="1:16" ht="30.75" customHeight="1" x14ac:dyDescent="0.25">
      <c r="A1" s="509" t="s">
        <v>159</v>
      </c>
      <c r="B1" s="510"/>
      <c r="C1" s="510"/>
      <c r="D1" s="510"/>
      <c r="E1" s="510"/>
      <c r="F1" s="510"/>
      <c r="G1" s="510"/>
      <c r="H1" s="510"/>
      <c r="I1" s="510"/>
      <c r="J1" s="510"/>
      <c r="K1" s="510"/>
      <c r="L1" s="510"/>
      <c r="M1" s="510"/>
      <c r="N1" s="510"/>
      <c r="O1" s="511"/>
      <c r="P1" s="256"/>
    </row>
    <row r="2" spans="1:16" x14ac:dyDescent="0.25">
      <c r="A2" s="124"/>
      <c r="B2" s="125"/>
      <c r="C2" s="126"/>
      <c r="D2" s="127" t="s">
        <v>160</v>
      </c>
      <c r="E2" s="442" t="s">
        <v>161</v>
      </c>
      <c r="F2" s="508" t="s">
        <v>162</v>
      </c>
      <c r="G2" s="508"/>
      <c r="H2" s="442" t="s">
        <v>160</v>
      </c>
      <c r="I2" s="442" t="s">
        <v>161</v>
      </c>
      <c r="J2" s="508" t="s">
        <v>162</v>
      </c>
      <c r="K2" s="508"/>
      <c r="L2" s="442" t="s">
        <v>160</v>
      </c>
      <c r="M2" s="442" t="s">
        <v>161</v>
      </c>
      <c r="N2" s="508" t="s">
        <v>162</v>
      </c>
      <c r="O2" s="508"/>
      <c r="P2" s="256"/>
    </row>
    <row r="3" spans="1:16" x14ac:dyDescent="0.25">
      <c r="A3" s="128"/>
      <c r="B3" s="256"/>
      <c r="C3" s="130"/>
      <c r="D3" s="446" t="s">
        <v>163</v>
      </c>
      <c r="E3" s="446" t="s">
        <v>164</v>
      </c>
      <c r="F3" s="446" t="s">
        <v>163</v>
      </c>
      <c r="G3" s="446" t="s">
        <v>164</v>
      </c>
      <c r="H3" s="446" t="s">
        <v>165</v>
      </c>
      <c r="I3" s="446" t="s">
        <v>166</v>
      </c>
      <c r="J3" s="446" t="s">
        <v>165</v>
      </c>
      <c r="K3" s="446" t="s">
        <v>166</v>
      </c>
      <c r="L3" s="446" t="s">
        <v>167</v>
      </c>
      <c r="M3" s="446" t="s">
        <v>168</v>
      </c>
      <c r="N3" s="446" t="s">
        <v>167</v>
      </c>
      <c r="O3" s="446" t="s">
        <v>168</v>
      </c>
      <c r="P3" s="256"/>
    </row>
    <row r="4" spans="1:16" x14ac:dyDescent="0.25">
      <c r="A4" s="124" t="s">
        <v>169</v>
      </c>
      <c r="B4" s="125"/>
      <c r="C4" s="126"/>
      <c r="D4" s="135">
        <v>231.74119400000001</v>
      </c>
      <c r="E4" s="135">
        <v>13.586928</v>
      </c>
      <c r="F4" s="134">
        <f t="shared" ref="F4:F9" si="0">D4/(SUM($D$4:$D$9))</f>
        <v>0.16235833612811632</v>
      </c>
      <c r="G4" s="134">
        <f t="shared" ref="G4:G9" si="1">E4/(SUM($E$4:$E$9))</f>
        <v>0.27112959750141985</v>
      </c>
      <c r="H4" s="135">
        <v>238.87979799999999</v>
      </c>
      <c r="I4" s="135">
        <v>13.939080000000001</v>
      </c>
      <c r="J4" s="134">
        <f t="shared" ref="J4:J9" si="2">H4/(SUM($H$4:$H$9))</f>
        <v>0.15713324698803238</v>
      </c>
      <c r="K4" s="134">
        <f t="shared" ref="K4:K9" si="3">I4/(SUM($I$4:$I$9))</f>
        <v>0.26289503694399996</v>
      </c>
      <c r="L4" s="133">
        <v>235.29123353999992</v>
      </c>
      <c r="M4" s="133">
        <v>13.23848180888889</v>
      </c>
      <c r="N4" s="211">
        <f t="shared" ref="N4:N9" si="4">L4/(SUM($L$4:$L$9))</f>
        <v>0.15603556807738458</v>
      </c>
      <c r="O4" s="211">
        <f t="shared" ref="O4:O9" si="5">M4/(SUM($M$4:$M$9))</f>
        <v>0.26092304645763481</v>
      </c>
      <c r="P4" s="256"/>
    </row>
    <row r="5" spans="1:16" x14ac:dyDescent="0.25">
      <c r="A5" s="131" t="s">
        <v>170</v>
      </c>
      <c r="B5" s="132"/>
      <c r="C5" s="127"/>
      <c r="D5" s="133">
        <v>502.845417</v>
      </c>
      <c r="E5" s="133">
        <v>21.704131</v>
      </c>
      <c r="F5" s="134">
        <f t="shared" si="0"/>
        <v>0.35229448776279632</v>
      </c>
      <c r="G5" s="134">
        <f t="shared" si="1"/>
        <v>0.43310984662228941</v>
      </c>
      <c r="H5" s="133">
        <v>540.98604499999999</v>
      </c>
      <c r="I5" s="133">
        <v>23.424492999999998</v>
      </c>
      <c r="J5" s="134">
        <f t="shared" si="2"/>
        <v>0.35585635343706962</v>
      </c>
      <c r="K5" s="134">
        <f t="shared" si="3"/>
        <v>0.4417926400185283</v>
      </c>
      <c r="L5" s="133">
        <v>527.40607547999969</v>
      </c>
      <c r="M5" s="133">
        <v>22.187995882222221</v>
      </c>
      <c r="N5" s="211">
        <f t="shared" si="4"/>
        <v>0.34975424012554884</v>
      </c>
      <c r="O5" s="211">
        <f t="shared" si="5"/>
        <v>0.43731294599745207</v>
      </c>
      <c r="P5" s="256"/>
    </row>
    <row r="6" spans="1:16" x14ac:dyDescent="0.25">
      <c r="A6" s="131" t="s">
        <v>171</v>
      </c>
      <c r="B6" s="132"/>
      <c r="C6" s="127"/>
      <c r="D6" s="133">
        <v>296.500203</v>
      </c>
      <c r="E6" s="133">
        <v>8.6464990000000004</v>
      </c>
      <c r="F6" s="134">
        <f t="shared" si="0"/>
        <v>0.20772862515211135</v>
      </c>
      <c r="G6" s="134">
        <f t="shared" si="1"/>
        <v>0.17254244621495229</v>
      </c>
      <c r="H6" s="133">
        <v>311.54905200000002</v>
      </c>
      <c r="I6" s="133">
        <v>9.042897</v>
      </c>
      <c r="J6" s="134">
        <f t="shared" si="2"/>
        <v>0.20493450909902122</v>
      </c>
      <c r="K6" s="134">
        <f t="shared" si="3"/>
        <v>0.17055162470520194</v>
      </c>
      <c r="L6" s="133">
        <v>303.35164530999998</v>
      </c>
      <c r="M6" s="133">
        <v>8.6860669644444428</v>
      </c>
      <c r="N6" s="211">
        <f t="shared" si="4"/>
        <v>0.20117046262630234</v>
      </c>
      <c r="O6" s="211">
        <f t="shared" si="5"/>
        <v>0.17119750488127036</v>
      </c>
      <c r="P6" s="256"/>
    </row>
    <row r="7" spans="1:16" x14ac:dyDescent="0.25">
      <c r="A7" s="131" t="s">
        <v>172</v>
      </c>
      <c r="B7" s="132"/>
      <c r="C7" s="127"/>
      <c r="D7" s="133">
        <v>193.521387</v>
      </c>
      <c r="E7" s="133">
        <v>4.1834540000000002</v>
      </c>
      <c r="F7" s="134">
        <f t="shared" si="0"/>
        <v>0.13558146420236911</v>
      </c>
      <c r="G7" s="134">
        <f t="shared" si="1"/>
        <v>8.3481578704597895E-2</v>
      </c>
      <c r="H7" s="133">
        <v>206.610738</v>
      </c>
      <c r="I7" s="133">
        <v>4.4704420000000002</v>
      </c>
      <c r="J7" s="134">
        <f t="shared" si="2"/>
        <v>0.13590691383845546</v>
      </c>
      <c r="K7" s="134">
        <f t="shared" si="3"/>
        <v>8.4313815169007503E-2</v>
      </c>
      <c r="L7" s="133">
        <v>210.33013243000008</v>
      </c>
      <c r="M7" s="133">
        <v>4.5181583822222233</v>
      </c>
      <c r="N7" s="211">
        <f t="shared" si="4"/>
        <v>0.13948238191342266</v>
      </c>
      <c r="O7" s="211">
        <f t="shared" si="5"/>
        <v>8.9050365932139025E-2</v>
      </c>
      <c r="P7" s="256"/>
    </row>
    <row r="8" spans="1:16" x14ac:dyDescent="0.25">
      <c r="A8" s="131" t="s">
        <v>173</v>
      </c>
      <c r="B8" s="132"/>
      <c r="C8" s="127"/>
      <c r="D8" s="133">
        <v>112.55800499999999</v>
      </c>
      <c r="E8" s="133">
        <v>1.511136</v>
      </c>
      <c r="F8" s="134">
        <f t="shared" si="0"/>
        <v>7.8858359596180358E-2</v>
      </c>
      <c r="G8" s="134">
        <f t="shared" si="1"/>
        <v>3.0154991286470759E-2</v>
      </c>
      <c r="H8" s="133">
        <v>125.53328999999999</v>
      </c>
      <c r="I8" s="133">
        <v>1.688949</v>
      </c>
      <c r="J8" s="134">
        <f t="shared" si="2"/>
        <v>8.257480803290991E-2</v>
      </c>
      <c r="K8" s="134">
        <f t="shared" si="3"/>
        <v>3.1854061369296381E-2</v>
      </c>
      <c r="L8" s="133">
        <v>126.51553557000008</v>
      </c>
      <c r="M8" s="133">
        <v>1.6813224044444444</v>
      </c>
      <c r="N8" s="211">
        <f t="shared" si="4"/>
        <v>8.3899953118837842E-2</v>
      </c>
      <c r="O8" s="211">
        <f t="shared" si="5"/>
        <v>3.3137920962399231E-2</v>
      </c>
      <c r="P8" s="256"/>
    </row>
    <row r="9" spans="1:16" x14ac:dyDescent="0.25">
      <c r="A9" s="131" t="s">
        <v>174</v>
      </c>
      <c r="B9" s="132"/>
      <c r="C9" s="127"/>
      <c r="D9" s="133">
        <v>90.177775999999994</v>
      </c>
      <c r="E9" s="133">
        <v>0.480153</v>
      </c>
      <c r="F9" s="134">
        <f t="shared" si="0"/>
        <v>6.317872715842647E-2</v>
      </c>
      <c r="G9" s="134">
        <f t="shared" si="1"/>
        <v>9.5815396702697807E-3</v>
      </c>
      <c r="H9" s="133">
        <v>96.678217000000004</v>
      </c>
      <c r="I9" s="133">
        <v>0.45560400000000001</v>
      </c>
      <c r="J9" s="134">
        <f t="shared" si="2"/>
        <v>6.3594168604511267E-2</v>
      </c>
      <c r="K9" s="134">
        <f t="shared" si="3"/>
        <v>8.592821793965897E-3</v>
      </c>
      <c r="L9" s="133">
        <v>105.03870619999999</v>
      </c>
      <c r="M9" s="133">
        <v>0.42508647111111103</v>
      </c>
      <c r="N9" s="211">
        <f t="shared" si="4"/>
        <v>6.9657394138503706E-2</v>
      </c>
      <c r="O9" s="211">
        <f t="shared" si="5"/>
        <v>8.3782157691045384E-3</v>
      </c>
      <c r="P9" s="256"/>
    </row>
    <row r="10" spans="1:16" x14ac:dyDescent="0.25">
      <c r="A10" s="513" t="s">
        <v>175</v>
      </c>
      <c r="B10" s="514"/>
      <c r="C10" s="514"/>
      <c r="D10" s="514"/>
      <c r="E10" s="514"/>
      <c r="F10" s="514"/>
      <c r="G10" s="514"/>
      <c r="H10" s="514"/>
      <c r="I10" s="514"/>
      <c r="J10" s="514"/>
      <c r="K10" s="514"/>
      <c r="L10" s="514"/>
      <c r="M10" s="514"/>
      <c r="N10" s="514"/>
      <c r="O10" s="515"/>
      <c r="P10" s="256"/>
    </row>
    <row r="11" spans="1:16" x14ac:dyDescent="0.25">
      <c r="A11" s="513" t="s">
        <v>176</v>
      </c>
      <c r="B11" s="514"/>
      <c r="C11" s="514"/>
      <c r="D11" s="514"/>
      <c r="E11" s="514"/>
      <c r="F11" s="514"/>
      <c r="G11" s="514"/>
      <c r="H11" s="514"/>
      <c r="I11" s="514"/>
      <c r="J11" s="514"/>
      <c r="K11" s="514"/>
      <c r="L11" s="514"/>
      <c r="M11" s="514"/>
      <c r="N11" s="514"/>
      <c r="O11" s="515"/>
      <c r="P11" s="256"/>
    </row>
    <row r="12" spans="1:16" x14ac:dyDescent="0.25">
      <c r="A12" s="256"/>
      <c r="B12" s="256"/>
      <c r="C12" s="256"/>
      <c r="D12" s="256"/>
      <c r="E12" s="256"/>
      <c r="F12" s="256"/>
      <c r="G12" s="256"/>
      <c r="H12" s="123"/>
      <c r="I12" s="123"/>
      <c r="J12" s="256"/>
      <c r="K12" s="256"/>
      <c r="L12" s="256"/>
      <c r="M12" s="256"/>
      <c r="N12" s="256"/>
      <c r="O12" s="256"/>
      <c r="P12" s="256"/>
    </row>
    <row r="13" spans="1:16" x14ac:dyDescent="0.25">
      <c r="A13" s="256"/>
      <c r="B13" s="256"/>
      <c r="C13" s="256"/>
      <c r="D13" s="256"/>
      <c r="E13" s="256"/>
      <c r="F13" s="256"/>
      <c r="G13" s="256"/>
      <c r="H13" s="123"/>
      <c r="I13" s="123"/>
      <c r="J13" s="256"/>
      <c r="K13" s="256"/>
      <c r="L13" s="256"/>
      <c r="M13" s="256"/>
      <c r="N13" s="256"/>
      <c r="O13" s="256"/>
      <c r="P13" s="256"/>
    </row>
    <row r="29" spans="8:9" x14ac:dyDescent="0.25">
      <c r="H29" s="136"/>
      <c r="I29" s="136"/>
    </row>
    <row r="30" spans="8:9" x14ac:dyDescent="0.25">
      <c r="H30" s="136"/>
      <c r="I30" s="136"/>
    </row>
    <row r="31" spans="8:9" x14ac:dyDescent="0.25">
      <c r="H31" s="136"/>
      <c r="I31" s="136"/>
    </row>
    <row r="34" spans="1:15" ht="33" customHeight="1" x14ac:dyDescent="0.25">
      <c r="A34" s="512" t="s">
        <v>177</v>
      </c>
      <c r="B34" s="510"/>
      <c r="C34" s="510"/>
      <c r="D34" s="510"/>
      <c r="E34" s="510"/>
      <c r="F34" s="510"/>
      <c r="G34" s="510"/>
      <c r="H34" s="510"/>
      <c r="I34" s="510"/>
      <c r="J34" s="510"/>
      <c r="K34" s="510"/>
      <c r="L34" s="510"/>
      <c r="M34" s="510"/>
      <c r="N34" s="510"/>
      <c r="O34" s="511"/>
    </row>
    <row r="35" spans="1:15" x14ac:dyDescent="0.25">
      <c r="A35" s="124"/>
      <c r="B35" s="125"/>
      <c r="C35" s="126"/>
      <c r="D35" s="127" t="s">
        <v>160</v>
      </c>
      <c r="E35" s="442" t="s">
        <v>178</v>
      </c>
      <c r="F35" s="508" t="s">
        <v>162</v>
      </c>
      <c r="G35" s="508"/>
      <c r="H35" s="442" t="s">
        <v>160</v>
      </c>
      <c r="I35" s="442" t="s">
        <v>178</v>
      </c>
      <c r="J35" s="508" t="s">
        <v>162</v>
      </c>
      <c r="K35" s="508"/>
      <c r="L35" s="442" t="s">
        <v>160</v>
      </c>
      <c r="M35" s="442" t="s">
        <v>178</v>
      </c>
      <c r="N35" s="508" t="s">
        <v>162</v>
      </c>
      <c r="O35" s="508"/>
    </row>
    <row r="36" spans="1:15" x14ac:dyDescent="0.25">
      <c r="A36" s="128"/>
      <c r="B36" s="256"/>
      <c r="C36" s="130"/>
      <c r="D36" s="446" t="s">
        <v>163</v>
      </c>
      <c r="E36" s="446" t="s">
        <v>164</v>
      </c>
      <c r="F36" s="446" t="s">
        <v>163</v>
      </c>
      <c r="G36" s="446" t="s">
        <v>164</v>
      </c>
      <c r="H36" s="446" t="s">
        <v>165</v>
      </c>
      <c r="I36" s="446" t="s">
        <v>166</v>
      </c>
      <c r="J36" s="446" t="s">
        <v>165</v>
      </c>
      <c r="K36" s="446" t="s">
        <v>166</v>
      </c>
      <c r="L36" s="446" t="s">
        <v>167</v>
      </c>
      <c r="M36" s="446" t="s">
        <v>168</v>
      </c>
      <c r="N36" s="446" t="s">
        <v>167</v>
      </c>
      <c r="O36" s="446" t="s">
        <v>168</v>
      </c>
    </row>
    <row r="37" spans="1:15" x14ac:dyDescent="0.25">
      <c r="A37" s="124" t="s">
        <v>179</v>
      </c>
      <c r="B37" s="125"/>
      <c r="C37" s="126"/>
      <c r="D37" s="135">
        <v>142.616871</v>
      </c>
      <c r="E37" s="135">
        <v>261.85032200000001</v>
      </c>
      <c r="F37" s="134">
        <f t="shared" ref="F37:F42" si="6">D37/(SUM($D$37:$D$42))</f>
        <v>0.47058171038941921</v>
      </c>
      <c r="G37" s="134">
        <f t="shared" ref="G37:G42" si="7">E37/(SUM($E$37:$E$42))</f>
        <v>0.65172802505288741</v>
      </c>
      <c r="H37" s="135">
        <v>126.27732399999999</v>
      </c>
      <c r="I37" s="135">
        <v>193.623526</v>
      </c>
      <c r="J37" s="134">
        <f t="shared" ref="J37:J42" si="8">H37/(SUM($H$37:$H$42))</f>
        <v>0.37126264615196958</v>
      </c>
      <c r="K37" s="134">
        <f t="shared" ref="K37:K42" si="9">I37/(SUM($I$37:$I$42))</f>
        <v>0.49151821711367588</v>
      </c>
      <c r="L37" s="133">
        <v>74.585945950000038</v>
      </c>
      <c r="M37" s="133">
        <v>99.618221000000005</v>
      </c>
      <c r="N37" s="397">
        <f t="shared" ref="N37:N42" si="10">L37/(SUM($L$37:$L$42))</f>
        <v>0.20822235918178392</v>
      </c>
      <c r="O37" s="397">
        <f t="shared" ref="O37:O42" si="11">(M37/SUM($M$37:$M$42))</f>
        <v>0.27998232350819896</v>
      </c>
    </row>
    <row r="38" spans="1:15" x14ac:dyDescent="0.25">
      <c r="A38" s="131" t="s">
        <v>180</v>
      </c>
      <c r="B38" s="132"/>
      <c r="C38" s="127"/>
      <c r="D38" s="133">
        <v>72.240117999999995</v>
      </c>
      <c r="E38" s="133">
        <v>83.007509999999996</v>
      </c>
      <c r="F38" s="134">
        <f t="shared" si="6"/>
        <v>0.23836505491116453</v>
      </c>
      <c r="G38" s="134">
        <f t="shared" si="7"/>
        <v>0.20660016815582832</v>
      </c>
      <c r="H38" s="133">
        <v>112.588087</v>
      </c>
      <c r="I38" s="133">
        <v>127.400583</v>
      </c>
      <c r="J38" s="134">
        <f t="shared" si="8"/>
        <v>0.33101549653370999</v>
      </c>
      <c r="K38" s="134">
        <f t="shared" si="9"/>
        <v>0.32340960165864802</v>
      </c>
      <c r="L38" s="133">
        <v>85.707667139999998</v>
      </c>
      <c r="M38" s="133">
        <v>95.318815999999998</v>
      </c>
      <c r="N38" s="397">
        <f t="shared" si="10"/>
        <v>0.23927098362232208</v>
      </c>
      <c r="O38" s="397">
        <f t="shared" si="11"/>
        <v>0.26789861643614865</v>
      </c>
    </row>
    <row r="39" spans="1:15" x14ac:dyDescent="0.25">
      <c r="A39" s="131" t="s">
        <v>181</v>
      </c>
      <c r="B39" s="132"/>
      <c r="C39" s="127"/>
      <c r="D39" s="133">
        <v>35.580022999999997</v>
      </c>
      <c r="E39" s="133">
        <v>30.132930000000002</v>
      </c>
      <c r="F39" s="134">
        <f t="shared" si="6"/>
        <v>0.11740061299644466</v>
      </c>
      <c r="G39" s="134">
        <f t="shared" si="7"/>
        <v>7.4998857392876928E-2</v>
      </c>
      <c r="H39" s="133">
        <v>62.229281</v>
      </c>
      <c r="I39" s="133">
        <v>53.504049000000002</v>
      </c>
      <c r="J39" s="134">
        <f t="shared" si="8"/>
        <v>0.18295769026745043</v>
      </c>
      <c r="K39" s="134">
        <f t="shared" si="9"/>
        <v>0.13582138139991703</v>
      </c>
      <c r="L39" s="133">
        <v>157.57347421999998</v>
      </c>
      <c r="M39" s="133">
        <v>139.8292386</v>
      </c>
      <c r="N39" s="397">
        <f t="shared" si="10"/>
        <v>0.43989950289768209</v>
      </c>
      <c r="O39" s="397">
        <f t="shared" si="11"/>
        <v>0.39299753322848774</v>
      </c>
    </row>
    <row r="40" spans="1:15" x14ac:dyDescent="0.25">
      <c r="A40" s="131" t="s">
        <v>182</v>
      </c>
      <c r="B40" s="132"/>
      <c r="C40" s="127"/>
      <c r="D40" s="133">
        <v>49.376821999999997</v>
      </c>
      <c r="E40" s="133">
        <v>25.951266</v>
      </c>
      <c r="F40" s="134">
        <f t="shared" si="6"/>
        <v>0.16292482921150261</v>
      </c>
      <c r="G40" s="134">
        <f t="shared" si="7"/>
        <v>6.4590973990866982E-2</v>
      </c>
      <c r="H40" s="133">
        <v>33.604339000000003</v>
      </c>
      <c r="I40" s="133">
        <v>18.101331999999999</v>
      </c>
      <c r="J40" s="134">
        <f t="shared" si="8"/>
        <v>9.8798702919360507E-2</v>
      </c>
      <c r="K40" s="134">
        <f t="shared" si="9"/>
        <v>4.5950689029507337E-2</v>
      </c>
      <c r="L40" s="133">
        <v>35.111726320000002</v>
      </c>
      <c r="M40" s="133">
        <v>19.646652</v>
      </c>
      <c r="N40" s="397">
        <f t="shared" si="10"/>
        <v>9.8021770672408193E-2</v>
      </c>
      <c r="O40" s="397">
        <f t="shared" si="11"/>
        <v>5.5217963349465993E-2</v>
      </c>
    </row>
    <row r="41" spans="1:15" x14ac:dyDescent="0.25">
      <c r="A41" s="131" t="s">
        <v>183</v>
      </c>
      <c r="B41" s="132"/>
      <c r="C41" s="127"/>
      <c r="D41" s="133">
        <v>2.82172</v>
      </c>
      <c r="E41" s="133">
        <v>0.81642400000000004</v>
      </c>
      <c r="F41" s="134">
        <f t="shared" si="6"/>
        <v>9.3106083069234638E-3</v>
      </c>
      <c r="G41" s="134">
        <f t="shared" si="7"/>
        <v>2.0320250021528654E-3</v>
      </c>
      <c r="H41" s="133">
        <v>4.9439719999999996</v>
      </c>
      <c r="I41" s="133">
        <v>1.2915220000000001</v>
      </c>
      <c r="J41" s="134">
        <f t="shared" si="8"/>
        <v>1.4535564019564157E-2</v>
      </c>
      <c r="K41" s="134">
        <f t="shared" si="9"/>
        <v>3.278561257081378E-3</v>
      </c>
      <c r="L41" s="133">
        <v>5.2016067400000008</v>
      </c>
      <c r="M41" s="133">
        <v>1.3886400000000001</v>
      </c>
      <c r="N41" s="397">
        <f t="shared" si="10"/>
        <v>1.4521379505795054E-2</v>
      </c>
      <c r="O41" s="397">
        <f t="shared" si="11"/>
        <v>3.9028467865976587E-3</v>
      </c>
    </row>
    <row r="42" spans="1:15" x14ac:dyDescent="0.25">
      <c r="A42" s="131" t="s">
        <v>184</v>
      </c>
      <c r="B42" s="132"/>
      <c r="C42" s="127"/>
      <c r="D42" s="133">
        <v>0.42949900000000002</v>
      </c>
      <c r="E42" s="133">
        <v>2.0069E-2</v>
      </c>
      <c r="F42" s="134">
        <f t="shared" si="6"/>
        <v>1.4171841845453555E-3</v>
      </c>
      <c r="G42" s="134">
        <f t="shared" si="7"/>
        <v>4.9950405387648886E-5</v>
      </c>
      <c r="H42" s="133">
        <v>0.48635099999999998</v>
      </c>
      <c r="I42" s="133">
        <v>8.489E-3</v>
      </c>
      <c r="J42" s="134">
        <f t="shared" si="8"/>
        <v>1.4299001079454024E-3</v>
      </c>
      <c r="K42" s="134">
        <f t="shared" si="9"/>
        <v>2.1549541170312095E-5</v>
      </c>
      <c r="L42" s="133">
        <v>2.2926489999999997E-2</v>
      </c>
      <c r="M42" s="133">
        <v>2.5500000000000002E-4</v>
      </c>
      <c r="N42" s="397">
        <f t="shared" si="10"/>
        <v>6.4004120008852335E-5</v>
      </c>
      <c r="O42" s="397">
        <f t="shared" si="11"/>
        <v>7.1669110106464086E-7</v>
      </c>
    </row>
    <row r="43" spans="1:15" x14ac:dyDescent="0.25">
      <c r="A43" s="233" t="s">
        <v>175</v>
      </c>
      <c r="B43" s="132"/>
      <c r="C43" s="132"/>
      <c r="D43" s="132"/>
      <c r="E43" s="132"/>
      <c r="F43" s="132"/>
      <c r="G43" s="132"/>
      <c r="H43" s="132"/>
      <c r="I43" s="132"/>
      <c r="J43" s="132"/>
      <c r="K43" s="132"/>
      <c r="L43" s="132"/>
      <c r="M43" s="132"/>
      <c r="N43" s="132"/>
      <c r="O43" s="127"/>
    </row>
  </sheetData>
  <mergeCells count="10">
    <mergeCell ref="N2:O2"/>
    <mergeCell ref="A1:O1"/>
    <mergeCell ref="N35:O35"/>
    <mergeCell ref="A34:O34"/>
    <mergeCell ref="J35:K35"/>
    <mergeCell ref="F35:G35"/>
    <mergeCell ref="F2:G2"/>
    <mergeCell ref="J2:K2"/>
    <mergeCell ref="A10:O10"/>
    <mergeCell ref="A11:O11"/>
  </mergeCells>
  <printOptions horizontalCentered="1" verticalCentered="1"/>
  <pageMargins left="0.70866141732283472" right="0.70866141732283472" top="0.74803149606299213" bottom="0.74803149606299213" header="0.31496062992125984" footer="0.31496062992125984"/>
  <pageSetup scale="51" orientation="landscape" r:id="rId1"/>
  <headerFooter>
    <oddFooter>&amp;C&amp;P</oddFooter>
  </headerFooter>
  <rowBreaks count="1" manualBreakCount="1">
    <brk id="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15"/>
  <sheetViews>
    <sheetView view="pageBreakPreview" zoomScaleNormal="100" zoomScaleSheetLayoutView="100" workbookViewId="0">
      <selection sqref="A1:I1"/>
    </sheetView>
  </sheetViews>
  <sheetFormatPr baseColWidth="10" defaultColWidth="11" defaultRowHeight="12.75" x14ac:dyDescent="0.2"/>
  <cols>
    <col min="1" max="1" width="35.125" style="137" customWidth="1"/>
    <col min="2" max="4" width="8.75" style="137" bestFit="1" customWidth="1"/>
    <col min="5" max="5" width="8.5" style="154" bestFit="1" customWidth="1"/>
    <col min="6" max="6" width="9.375" style="137" customWidth="1"/>
    <col min="7" max="7" width="9.625" style="137" bestFit="1" customWidth="1"/>
    <col min="8" max="8" width="9.625" style="154" bestFit="1" customWidth="1"/>
    <col min="9" max="9" width="8.125" style="137" customWidth="1"/>
    <col min="10" max="10" width="5.875" style="137" customWidth="1"/>
    <col min="11" max="11" width="6.875" style="137" customWidth="1"/>
    <col min="12" max="16384" width="11" style="137"/>
  </cols>
  <sheetData>
    <row r="1" spans="1:21" ht="20.100000000000001" customHeight="1" x14ac:dyDescent="0.2">
      <c r="A1" s="516" t="s">
        <v>185</v>
      </c>
      <c r="B1" s="516"/>
      <c r="C1" s="516"/>
      <c r="D1" s="516"/>
      <c r="E1" s="516"/>
      <c r="F1" s="516"/>
      <c r="G1" s="516"/>
      <c r="H1" s="516"/>
      <c r="I1" s="516"/>
      <c r="J1" s="139"/>
      <c r="K1" s="139"/>
      <c r="L1" s="139"/>
      <c r="M1" s="139"/>
      <c r="N1" s="139"/>
      <c r="O1" s="139"/>
      <c r="P1" s="139"/>
      <c r="Q1" s="139"/>
      <c r="R1" s="139"/>
      <c r="S1" s="139"/>
      <c r="T1" s="139"/>
      <c r="U1" s="139"/>
    </row>
    <row r="2" spans="1:21" s="139" customFormat="1" ht="15" x14ac:dyDescent="0.25">
      <c r="A2" s="138"/>
      <c r="B2" s="517" t="s">
        <v>186</v>
      </c>
      <c r="C2" s="517"/>
      <c r="D2" s="517"/>
      <c r="E2" s="517"/>
      <c r="F2" s="517" t="s">
        <v>187</v>
      </c>
      <c r="G2" s="517"/>
      <c r="H2" s="517"/>
      <c r="I2" s="517"/>
    </row>
    <row r="3" spans="1:21" s="139" customFormat="1" ht="15" x14ac:dyDescent="0.25">
      <c r="A3" s="518" t="s">
        <v>188</v>
      </c>
      <c r="B3" s="520">
        <v>2018</v>
      </c>
      <c r="C3" s="517" t="s">
        <v>189</v>
      </c>
      <c r="D3" s="517"/>
      <c r="E3" s="517"/>
      <c r="F3" s="520">
        <v>2018</v>
      </c>
      <c r="G3" s="517" t="str">
        <f>C3</f>
        <v>Enero - Octubre</v>
      </c>
      <c r="H3" s="517"/>
      <c r="I3" s="517"/>
    </row>
    <row r="4" spans="1:21" s="139" customFormat="1" ht="30" x14ac:dyDescent="0.2">
      <c r="A4" s="518"/>
      <c r="B4" s="520"/>
      <c r="C4" s="140">
        <v>2018</v>
      </c>
      <c r="D4" s="140">
        <v>2019</v>
      </c>
      <c r="E4" s="454" t="s">
        <v>190</v>
      </c>
      <c r="F4" s="520"/>
      <c r="G4" s="140">
        <f>C4</f>
        <v>2018</v>
      </c>
      <c r="H4" s="140">
        <f>D4</f>
        <v>2019</v>
      </c>
      <c r="I4" s="454" t="s">
        <v>190</v>
      </c>
    </row>
    <row r="5" spans="1:21" s="139" customFormat="1" ht="15" x14ac:dyDescent="0.25">
      <c r="A5" s="522"/>
      <c r="B5" s="522"/>
      <c r="C5" s="522"/>
      <c r="D5" s="522"/>
      <c r="E5" s="522"/>
      <c r="F5" s="522"/>
      <c r="G5" s="522"/>
      <c r="H5" s="522"/>
      <c r="I5" s="522"/>
    </row>
    <row r="6" spans="1:21" s="139" customFormat="1" ht="15" x14ac:dyDescent="0.2">
      <c r="A6" s="142" t="s">
        <v>191</v>
      </c>
      <c r="B6" s="143">
        <v>859952.05801229994</v>
      </c>
      <c r="C6" s="143">
        <v>718438</v>
      </c>
      <c r="D6" s="143">
        <v>724606</v>
      </c>
      <c r="E6" s="144">
        <v>0.9</v>
      </c>
      <c r="F6" s="143">
        <v>2025430.0092400005</v>
      </c>
      <c r="G6" s="143">
        <v>1695179</v>
      </c>
      <c r="H6" s="143">
        <v>1634127</v>
      </c>
      <c r="I6" s="144">
        <v>-3.6</v>
      </c>
      <c r="J6" s="145"/>
    </row>
    <row r="7" spans="1:21" s="139" customFormat="1" ht="15" x14ac:dyDescent="0.2">
      <c r="A7" s="523"/>
      <c r="B7" s="523"/>
      <c r="C7" s="523"/>
      <c r="D7" s="523"/>
      <c r="E7" s="523"/>
      <c r="F7" s="523"/>
      <c r="G7" s="523"/>
      <c r="H7" s="523"/>
      <c r="I7" s="523"/>
      <c r="J7" s="145"/>
    </row>
    <row r="8" spans="1:21" s="139" customFormat="1" ht="15" x14ac:dyDescent="0.2">
      <c r="A8" s="147" t="s">
        <v>114</v>
      </c>
      <c r="B8" s="143">
        <v>456219.94028129999</v>
      </c>
      <c r="C8" s="143">
        <v>377900</v>
      </c>
      <c r="D8" s="143">
        <v>371582</v>
      </c>
      <c r="E8" s="144">
        <v>-1.7</v>
      </c>
      <c r="F8" s="143">
        <v>1507963.6018300005</v>
      </c>
      <c r="G8" s="143">
        <v>1257040</v>
      </c>
      <c r="H8" s="143">
        <v>1209634</v>
      </c>
      <c r="I8" s="144">
        <v>-3.8</v>
      </c>
      <c r="J8" s="148"/>
    </row>
    <row r="9" spans="1:21" s="139" customFormat="1" ht="15" x14ac:dyDescent="0.2">
      <c r="A9" s="149" t="s">
        <v>192</v>
      </c>
      <c r="B9" s="150">
        <v>32823.567029799997</v>
      </c>
      <c r="C9" s="150">
        <v>26935</v>
      </c>
      <c r="D9" s="150">
        <v>27188</v>
      </c>
      <c r="E9" s="146">
        <v>0.9</v>
      </c>
      <c r="F9" s="150">
        <v>107233.97551999998</v>
      </c>
      <c r="G9" s="150">
        <v>88551</v>
      </c>
      <c r="H9" s="150">
        <v>86953</v>
      </c>
      <c r="I9" s="146">
        <v>-1.8</v>
      </c>
      <c r="J9" s="148"/>
    </row>
    <row r="10" spans="1:21" s="139" customFormat="1" ht="15" x14ac:dyDescent="0.2">
      <c r="A10" s="149" t="s">
        <v>193</v>
      </c>
      <c r="B10" s="150">
        <v>1.2509999999999999</v>
      </c>
      <c r="C10" s="150">
        <v>1</v>
      </c>
      <c r="D10" s="150">
        <v>2</v>
      </c>
      <c r="E10" s="146">
        <v>68.7</v>
      </c>
      <c r="F10" s="150">
        <v>7.6619999999999999</v>
      </c>
      <c r="G10" s="150">
        <v>8</v>
      </c>
      <c r="H10" s="150">
        <v>16</v>
      </c>
      <c r="I10" s="146">
        <v>104.8</v>
      </c>
      <c r="J10" s="148"/>
    </row>
    <row r="11" spans="1:21" s="139" customFormat="1" ht="15" x14ac:dyDescent="0.2">
      <c r="A11" s="149" t="s">
        <v>194</v>
      </c>
      <c r="B11" s="150">
        <v>55.664999999999999</v>
      </c>
      <c r="C11" s="150">
        <v>54</v>
      </c>
      <c r="D11" s="150">
        <v>688</v>
      </c>
      <c r="E11" s="146">
        <v>1167.5</v>
      </c>
      <c r="F11" s="150">
        <v>201.10204999999999</v>
      </c>
      <c r="G11" s="150">
        <v>196</v>
      </c>
      <c r="H11" s="150">
        <v>685</v>
      </c>
      <c r="I11" s="146">
        <v>248.9</v>
      </c>
      <c r="J11" s="148"/>
    </row>
    <row r="12" spans="1:21" s="139" customFormat="1" ht="15" x14ac:dyDescent="0.2">
      <c r="A12" s="149" t="s">
        <v>195</v>
      </c>
      <c r="B12" s="150">
        <v>111.69</v>
      </c>
      <c r="C12" s="150">
        <v>89</v>
      </c>
      <c r="D12" s="150">
        <v>162</v>
      </c>
      <c r="E12" s="146">
        <v>82.9</v>
      </c>
      <c r="F12" s="150">
        <v>420.05930999999998</v>
      </c>
      <c r="G12" s="150">
        <v>324</v>
      </c>
      <c r="H12" s="150">
        <v>656</v>
      </c>
      <c r="I12" s="146">
        <v>102.6</v>
      </c>
      <c r="J12" s="148"/>
    </row>
    <row r="13" spans="1:21" s="139" customFormat="1" ht="15" x14ac:dyDescent="0.2">
      <c r="A13" s="149" t="s">
        <v>196</v>
      </c>
      <c r="B13" s="150">
        <v>2146.8732999999997</v>
      </c>
      <c r="C13" s="150">
        <v>1645</v>
      </c>
      <c r="D13" s="150">
        <v>1356</v>
      </c>
      <c r="E13" s="146">
        <v>-17.600000000000001</v>
      </c>
      <c r="F13" s="150">
        <v>7159.1634600000007</v>
      </c>
      <c r="G13" s="150">
        <v>5607</v>
      </c>
      <c r="H13" s="150">
        <v>4205</v>
      </c>
      <c r="I13" s="146">
        <v>-25</v>
      </c>
      <c r="J13" s="148"/>
    </row>
    <row r="14" spans="1:21" s="139" customFormat="1" ht="15" x14ac:dyDescent="0.2">
      <c r="A14" s="149" t="s">
        <v>197</v>
      </c>
      <c r="B14" s="150">
        <v>42624.218979399993</v>
      </c>
      <c r="C14" s="150">
        <v>36046</v>
      </c>
      <c r="D14" s="150">
        <v>34310</v>
      </c>
      <c r="E14" s="146">
        <v>-4.8</v>
      </c>
      <c r="F14" s="150">
        <v>124405.60288000002</v>
      </c>
      <c r="G14" s="150">
        <v>105780</v>
      </c>
      <c r="H14" s="150">
        <v>97674</v>
      </c>
      <c r="I14" s="146">
        <v>-7.7</v>
      </c>
      <c r="J14" s="148"/>
    </row>
    <row r="15" spans="1:21" s="139" customFormat="1" ht="15" x14ac:dyDescent="0.2">
      <c r="A15" s="149" t="s">
        <v>198</v>
      </c>
      <c r="B15" s="150">
        <v>3407.39131</v>
      </c>
      <c r="C15" s="150">
        <v>2725</v>
      </c>
      <c r="D15" s="150">
        <v>3451</v>
      </c>
      <c r="E15" s="146">
        <v>26.7</v>
      </c>
      <c r="F15" s="150">
        <v>10435.35245</v>
      </c>
      <c r="G15" s="150">
        <v>8420</v>
      </c>
      <c r="H15" s="150">
        <v>10379</v>
      </c>
      <c r="I15" s="146">
        <v>23.3</v>
      </c>
      <c r="J15" s="148"/>
    </row>
    <row r="16" spans="1:21" s="139" customFormat="1" ht="15" x14ac:dyDescent="0.2">
      <c r="A16" s="149" t="s">
        <v>199</v>
      </c>
      <c r="B16" s="150">
        <v>46808.730899400005</v>
      </c>
      <c r="C16" s="150">
        <v>39265</v>
      </c>
      <c r="D16" s="150">
        <v>36536</v>
      </c>
      <c r="E16" s="146">
        <v>-6.9</v>
      </c>
      <c r="F16" s="150">
        <v>129494.55007000001</v>
      </c>
      <c r="G16" s="150">
        <v>108928</v>
      </c>
      <c r="H16" s="150">
        <v>98411</v>
      </c>
      <c r="I16" s="146">
        <v>-9.6999999999999993</v>
      </c>
      <c r="J16" s="148"/>
    </row>
    <row r="17" spans="1:10" s="139" customFormat="1" ht="15" x14ac:dyDescent="0.2">
      <c r="A17" s="149" t="s">
        <v>200</v>
      </c>
      <c r="B17" s="150">
        <v>154.64175</v>
      </c>
      <c r="C17" s="150">
        <v>137</v>
      </c>
      <c r="D17" s="150">
        <v>109</v>
      </c>
      <c r="E17" s="146">
        <v>-20.5</v>
      </c>
      <c r="F17" s="150">
        <v>928.66187999999943</v>
      </c>
      <c r="G17" s="150">
        <v>799</v>
      </c>
      <c r="H17" s="150">
        <v>742</v>
      </c>
      <c r="I17" s="146">
        <v>-7.2</v>
      </c>
      <c r="J17" s="148"/>
    </row>
    <row r="18" spans="1:10" s="139" customFormat="1" ht="15" x14ac:dyDescent="0.2">
      <c r="A18" s="149" t="s">
        <v>201</v>
      </c>
      <c r="B18" s="150">
        <v>77475.586816300012</v>
      </c>
      <c r="C18" s="150">
        <v>62812</v>
      </c>
      <c r="D18" s="150">
        <v>66776</v>
      </c>
      <c r="E18" s="146">
        <v>6.3</v>
      </c>
      <c r="F18" s="150">
        <v>271345.83947000006</v>
      </c>
      <c r="G18" s="150">
        <v>221078</v>
      </c>
      <c r="H18" s="150">
        <v>229474</v>
      </c>
      <c r="I18" s="146">
        <v>3.8</v>
      </c>
      <c r="J18" s="148"/>
    </row>
    <row r="19" spans="1:10" s="139" customFormat="1" ht="15" x14ac:dyDescent="0.2">
      <c r="A19" s="149" t="s">
        <v>202</v>
      </c>
      <c r="B19" s="150">
        <v>29220.115764200007</v>
      </c>
      <c r="C19" s="150">
        <v>24018</v>
      </c>
      <c r="D19" s="150">
        <v>24533</v>
      </c>
      <c r="E19" s="146">
        <v>2.1</v>
      </c>
      <c r="F19" s="150">
        <v>104936.95189999999</v>
      </c>
      <c r="G19" s="150">
        <v>86938</v>
      </c>
      <c r="H19" s="150">
        <v>85024</v>
      </c>
      <c r="I19" s="146">
        <v>-2.2000000000000002</v>
      </c>
      <c r="J19" s="148"/>
    </row>
    <row r="20" spans="1:10" s="139" customFormat="1" ht="15" x14ac:dyDescent="0.2">
      <c r="A20" s="149" t="s">
        <v>203</v>
      </c>
      <c r="B20" s="150">
        <v>5009.3279690000008</v>
      </c>
      <c r="C20" s="150">
        <v>4387</v>
      </c>
      <c r="D20" s="150">
        <v>4453</v>
      </c>
      <c r="E20" s="146">
        <v>1.5</v>
      </c>
      <c r="F20" s="150">
        <v>17480.906250000004</v>
      </c>
      <c r="G20" s="150">
        <v>15399</v>
      </c>
      <c r="H20" s="150">
        <v>14143</v>
      </c>
      <c r="I20" s="146">
        <v>-8.1999999999999993</v>
      </c>
      <c r="J20" s="148"/>
    </row>
    <row r="21" spans="1:10" s="139" customFormat="1" ht="17.45" customHeight="1" x14ac:dyDescent="0.2">
      <c r="A21" s="149" t="s">
        <v>204</v>
      </c>
      <c r="B21" s="150">
        <v>33726.9372649</v>
      </c>
      <c r="C21" s="150">
        <v>27491</v>
      </c>
      <c r="D21" s="150">
        <v>27048</v>
      </c>
      <c r="E21" s="146">
        <v>-1.6</v>
      </c>
      <c r="F21" s="150">
        <v>93095.850009999966</v>
      </c>
      <c r="G21" s="150">
        <v>75950</v>
      </c>
      <c r="H21" s="150">
        <v>74569</v>
      </c>
      <c r="I21" s="146">
        <v>-1.8</v>
      </c>
      <c r="J21" s="148"/>
    </row>
    <row r="22" spans="1:10" s="139" customFormat="1" ht="15" x14ac:dyDescent="0.2">
      <c r="A22" s="149" t="s">
        <v>205</v>
      </c>
      <c r="B22" s="150">
        <v>8953.5953482000004</v>
      </c>
      <c r="C22" s="150">
        <v>7371</v>
      </c>
      <c r="D22" s="150">
        <v>6369</v>
      </c>
      <c r="E22" s="146">
        <v>-13.6</v>
      </c>
      <c r="F22" s="150">
        <v>38544.652919999971</v>
      </c>
      <c r="G22" s="150">
        <v>31980</v>
      </c>
      <c r="H22" s="150">
        <v>27735</v>
      </c>
      <c r="I22" s="146">
        <v>-13.3</v>
      </c>
      <c r="J22" s="148"/>
    </row>
    <row r="23" spans="1:10" s="139" customFormat="1" ht="15" x14ac:dyDescent="0.2">
      <c r="A23" s="149" t="s">
        <v>206</v>
      </c>
      <c r="B23" s="150">
        <v>6527.1036107999998</v>
      </c>
      <c r="C23" s="150">
        <v>5501</v>
      </c>
      <c r="D23" s="150">
        <v>5822</v>
      </c>
      <c r="E23" s="146">
        <v>5.8</v>
      </c>
      <c r="F23" s="150">
        <v>29436.132429999998</v>
      </c>
      <c r="G23" s="150">
        <v>24808</v>
      </c>
      <c r="H23" s="150">
        <v>25337</v>
      </c>
      <c r="I23" s="146">
        <v>2.1</v>
      </c>
      <c r="J23" s="148"/>
    </row>
    <row r="24" spans="1:10" s="139" customFormat="1" ht="15" x14ac:dyDescent="0.2">
      <c r="A24" s="149" t="s">
        <v>207</v>
      </c>
      <c r="B24" s="150">
        <v>3385.4282199999993</v>
      </c>
      <c r="C24" s="150">
        <v>2744</v>
      </c>
      <c r="D24" s="150">
        <v>2897</v>
      </c>
      <c r="E24" s="146">
        <v>5.6</v>
      </c>
      <c r="F24" s="150">
        <v>11954.60543</v>
      </c>
      <c r="G24" s="150">
        <v>9288</v>
      </c>
      <c r="H24" s="150">
        <v>13248</v>
      </c>
      <c r="I24" s="146">
        <v>42.6</v>
      </c>
      <c r="J24" s="148"/>
    </row>
    <row r="25" spans="1:10" s="139" customFormat="1" ht="15" x14ac:dyDescent="0.2">
      <c r="A25" s="149" t="s">
        <v>208</v>
      </c>
      <c r="B25" s="150">
        <v>155433.77508159995</v>
      </c>
      <c r="C25" s="150">
        <v>129604</v>
      </c>
      <c r="D25" s="150">
        <v>121685</v>
      </c>
      <c r="E25" s="146">
        <v>-6.1</v>
      </c>
      <c r="F25" s="150">
        <v>537174.02862000046</v>
      </c>
      <c r="G25" s="150">
        <v>452727</v>
      </c>
      <c r="H25" s="150">
        <v>417583</v>
      </c>
      <c r="I25" s="146">
        <v>-7.8</v>
      </c>
      <c r="J25" s="148"/>
    </row>
    <row r="26" spans="1:10" s="139" customFormat="1" ht="15" x14ac:dyDescent="0.2">
      <c r="A26" s="149" t="s">
        <v>209</v>
      </c>
      <c r="B26" s="150">
        <v>8354.0409377000015</v>
      </c>
      <c r="C26" s="150">
        <v>7076</v>
      </c>
      <c r="D26" s="150">
        <v>8197</v>
      </c>
      <c r="E26" s="146">
        <v>15.8</v>
      </c>
      <c r="F26" s="150">
        <v>23708.505180000015</v>
      </c>
      <c r="G26" s="150">
        <v>20258</v>
      </c>
      <c r="H26" s="150">
        <v>22802</v>
      </c>
      <c r="I26" s="146">
        <v>12.6</v>
      </c>
      <c r="J26" s="145"/>
    </row>
    <row r="27" spans="1:10" s="139" customFormat="1" ht="15" x14ac:dyDescent="0.2">
      <c r="A27" s="521"/>
      <c r="B27" s="521"/>
      <c r="C27" s="521"/>
      <c r="D27" s="521"/>
      <c r="E27" s="521"/>
      <c r="F27" s="521"/>
      <c r="G27" s="521"/>
      <c r="H27" s="521"/>
      <c r="I27" s="521"/>
      <c r="J27" s="148"/>
    </row>
    <row r="28" spans="1:10" s="139" customFormat="1" ht="15" x14ac:dyDescent="0.2">
      <c r="A28" s="147" t="s">
        <v>210</v>
      </c>
      <c r="B28" s="143">
        <v>70053.750740000003</v>
      </c>
      <c r="C28" s="143">
        <v>59130</v>
      </c>
      <c r="D28" s="143">
        <v>54230</v>
      </c>
      <c r="E28" s="144">
        <v>-8.3000000000000007</v>
      </c>
      <c r="F28" s="143">
        <v>154525.91105999995</v>
      </c>
      <c r="G28" s="143">
        <v>130595</v>
      </c>
      <c r="H28" s="143">
        <v>121383</v>
      </c>
      <c r="I28" s="144">
        <v>-7.1</v>
      </c>
      <c r="J28" s="148"/>
    </row>
    <row r="29" spans="1:10" s="139" customFormat="1" ht="15" x14ac:dyDescent="0.2">
      <c r="A29" s="149" t="s">
        <v>211</v>
      </c>
      <c r="B29" s="150">
        <v>20147.090700000001</v>
      </c>
      <c r="C29" s="150">
        <v>17429</v>
      </c>
      <c r="D29" s="150">
        <v>15572</v>
      </c>
      <c r="E29" s="146">
        <v>-10.7</v>
      </c>
      <c r="F29" s="150">
        <v>39730.706669999985</v>
      </c>
      <c r="G29" s="150">
        <v>34672</v>
      </c>
      <c r="H29" s="150">
        <v>29347</v>
      </c>
      <c r="I29" s="146">
        <v>-15.4</v>
      </c>
      <c r="J29" s="148"/>
    </row>
    <row r="30" spans="1:10" s="139" customFormat="1" ht="15" x14ac:dyDescent="0.2">
      <c r="A30" s="315" t="s">
        <v>212</v>
      </c>
      <c r="B30" s="150">
        <v>44162.874949999998</v>
      </c>
      <c r="C30" s="150">
        <v>36944</v>
      </c>
      <c r="D30" s="150">
        <v>33822</v>
      </c>
      <c r="E30" s="146">
        <v>-8.5</v>
      </c>
      <c r="F30" s="150">
        <v>90967.733159999974</v>
      </c>
      <c r="G30" s="150">
        <v>75967</v>
      </c>
      <c r="H30" s="150">
        <v>72943</v>
      </c>
      <c r="I30" s="146">
        <v>-4</v>
      </c>
      <c r="J30" s="148"/>
    </row>
    <row r="31" spans="1:10" s="139" customFormat="1" ht="15" x14ac:dyDescent="0.2">
      <c r="A31" s="149" t="s">
        <v>213</v>
      </c>
      <c r="B31" s="150">
        <v>1131.3434999999999</v>
      </c>
      <c r="C31" s="150">
        <v>1050</v>
      </c>
      <c r="D31" s="150">
        <v>886</v>
      </c>
      <c r="E31" s="146">
        <v>-15.6</v>
      </c>
      <c r="F31" s="150">
        <v>4645.2486099999996</v>
      </c>
      <c r="G31" s="150">
        <v>4352</v>
      </c>
      <c r="H31" s="150">
        <v>3243</v>
      </c>
      <c r="I31" s="146">
        <v>-25.5</v>
      </c>
      <c r="J31" s="148"/>
    </row>
    <row r="32" spans="1:10" s="139" customFormat="1" ht="15" x14ac:dyDescent="0.2">
      <c r="A32" s="149" t="s">
        <v>214</v>
      </c>
      <c r="B32" s="150">
        <v>4612.4415900000004</v>
      </c>
      <c r="C32" s="150">
        <v>3707</v>
      </c>
      <c r="D32" s="150">
        <v>3950</v>
      </c>
      <c r="E32" s="146">
        <v>6.6</v>
      </c>
      <c r="F32" s="150">
        <v>19182.22262</v>
      </c>
      <c r="G32" s="150">
        <v>15603</v>
      </c>
      <c r="H32" s="150">
        <v>15850</v>
      </c>
      <c r="I32" s="146">
        <v>1.6</v>
      </c>
      <c r="J32" s="148"/>
    </row>
    <row r="33" spans="1:10" s="139" customFormat="1" ht="15" x14ac:dyDescent="0.2">
      <c r="A33" s="521"/>
      <c r="B33" s="521"/>
      <c r="C33" s="521"/>
      <c r="D33" s="521"/>
      <c r="E33" s="521"/>
      <c r="F33" s="521"/>
      <c r="G33" s="521"/>
      <c r="H33" s="521"/>
      <c r="I33" s="521"/>
      <c r="J33" s="148"/>
    </row>
    <row r="34" spans="1:10" s="139" customFormat="1" ht="15" x14ac:dyDescent="0.2">
      <c r="A34" s="147" t="s">
        <v>115</v>
      </c>
      <c r="B34" s="143">
        <v>319501.57759999996</v>
      </c>
      <c r="C34" s="143">
        <v>269794</v>
      </c>
      <c r="D34" s="143">
        <v>289518</v>
      </c>
      <c r="E34" s="144">
        <v>7.3</v>
      </c>
      <c r="F34" s="143">
        <v>327876.69685999997</v>
      </c>
      <c r="G34" s="143">
        <v>278424</v>
      </c>
      <c r="H34" s="143">
        <v>274845</v>
      </c>
      <c r="I34" s="144">
        <v>-1.3</v>
      </c>
      <c r="J34" s="148"/>
    </row>
    <row r="35" spans="1:10" s="139" customFormat="1" ht="15" x14ac:dyDescent="0.2">
      <c r="A35" s="521"/>
      <c r="B35" s="521"/>
      <c r="C35" s="521"/>
      <c r="D35" s="521"/>
      <c r="E35" s="521"/>
      <c r="F35" s="521"/>
      <c r="G35" s="521"/>
      <c r="H35" s="521"/>
      <c r="I35" s="521"/>
      <c r="J35" s="148"/>
    </row>
    <row r="36" spans="1:10" s="139" customFormat="1" ht="15" x14ac:dyDescent="0.2">
      <c r="A36" s="147" t="s">
        <v>215</v>
      </c>
      <c r="B36" s="143">
        <v>14176.789390999998</v>
      </c>
      <c r="C36" s="143">
        <v>11614</v>
      </c>
      <c r="D36" s="143">
        <v>9276</v>
      </c>
      <c r="E36" s="144">
        <v>-20.100000000000001</v>
      </c>
      <c r="F36" s="143">
        <v>35063.799490000005</v>
      </c>
      <c r="G36" s="143">
        <v>29120</v>
      </c>
      <c r="H36" s="143">
        <v>28264</v>
      </c>
      <c r="I36" s="144">
        <v>-2.9</v>
      </c>
      <c r="J36" s="148"/>
    </row>
    <row r="37" spans="1:10" s="139" customFormat="1" ht="15" x14ac:dyDescent="0.2">
      <c r="A37" s="149" t="s">
        <v>216</v>
      </c>
      <c r="B37" s="150">
        <v>5532.3846416999995</v>
      </c>
      <c r="C37" s="150">
        <v>4392</v>
      </c>
      <c r="D37" s="150">
        <v>2924</v>
      </c>
      <c r="E37" s="146">
        <v>-33.4</v>
      </c>
      <c r="F37" s="150">
        <v>14033.51734</v>
      </c>
      <c r="G37" s="150">
        <v>11177</v>
      </c>
      <c r="H37" s="150">
        <v>6749</v>
      </c>
      <c r="I37" s="146">
        <v>-39.6</v>
      </c>
      <c r="J37" s="148"/>
    </row>
    <row r="38" spans="1:10" s="139" customFormat="1" ht="15" x14ac:dyDescent="0.2">
      <c r="A38" s="315" t="s">
        <v>217</v>
      </c>
      <c r="B38" s="150">
        <v>514.11470000000008</v>
      </c>
      <c r="C38" s="150">
        <v>466</v>
      </c>
      <c r="D38" s="150">
        <v>272</v>
      </c>
      <c r="E38" s="146">
        <v>-41.7</v>
      </c>
      <c r="F38" s="150">
        <v>2806.5805900000014</v>
      </c>
      <c r="G38" s="150">
        <v>2402</v>
      </c>
      <c r="H38" s="150">
        <v>1839</v>
      </c>
      <c r="I38" s="146">
        <v>-23.4</v>
      </c>
      <c r="J38" s="148"/>
    </row>
    <row r="39" spans="1:10" s="139" customFormat="1" ht="15" x14ac:dyDescent="0.2">
      <c r="A39" s="149" t="s">
        <v>218</v>
      </c>
      <c r="B39" s="150">
        <v>8130.2900492999997</v>
      </c>
      <c r="C39" s="150">
        <v>6756</v>
      </c>
      <c r="D39" s="150">
        <v>6080</v>
      </c>
      <c r="E39" s="146">
        <v>-10</v>
      </c>
      <c r="F39" s="150">
        <v>18223.701560000001</v>
      </c>
      <c r="G39" s="150">
        <v>15541</v>
      </c>
      <c r="H39" s="150">
        <v>19676</v>
      </c>
      <c r="I39" s="146">
        <v>26.6</v>
      </c>
      <c r="J39" s="148"/>
    </row>
    <row r="40" spans="1:10" s="139" customFormat="1" ht="15" x14ac:dyDescent="0.2">
      <c r="A40" s="521"/>
      <c r="B40" s="521"/>
      <c r="C40" s="521"/>
      <c r="D40" s="521"/>
      <c r="E40" s="521"/>
      <c r="F40" s="521"/>
      <c r="G40" s="521"/>
      <c r="H40" s="521"/>
      <c r="I40" s="521"/>
      <c r="J40" s="148"/>
    </row>
    <row r="41" spans="1:10" s="139" customFormat="1" x14ac:dyDescent="0.2">
      <c r="A41" s="524" t="s">
        <v>219</v>
      </c>
      <c r="B41" s="524"/>
      <c r="C41" s="524"/>
      <c r="D41" s="524"/>
      <c r="E41" s="524"/>
      <c r="F41" s="524"/>
      <c r="G41" s="524"/>
      <c r="H41" s="524"/>
      <c r="I41" s="524"/>
      <c r="J41" s="152"/>
    </row>
    <row r="42" spans="1:10" s="139" customFormat="1" ht="17.25" customHeight="1" x14ac:dyDescent="0.2">
      <c r="A42" s="519" t="s">
        <v>220</v>
      </c>
      <c r="B42" s="519"/>
      <c r="C42" s="519"/>
      <c r="D42" s="519"/>
      <c r="E42" s="519"/>
      <c r="F42" s="519"/>
      <c r="G42" s="519"/>
      <c r="H42" s="519"/>
      <c r="I42" s="519"/>
      <c r="J42" s="152"/>
    </row>
    <row r="43" spans="1:10" s="139" customFormat="1" ht="18.75" customHeight="1" x14ac:dyDescent="0.2">
      <c r="A43" s="154"/>
      <c r="E43" s="155"/>
      <c r="F43" s="155"/>
      <c r="H43" s="155"/>
      <c r="J43" s="152"/>
    </row>
    <row r="44" spans="1:10" s="139" customFormat="1" x14ac:dyDescent="0.2">
      <c r="A44" s="156"/>
      <c r="E44" s="155"/>
      <c r="F44" s="155"/>
      <c r="H44" s="155"/>
      <c r="J44" s="152"/>
    </row>
    <row r="45" spans="1:10" s="139" customFormat="1" x14ac:dyDescent="0.2">
      <c r="A45" s="154"/>
      <c r="B45" s="155"/>
      <c r="C45" s="155"/>
      <c r="D45" s="155"/>
      <c r="E45" s="155"/>
      <c r="F45" s="155"/>
      <c r="H45" s="155"/>
      <c r="J45" s="152"/>
    </row>
    <row r="46" spans="1:10" s="139" customFormat="1" x14ac:dyDescent="0.2">
      <c r="A46" s="154"/>
      <c r="B46" s="155"/>
      <c r="C46" s="155"/>
      <c r="D46" s="155"/>
      <c r="E46" s="155"/>
      <c r="G46" s="155"/>
      <c r="J46" s="152"/>
    </row>
    <row r="47" spans="1:10" s="139" customFormat="1" x14ac:dyDescent="0.2">
      <c r="A47" s="154"/>
      <c r="B47" s="155"/>
      <c r="C47" s="155"/>
      <c r="D47" s="155"/>
      <c r="E47" s="155"/>
      <c r="F47" s="155"/>
      <c r="H47" s="155"/>
      <c r="I47" s="155"/>
      <c r="J47" s="152"/>
    </row>
    <row r="48" spans="1:10" s="139" customFormat="1" x14ac:dyDescent="0.2">
      <c r="A48" s="154"/>
      <c r="B48" s="153"/>
      <c r="C48" s="153"/>
      <c r="D48" s="153"/>
      <c r="E48" s="153"/>
      <c r="G48" s="155"/>
      <c r="J48" s="152"/>
    </row>
    <row r="49" spans="1:10" s="139" customFormat="1" x14ac:dyDescent="0.2">
      <c r="B49" s="155"/>
      <c r="E49" s="155"/>
      <c r="F49" s="155"/>
      <c r="H49" s="155"/>
      <c r="I49" s="155"/>
      <c r="J49" s="152"/>
    </row>
    <row r="50" spans="1:10" s="139" customFormat="1" x14ac:dyDescent="0.2">
      <c r="A50" s="154"/>
      <c r="B50" s="155"/>
      <c r="C50" s="155"/>
      <c r="D50" s="155"/>
      <c r="E50" s="155"/>
      <c r="G50" s="155"/>
      <c r="J50" s="152"/>
    </row>
    <row r="51" spans="1:10" s="139" customFormat="1" x14ac:dyDescent="0.2">
      <c r="A51" s="156"/>
      <c r="C51" s="155"/>
      <c r="D51" s="155"/>
      <c r="G51" s="155"/>
      <c r="I51" s="155"/>
      <c r="J51" s="152"/>
    </row>
    <row r="52" spans="1:10" s="139" customFormat="1" x14ac:dyDescent="0.2">
      <c r="A52" s="154"/>
      <c r="B52" s="155"/>
      <c r="E52" s="155"/>
      <c r="G52" s="155"/>
      <c r="I52" s="155"/>
      <c r="J52" s="152"/>
    </row>
    <row r="53" spans="1:10" s="139" customFormat="1" x14ac:dyDescent="0.2">
      <c r="A53" s="154"/>
      <c r="B53" s="155"/>
      <c r="C53" s="155"/>
      <c r="D53" s="155"/>
      <c r="E53" s="155"/>
      <c r="G53" s="155"/>
      <c r="I53" s="155"/>
      <c r="J53" s="152"/>
    </row>
    <row r="54" spans="1:10" s="139" customFormat="1" x14ac:dyDescent="0.2">
      <c r="A54" s="156"/>
      <c r="G54" s="155"/>
      <c r="I54" s="155"/>
    </row>
    <row r="55" spans="1:10" s="139" customFormat="1" x14ac:dyDescent="0.2">
      <c r="A55" s="154"/>
      <c r="G55" s="155"/>
      <c r="I55" s="155"/>
    </row>
    <row r="56" spans="1:10" s="139" customFormat="1" x14ac:dyDescent="0.2">
      <c r="E56" s="154"/>
      <c r="H56" s="154"/>
      <c r="I56" s="155"/>
    </row>
    <row r="57" spans="1:10" s="139" customFormat="1" x14ac:dyDescent="0.2">
      <c r="A57" s="155"/>
      <c r="E57" s="154"/>
      <c r="H57" s="154"/>
    </row>
    <row r="58" spans="1:10" s="139" customFormat="1" x14ac:dyDescent="0.2">
      <c r="E58" s="154"/>
      <c r="H58" s="154"/>
    </row>
    <row r="59" spans="1:10" s="139" customFormat="1" x14ac:dyDescent="0.2">
      <c r="E59" s="154"/>
      <c r="H59" s="154"/>
    </row>
    <row r="60" spans="1:10" s="139" customFormat="1" x14ac:dyDescent="0.2">
      <c r="A60" s="154"/>
      <c r="E60" s="154"/>
      <c r="H60" s="154"/>
    </row>
    <row r="61" spans="1:10" s="139" customFormat="1" x14ac:dyDescent="0.2">
      <c r="A61" s="154"/>
      <c r="E61" s="154"/>
      <c r="H61" s="154"/>
    </row>
    <row r="62" spans="1:10" s="139" customFormat="1" x14ac:dyDescent="0.2">
      <c r="A62" s="154"/>
      <c r="E62" s="154"/>
      <c r="H62" s="154"/>
    </row>
    <row r="63" spans="1:10" s="139" customFormat="1" x14ac:dyDescent="0.2">
      <c r="A63" s="156"/>
      <c r="E63" s="154"/>
      <c r="H63" s="154"/>
    </row>
    <row r="64" spans="1:10" s="139" customFormat="1" x14ac:dyDescent="0.2">
      <c r="C64" s="155"/>
      <c r="D64" s="155"/>
    </row>
    <row r="65" spans="1:21" s="139" customFormat="1" x14ac:dyDescent="0.2">
      <c r="A65" s="154"/>
      <c r="C65" s="155"/>
      <c r="D65" s="155"/>
    </row>
    <row r="66" spans="1:21" s="139" customFormat="1" x14ac:dyDescent="0.2">
      <c r="A66" s="154"/>
      <c r="C66" s="155"/>
      <c r="D66" s="155"/>
    </row>
    <row r="67" spans="1:21" s="139" customFormat="1" x14ac:dyDescent="0.2">
      <c r="A67" s="154"/>
      <c r="D67" s="155"/>
    </row>
    <row r="68" spans="1:21" s="139" customFormat="1" x14ac:dyDescent="0.2">
      <c r="C68" s="155"/>
      <c r="D68" s="155"/>
    </row>
    <row r="69" spans="1:21" s="139" customFormat="1" x14ac:dyDescent="0.2">
      <c r="A69" s="154"/>
    </row>
    <row r="70" spans="1:21" s="139" customFormat="1" x14ac:dyDescent="0.2">
      <c r="A70" s="154"/>
    </row>
    <row r="71" spans="1:21" s="139" customFormat="1" x14ac:dyDescent="0.2">
      <c r="A71" s="154"/>
      <c r="C71" s="155"/>
    </row>
    <row r="72" spans="1:21" s="139" customFormat="1" x14ac:dyDescent="0.2">
      <c r="A72" s="156"/>
    </row>
    <row r="73" spans="1:21" s="139" customFormat="1" x14ac:dyDescent="0.2">
      <c r="A73" s="154"/>
      <c r="C73" s="155"/>
    </row>
    <row r="74" spans="1:21" s="139" customFormat="1" x14ac:dyDescent="0.2">
      <c r="A74" s="156"/>
    </row>
    <row r="75" spans="1:21" s="139" customFormat="1" x14ac:dyDescent="0.2">
      <c r="A75" s="154"/>
    </row>
    <row r="76" spans="1:21" s="139" customFormat="1" x14ac:dyDescent="0.2">
      <c r="A76" s="154"/>
      <c r="C76" s="155"/>
    </row>
    <row r="77" spans="1:21" x14ac:dyDescent="0.2">
      <c r="A77" s="154"/>
      <c r="B77" s="139"/>
      <c r="C77" s="155"/>
      <c r="D77" s="139"/>
      <c r="E77" s="139"/>
      <c r="F77" s="139"/>
      <c r="G77" s="139"/>
      <c r="H77" s="139"/>
      <c r="I77" s="139"/>
      <c r="J77" s="139"/>
      <c r="K77" s="139"/>
      <c r="L77" s="139"/>
      <c r="M77" s="139"/>
      <c r="N77" s="139"/>
      <c r="O77" s="139"/>
      <c r="P77" s="139"/>
      <c r="Q77" s="139"/>
      <c r="R77" s="139"/>
      <c r="S77" s="139"/>
      <c r="T77" s="139"/>
      <c r="U77" s="139"/>
    </row>
    <row r="78" spans="1:21" x14ac:dyDescent="0.2">
      <c r="A78" s="139"/>
      <c r="B78" s="139"/>
      <c r="C78" s="139"/>
      <c r="D78" s="139"/>
      <c r="E78" s="139"/>
      <c r="F78" s="139"/>
      <c r="G78" s="139"/>
      <c r="H78" s="139"/>
      <c r="I78" s="139"/>
      <c r="J78" s="139"/>
      <c r="K78" s="139"/>
      <c r="L78" s="139"/>
      <c r="M78" s="139"/>
      <c r="N78" s="139"/>
      <c r="O78" s="139"/>
      <c r="P78" s="139"/>
      <c r="Q78" s="139"/>
      <c r="R78" s="139"/>
      <c r="S78" s="139"/>
      <c r="T78" s="139"/>
      <c r="U78" s="139"/>
    </row>
    <row r="79" spans="1:21" x14ac:dyDescent="0.2">
      <c r="A79" s="156"/>
      <c r="B79" s="139"/>
      <c r="C79" s="139"/>
      <c r="D79" s="139"/>
      <c r="E79" s="139"/>
      <c r="F79" s="139"/>
      <c r="G79" s="139"/>
      <c r="H79" s="139"/>
      <c r="I79" s="139"/>
      <c r="J79" s="139"/>
      <c r="K79" s="139"/>
      <c r="L79" s="139"/>
      <c r="M79" s="139"/>
      <c r="N79" s="139"/>
      <c r="O79" s="139"/>
      <c r="P79" s="139"/>
      <c r="Q79" s="139"/>
      <c r="R79" s="139"/>
      <c r="S79" s="139"/>
      <c r="T79" s="139"/>
      <c r="U79" s="139"/>
    </row>
    <row r="80" spans="1:21" x14ac:dyDescent="0.2">
      <c r="A80" s="154"/>
      <c r="B80" s="139"/>
      <c r="C80" s="155"/>
      <c r="D80" s="139"/>
      <c r="E80" s="139"/>
      <c r="F80" s="139"/>
      <c r="G80" s="139"/>
      <c r="H80" s="139"/>
      <c r="I80" s="139"/>
      <c r="J80" s="139"/>
      <c r="K80" s="139"/>
      <c r="L80" s="139"/>
      <c r="M80" s="139"/>
      <c r="N80" s="139"/>
      <c r="O80" s="139"/>
      <c r="P80" s="139"/>
      <c r="Q80" s="139"/>
      <c r="R80" s="139"/>
      <c r="S80" s="139"/>
      <c r="T80" s="139"/>
      <c r="U80" s="139"/>
    </row>
    <row r="81" spans="1:21" x14ac:dyDescent="0.2">
      <c r="A81" s="154"/>
      <c r="B81" s="139"/>
      <c r="C81" s="139"/>
      <c r="D81" s="139"/>
      <c r="E81" s="139"/>
      <c r="F81" s="139"/>
      <c r="G81" s="139"/>
      <c r="H81" s="139"/>
      <c r="I81" s="139"/>
      <c r="J81" s="139"/>
      <c r="K81" s="139"/>
      <c r="L81" s="139"/>
      <c r="M81" s="139"/>
      <c r="N81" s="139"/>
      <c r="O81" s="139"/>
      <c r="P81" s="139"/>
      <c r="Q81" s="139"/>
      <c r="R81" s="139"/>
      <c r="S81" s="139"/>
      <c r="T81" s="139"/>
      <c r="U81" s="139"/>
    </row>
    <row r="82" spans="1:21" x14ac:dyDescent="0.2">
      <c r="A82" s="154"/>
      <c r="B82" s="139"/>
      <c r="C82" s="155"/>
      <c r="D82" s="139"/>
      <c r="E82" s="139"/>
      <c r="F82" s="139"/>
      <c r="G82" s="139"/>
      <c r="H82" s="139"/>
      <c r="I82" s="139"/>
      <c r="J82" s="139"/>
      <c r="K82" s="139"/>
      <c r="L82" s="139"/>
      <c r="M82" s="139"/>
      <c r="N82" s="139"/>
      <c r="O82" s="139"/>
      <c r="P82" s="139"/>
      <c r="Q82" s="139"/>
      <c r="R82" s="139"/>
      <c r="S82" s="139"/>
      <c r="T82" s="139"/>
      <c r="U82" s="139"/>
    </row>
    <row r="83" spans="1:21" x14ac:dyDescent="0.2">
      <c r="A83" s="154"/>
      <c r="B83" s="139"/>
      <c r="C83" s="155"/>
      <c r="D83" s="139"/>
      <c r="E83" s="139"/>
      <c r="F83" s="139"/>
      <c r="G83" s="139"/>
      <c r="H83" s="139"/>
      <c r="I83" s="139"/>
      <c r="J83" s="139"/>
      <c r="K83" s="139"/>
      <c r="L83" s="139"/>
      <c r="M83" s="139"/>
      <c r="N83" s="139"/>
      <c r="O83" s="139"/>
      <c r="P83" s="139"/>
      <c r="Q83" s="139"/>
      <c r="R83" s="139"/>
      <c r="S83" s="139"/>
      <c r="T83" s="139"/>
      <c r="U83" s="139"/>
    </row>
    <row r="84" spans="1:21" x14ac:dyDescent="0.2">
      <c r="A84" s="154"/>
      <c r="B84" s="139"/>
      <c r="C84" s="155"/>
      <c r="D84" s="139"/>
      <c r="E84" s="139"/>
      <c r="F84" s="139"/>
      <c r="G84" s="139"/>
      <c r="H84" s="139"/>
      <c r="I84" s="139"/>
      <c r="J84" s="139"/>
      <c r="K84" s="139"/>
      <c r="L84" s="139"/>
      <c r="M84" s="139"/>
      <c r="N84" s="139"/>
      <c r="O84" s="139"/>
      <c r="P84" s="139"/>
      <c r="Q84" s="139"/>
      <c r="R84" s="139"/>
      <c r="S84" s="139"/>
      <c r="T84" s="139"/>
      <c r="U84" s="139"/>
    </row>
    <row r="85" spans="1:21" x14ac:dyDescent="0.2">
      <c r="A85" s="156"/>
      <c r="B85" s="139"/>
      <c r="C85" s="155"/>
      <c r="D85" s="139"/>
      <c r="E85" s="139"/>
      <c r="F85" s="139"/>
      <c r="G85" s="139"/>
      <c r="H85" s="139"/>
      <c r="I85" s="139"/>
      <c r="J85" s="139"/>
      <c r="K85" s="139"/>
      <c r="L85" s="139"/>
      <c r="M85" s="139"/>
      <c r="N85" s="139"/>
      <c r="O85" s="139"/>
      <c r="P85" s="139"/>
      <c r="Q85" s="139"/>
      <c r="R85" s="139"/>
      <c r="S85" s="139"/>
      <c r="T85" s="139"/>
      <c r="U85" s="139"/>
    </row>
    <row r="86" spans="1:21" x14ac:dyDescent="0.2">
      <c r="A86" s="156"/>
      <c r="B86" s="139"/>
      <c r="C86" s="155"/>
      <c r="D86" s="139"/>
      <c r="E86" s="139"/>
      <c r="F86" s="139"/>
      <c r="G86" s="139"/>
      <c r="H86" s="139"/>
      <c r="I86" s="139"/>
      <c r="J86" s="139"/>
      <c r="K86" s="139"/>
      <c r="L86" s="139"/>
      <c r="M86" s="139"/>
      <c r="N86" s="139"/>
      <c r="O86" s="139"/>
      <c r="P86" s="139"/>
      <c r="Q86" s="139"/>
      <c r="R86" s="139"/>
      <c r="S86" s="139"/>
      <c r="T86" s="139"/>
      <c r="U86" s="139"/>
    </row>
    <row r="87" spans="1:21" x14ac:dyDescent="0.2">
      <c r="A87" s="139"/>
      <c r="B87" s="139"/>
      <c r="C87" s="155"/>
      <c r="D87" s="139"/>
      <c r="E87" s="139"/>
      <c r="F87" s="139"/>
      <c r="G87" s="139"/>
      <c r="H87" s="139"/>
      <c r="I87" s="139"/>
      <c r="J87" s="139"/>
      <c r="K87" s="139"/>
      <c r="L87" s="139"/>
      <c r="M87" s="139"/>
      <c r="N87" s="139"/>
      <c r="O87" s="139"/>
      <c r="P87" s="139"/>
      <c r="Q87" s="139"/>
      <c r="R87" s="139"/>
      <c r="S87" s="139"/>
      <c r="T87" s="139"/>
      <c r="U87" s="139"/>
    </row>
    <row r="88" spans="1:21" x14ac:dyDescent="0.2">
      <c r="A88" s="139"/>
      <c r="B88" s="139"/>
      <c r="C88" s="155"/>
      <c r="D88" s="139"/>
      <c r="E88" s="139"/>
      <c r="F88" s="139"/>
      <c r="G88" s="139"/>
      <c r="H88" s="139"/>
      <c r="I88" s="139"/>
      <c r="J88" s="139"/>
      <c r="K88" s="139"/>
      <c r="L88" s="139"/>
      <c r="M88" s="139"/>
      <c r="N88" s="139"/>
      <c r="O88" s="139"/>
      <c r="P88" s="139"/>
      <c r="Q88" s="139"/>
      <c r="R88" s="139"/>
      <c r="S88" s="139"/>
      <c r="T88" s="139"/>
      <c r="U88" s="139"/>
    </row>
    <row r="89" spans="1:21" x14ac:dyDescent="0.2">
      <c r="A89" s="156"/>
      <c r="B89" s="139"/>
      <c r="C89" s="155"/>
      <c r="D89" s="139"/>
      <c r="E89" s="139"/>
      <c r="F89" s="139"/>
      <c r="G89" s="139"/>
      <c r="H89" s="139"/>
      <c r="I89" s="139"/>
      <c r="J89" s="139"/>
      <c r="K89" s="139"/>
      <c r="L89" s="139"/>
      <c r="M89" s="139"/>
      <c r="N89" s="139"/>
      <c r="O89" s="139"/>
      <c r="P89" s="139"/>
      <c r="Q89" s="139"/>
      <c r="R89" s="139"/>
      <c r="S89" s="139"/>
      <c r="T89" s="139"/>
      <c r="U89" s="139"/>
    </row>
    <row r="90" spans="1:21" x14ac:dyDescent="0.2">
      <c r="A90" s="154"/>
      <c r="B90" s="139"/>
      <c r="C90" s="155"/>
      <c r="D90" s="139"/>
      <c r="E90" s="139"/>
      <c r="F90" s="139"/>
      <c r="G90" s="139"/>
      <c r="H90" s="139"/>
      <c r="I90" s="139"/>
      <c r="J90" s="139"/>
      <c r="K90" s="139"/>
      <c r="L90" s="139"/>
      <c r="M90" s="139"/>
      <c r="N90" s="139"/>
      <c r="O90" s="139"/>
      <c r="P90" s="139"/>
      <c r="Q90" s="139"/>
      <c r="R90" s="139"/>
      <c r="S90" s="139"/>
      <c r="T90" s="139"/>
      <c r="U90" s="139"/>
    </row>
    <row r="91" spans="1:21" x14ac:dyDescent="0.2">
      <c r="A91" s="154"/>
      <c r="B91" s="139"/>
      <c r="C91" s="155"/>
      <c r="D91" s="139"/>
      <c r="E91" s="139"/>
      <c r="F91" s="139"/>
      <c r="G91" s="139"/>
      <c r="H91" s="139"/>
      <c r="I91" s="139"/>
      <c r="J91" s="139"/>
      <c r="K91" s="139"/>
      <c r="L91" s="139"/>
      <c r="M91" s="139"/>
      <c r="N91" s="139"/>
      <c r="O91" s="139"/>
      <c r="P91" s="139"/>
      <c r="Q91" s="139"/>
      <c r="R91" s="139"/>
      <c r="S91" s="139"/>
      <c r="T91" s="139"/>
      <c r="U91" s="139"/>
    </row>
    <row r="92" spans="1:21" x14ac:dyDescent="0.2">
      <c r="A92" s="155"/>
      <c r="B92" s="139"/>
      <c r="C92" s="155"/>
      <c r="D92" s="139"/>
      <c r="E92" s="139"/>
      <c r="F92" s="139"/>
      <c r="G92" s="139"/>
      <c r="H92" s="139"/>
      <c r="I92" s="139"/>
      <c r="J92" s="139"/>
      <c r="K92" s="139"/>
      <c r="L92" s="139"/>
      <c r="M92" s="139"/>
      <c r="N92" s="139"/>
      <c r="O92" s="139"/>
      <c r="P92" s="139"/>
      <c r="Q92" s="139"/>
      <c r="R92" s="139"/>
      <c r="S92" s="139"/>
      <c r="T92" s="139"/>
      <c r="U92" s="139"/>
    </row>
    <row r="93" spans="1:21" x14ac:dyDescent="0.2">
      <c r="A93" s="154"/>
      <c r="B93" s="139"/>
      <c r="C93" s="139"/>
      <c r="D93" s="139"/>
      <c r="E93" s="139"/>
      <c r="F93" s="139"/>
      <c r="G93" s="139"/>
      <c r="H93" s="139"/>
      <c r="I93" s="139"/>
      <c r="J93" s="139"/>
      <c r="K93" s="139"/>
      <c r="L93" s="139"/>
      <c r="M93" s="139"/>
      <c r="N93" s="139"/>
      <c r="O93" s="139"/>
      <c r="P93" s="139"/>
      <c r="Q93" s="139"/>
      <c r="R93" s="139"/>
      <c r="S93" s="139"/>
      <c r="T93" s="139"/>
      <c r="U93" s="139"/>
    </row>
    <row r="94" spans="1:21" x14ac:dyDescent="0.2">
      <c r="A94" s="139"/>
      <c r="B94" s="139"/>
      <c r="C94" s="156"/>
      <c r="D94" s="156"/>
      <c r="E94" s="139"/>
      <c r="F94" s="139"/>
      <c r="G94" s="139"/>
      <c r="H94" s="139"/>
      <c r="I94" s="139"/>
      <c r="J94" s="139"/>
      <c r="K94" s="139"/>
      <c r="L94" s="139"/>
      <c r="M94" s="139"/>
      <c r="N94" s="139"/>
      <c r="O94" s="139"/>
      <c r="P94" s="139"/>
      <c r="Q94" s="139"/>
      <c r="R94" s="139"/>
      <c r="S94" s="139"/>
      <c r="T94" s="139"/>
      <c r="U94" s="139"/>
    </row>
    <row r="95" spans="1:21" x14ac:dyDescent="0.2">
      <c r="A95" s="154"/>
      <c r="B95" s="139"/>
      <c r="C95" s="155"/>
      <c r="D95" s="139"/>
      <c r="E95" s="139"/>
      <c r="F95" s="139"/>
      <c r="G95" s="139"/>
      <c r="H95" s="139"/>
      <c r="I95" s="139"/>
      <c r="J95" s="139"/>
      <c r="K95" s="139"/>
      <c r="L95" s="139"/>
      <c r="M95" s="139"/>
      <c r="N95" s="139"/>
      <c r="O95" s="139"/>
      <c r="P95" s="139"/>
      <c r="Q95" s="139"/>
      <c r="R95" s="139"/>
      <c r="S95" s="139"/>
      <c r="T95" s="139"/>
      <c r="U95" s="139"/>
    </row>
    <row r="96" spans="1:21" x14ac:dyDescent="0.2">
      <c r="A96" s="156"/>
      <c r="B96" s="139"/>
      <c r="C96" s="139"/>
      <c r="D96" s="139"/>
      <c r="E96" s="139"/>
      <c r="F96" s="139"/>
      <c r="G96" s="139"/>
      <c r="H96" s="139"/>
      <c r="I96" s="139"/>
      <c r="J96" s="139"/>
      <c r="K96" s="139"/>
      <c r="L96" s="139"/>
      <c r="M96" s="139"/>
      <c r="N96" s="139"/>
      <c r="O96" s="139"/>
      <c r="P96" s="139"/>
      <c r="Q96" s="139"/>
      <c r="R96" s="139"/>
      <c r="S96" s="139"/>
      <c r="T96" s="139"/>
      <c r="U96" s="139"/>
    </row>
    <row r="97" spans="1:21" x14ac:dyDescent="0.2">
      <c r="A97" s="154"/>
      <c r="B97" s="139"/>
      <c r="C97" s="155"/>
      <c r="D97" s="139"/>
      <c r="E97" s="139"/>
      <c r="F97" s="139"/>
      <c r="G97" s="139"/>
      <c r="H97" s="139"/>
      <c r="I97" s="139"/>
      <c r="J97" s="139"/>
      <c r="K97" s="139"/>
      <c r="L97" s="139"/>
      <c r="M97" s="139"/>
      <c r="N97" s="139"/>
      <c r="O97" s="139"/>
      <c r="P97" s="139"/>
      <c r="Q97" s="139"/>
      <c r="R97" s="139"/>
      <c r="S97" s="139"/>
      <c r="T97" s="139"/>
      <c r="U97" s="139"/>
    </row>
    <row r="98" spans="1:21" x14ac:dyDescent="0.2">
      <c r="A98" s="154"/>
      <c r="B98" s="139"/>
      <c r="C98" s="155"/>
      <c r="D98" s="139"/>
      <c r="E98" s="139"/>
      <c r="F98" s="139"/>
      <c r="G98" s="139"/>
      <c r="H98" s="139"/>
      <c r="I98" s="139"/>
      <c r="J98" s="139"/>
      <c r="K98" s="139"/>
      <c r="L98" s="139"/>
      <c r="M98" s="139"/>
      <c r="N98" s="139"/>
      <c r="O98" s="139"/>
      <c r="P98" s="139"/>
      <c r="Q98" s="139"/>
      <c r="R98" s="139"/>
      <c r="S98" s="139"/>
      <c r="T98" s="139"/>
      <c r="U98" s="139"/>
    </row>
    <row r="99" spans="1:21" x14ac:dyDescent="0.2">
      <c r="A99" s="156"/>
      <c r="B99" s="139"/>
      <c r="C99" s="139"/>
      <c r="D99" s="139"/>
      <c r="E99" s="139"/>
      <c r="F99" s="139"/>
      <c r="G99" s="139"/>
      <c r="H99" s="139"/>
      <c r="I99" s="139"/>
      <c r="J99" s="139"/>
      <c r="K99" s="139"/>
      <c r="L99" s="139"/>
      <c r="M99" s="139"/>
      <c r="N99" s="139"/>
      <c r="O99" s="139"/>
      <c r="P99" s="139"/>
      <c r="Q99" s="139"/>
      <c r="R99" s="139"/>
      <c r="S99" s="139"/>
      <c r="T99" s="139"/>
      <c r="U99" s="139"/>
    </row>
    <row r="100" spans="1:21" x14ac:dyDescent="0.2">
      <c r="A100" s="154"/>
      <c r="B100" s="139"/>
      <c r="C100" s="155"/>
      <c r="D100" s="139"/>
      <c r="E100" s="139"/>
      <c r="F100" s="139"/>
      <c r="G100" s="139"/>
      <c r="H100" s="139"/>
      <c r="I100" s="139"/>
      <c r="J100" s="139"/>
      <c r="K100" s="139"/>
      <c r="L100" s="139"/>
      <c r="M100" s="139"/>
      <c r="N100" s="139"/>
      <c r="O100" s="139"/>
      <c r="P100" s="139"/>
      <c r="Q100" s="139"/>
      <c r="R100" s="139"/>
      <c r="S100" s="139"/>
      <c r="T100" s="139"/>
      <c r="U100" s="139"/>
    </row>
    <row r="101" spans="1:21" x14ac:dyDescent="0.2">
      <c r="A101" s="154"/>
      <c r="B101" s="139"/>
      <c r="C101" s="155"/>
      <c r="D101" s="139"/>
      <c r="E101" s="156"/>
      <c r="F101" s="139"/>
      <c r="G101" s="139"/>
      <c r="H101" s="139"/>
      <c r="I101" s="139"/>
      <c r="J101" s="139"/>
      <c r="K101" s="139"/>
      <c r="L101" s="139"/>
      <c r="M101" s="139"/>
      <c r="N101" s="139"/>
      <c r="O101" s="139"/>
      <c r="P101" s="139"/>
      <c r="Q101" s="139"/>
      <c r="R101" s="139"/>
      <c r="S101" s="139"/>
      <c r="T101" s="139"/>
      <c r="U101" s="139"/>
    </row>
    <row r="102" spans="1:21" x14ac:dyDescent="0.2">
      <c r="A102" s="154"/>
      <c r="B102" s="139"/>
      <c r="C102" s="155"/>
      <c r="D102" s="139"/>
      <c r="E102" s="156"/>
      <c r="F102" s="139"/>
      <c r="G102" s="139"/>
      <c r="H102" s="139"/>
      <c r="I102" s="139"/>
      <c r="J102" s="139"/>
      <c r="K102" s="139"/>
      <c r="L102" s="139"/>
      <c r="M102" s="139"/>
      <c r="N102" s="139"/>
      <c r="O102" s="139"/>
      <c r="P102" s="139"/>
      <c r="Q102" s="139"/>
      <c r="R102" s="139"/>
      <c r="S102" s="139"/>
      <c r="T102" s="139"/>
      <c r="U102" s="139"/>
    </row>
    <row r="103" spans="1:21" x14ac:dyDescent="0.2">
      <c r="A103" s="154"/>
      <c r="B103" s="139"/>
      <c r="C103" s="155"/>
      <c r="D103" s="139"/>
      <c r="E103" s="156"/>
      <c r="F103" s="139"/>
      <c r="G103" s="139"/>
      <c r="H103" s="139"/>
      <c r="I103" s="139"/>
      <c r="J103" s="139"/>
      <c r="K103" s="139"/>
      <c r="L103" s="139"/>
      <c r="M103" s="139"/>
      <c r="N103" s="139"/>
      <c r="O103" s="139"/>
      <c r="P103" s="139"/>
      <c r="Q103" s="139"/>
      <c r="R103" s="139"/>
      <c r="S103" s="139"/>
      <c r="T103" s="139"/>
      <c r="U103" s="139"/>
    </row>
    <row r="104" spans="1:21" x14ac:dyDescent="0.2">
      <c r="A104" s="156"/>
      <c r="B104" s="139"/>
      <c r="C104" s="155"/>
      <c r="D104" s="139"/>
      <c r="E104" s="156"/>
      <c r="F104" s="139"/>
      <c r="G104" s="139"/>
      <c r="H104" s="139"/>
      <c r="I104" s="139"/>
      <c r="J104" s="139"/>
      <c r="K104" s="139"/>
      <c r="L104" s="139"/>
      <c r="M104" s="139"/>
      <c r="N104" s="139"/>
      <c r="O104" s="139"/>
      <c r="P104" s="139"/>
      <c r="Q104" s="139"/>
      <c r="R104" s="139"/>
      <c r="S104" s="139"/>
      <c r="T104" s="139"/>
      <c r="U104" s="139"/>
    </row>
    <row r="105" spans="1:21" x14ac:dyDescent="0.2">
      <c r="A105" s="154"/>
      <c r="B105" s="139"/>
      <c r="C105" s="155"/>
      <c r="D105" s="139"/>
      <c r="E105" s="156"/>
      <c r="F105" s="139"/>
      <c r="G105" s="139"/>
      <c r="H105" s="139"/>
      <c r="I105" s="139"/>
      <c r="J105" s="139"/>
      <c r="K105" s="139"/>
      <c r="L105" s="139"/>
      <c r="M105" s="139"/>
      <c r="N105" s="139"/>
      <c r="O105" s="139"/>
      <c r="P105" s="139"/>
      <c r="Q105" s="139"/>
      <c r="R105" s="139"/>
      <c r="S105" s="139"/>
      <c r="T105" s="139"/>
      <c r="U105" s="139"/>
    </row>
    <row r="106" spans="1:21" x14ac:dyDescent="0.2">
      <c r="A106" s="154"/>
      <c r="B106" s="139"/>
      <c r="C106" s="139"/>
      <c r="D106" s="139"/>
      <c r="E106" s="156"/>
      <c r="F106" s="139"/>
      <c r="G106" s="139"/>
      <c r="H106" s="139"/>
      <c r="I106" s="139"/>
      <c r="J106" s="139"/>
      <c r="K106" s="139"/>
      <c r="L106" s="139"/>
      <c r="M106" s="139"/>
      <c r="N106" s="139"/>
      <c r="O106" s="139"/>
      <c r="P106" s="139"/>
      <c r="Q106" s="139"/>
      <c r="R106" s="139"/>
      <c r="S106" s="139"/>
      <c r="T106" s="139"/>
      <c r="U106" s="139"/>
    </row>
    <row r="107" spans="1:21" x14ac:dyDescent="0.2">
      <c r="A107" s="154"/>
      <c r="B107" s="139"/>
      <c r="C107" s="155"/>
      <c r="D107" s="139"/>
      <c r="E107" s="156"/>
      <c r="F107" s="139"/>
      <c r="G107" s="139"/>
      <c r="H107" s="139"/>
      <c r="I107" s="139"/>
      <c r="J107" s="139"/>
      <c r="K107" s="139"/>
      <c r="L107" s="139"/>
      <c r="M107" s="139"/>
      <c r="N107" s="139"/>
      <c r="O107" s="139"/>
      <c r="P107" s="139"/>
      <c r="Q107" s="139"/>
      <c r="R107" s="139"/>
      <c r="S107" s="139"/>
      <c r="T107" s="139"/>
      <c r="U107" s="139"/>
    </row>
    <row r="108" spans="1:21" x14ac:dyDescent="0.2">
      <c r="A108" s="154"/>
      <c r="B108" s="139"/>
      <c r="C108" s="155"/>
      <c r="D108" s="139"/>
      <c r="E108" s="156"/>
      <c r="F108" s="139"/>
      <c r="G108" s="139"/>
      <c r="H108" s="139"/>
      <c r="I108" s="139"/>
      <c r="J108" s="139"/>
      <c r="K108" s="139"/>
      <c r="L108" s="139"/>
      <c r="M108" s="139"/>
      <c r="N108" s="139"/>
      <c r="O108" s="139"/>
      <c r="P108" s="139"/>
      <c r="Q108" s="139"/>
      <c r="R108" s="139"/>
      <c r="S108" s="139"/>
      <c r="T108" s="139"/>
      <c r="U108" s="139"/>
    </row>
    <row r="109" spans="1:21" x14ac:dyDescent="0.2">
      <c r="A109" s="154"/>
      <c r="B109" s="139"/>
      <c r="C109" s="155"/>
      <c r="D109" s="139"/>
      <c r="E109" s="156"/>
      <c r="F109" s="139"/>
      <c r="G109" s="139"/>
      <c r="H109" s="139"/>
      <c r="I109" s="139"/>
      <c r="J109" s="139"/>
      <c r="K109" s="139"/>
      <c r="L109" s="139"/>
      <c r="M109" s="139"/>
      <c r="N109" s="139"/>
      <c r="O109" s="139"/>
      <c r="P109" s="139"/>
      <c r="Q109" s="139"/>
      <c r="R109" s="139"/>
      <c r="S109" s="139"/>
      <c r="T109" s="139"/>
      <c r="U109" s="139"/>
    </row>
    <row r="110" spans="1:21" x14ac:dyDescent="0.2">
      <c r="A110" s="155"/>
      <c r="B110" s="139"/>
      <c r="C110" s="155"/>
      <c r="D110" s="139"/>
      <c r="E110" s="156"/>
      <c r="F110" s="139"/>
      <c r="G110" s="139"/>
      <c r="H110" s="139"/>
      <c r="I110" s="139"/>
      <c r="J110" s="139"/>
      <c r="K110" s="139"/>
      <c r="L110" s="139"/>
      <c r="M110" s="139"/>
      <c r="N110" s="139"/>
      <c r="O110" s="139"/>
      <c r="P110" s="139"/>
      <c r="Q110" s="139"/>
      <c r="R110" s="139"/>
      <c r="S110" s="139"/>
      <c r="T110" s="139"/>
      <c r="U110" s="139"/>
    </row>
    <row r="111" spans="1:21" x14ac:dyDescent="0.2">
      <c r="A111" s="154"/>
      <c r="B111" s="139"/>
      <c r="C111" s="155"/>
      <c r="D111" s="139"/>
      <c r="E111" s="156"/>
      <c r="F111" s="139"/>
      <c r="G111" s="139"/>
      <c r="H111" s="139"/>
      <c r="I111" s="139"/>
      <c r="J111" s="139"/>
      <c r="K111" s="139"/>
      <c r="L111" s="139"/>
      <c r="M111" s="139"/>
      <c r="N111" s="139"/>
      <c r="O111" s="139"/>
      <c r="P111" s="139"/>
      <c r="Q111" s="139"/>
      <c r="R111" s="139"/>
      <c r="S111" s="139"/>
      <c r="T111" s="139"/>
      <c r="U111" s="139"/>
    </row>
    <row r="112" spans="1:21" x14ac:dyDescent="0.2">
      <c r="A112" s="154"/>
      <c r="B112" s="139"/>
      <c r="C112" s="155"/>
      <c r="D112" s="139"/>
      <c r="E112" s="156"/>
      <c r="F112" s="139"/>
      <c r="G112" s="139"/>
      <c r="H112" s="139"/>
      <c r="I112" s="139"/>
      <c r="J112" s="139"/>
      <c r="K112" s="139"/>
      <c r="L112" s="139"/>
      <c r="M112" s="139"/>
      <c r="N112" s="139"/>
      <c r="O112" s="139"/>
      <c r="P112" s="139"/>
      <c r="Q112" s="139"/>
      <c r="R112" s="139"/>
      <c r="S112" s="139"/>
      <c r="T112" s="139"/>
      <c r="U112" s="139"/>
    </row>
    <row r="113" spans="1:21" x14ac:dyDescent="0.2">
      <c r="A113" s="154"/>
      <c r="B113" s="139"/>
      <c r="C113" s="155"/>
      <c r="D113" s="139"/>
      <c r="E113" s="156"/>
      <c r="F113" s="139"/>
      <c r="G113" s="139"/>
      <c r="H113" s="139"/>
      <c r="I113" s="139"/>
      <c r="J113" s="139"/>
      <c r="K113" s="139"/>
      <c r="L113" s="139"/>
      <c r="M113" s="139"/>
      <c r="N113" s="139"/>
      <c r="O113" s="139"/>
      <c r="P113" s="139"/>
      <c r="Q113" s="139"/>
      <c r="R113" s="139"/>
      <c r="S113" s="139"/>
      <c r="T113" s="139"/>
      <c r="U113" s="139"/>
    </row>
    <row r="114" spans="1:21" x14ac:dyDescent="0.2">
      <c r="A114" s="154"/>
      <c r="B114" s="139"/>
      <c r="C114" s="155"/>
      <c r="D114" s="139"/>
      <c r="E114" s="156"/>
      <c r="F114" s="139"/>
      <c r="G114" s="139"/>
      <c r="H114" s="139"/>
      <c r="I114" s="139"/>
      <c r="J114" s="139"/>
      <c r="K114" s="139"/>
      <c r="L114" s="139"/>
      <c r="M114" s="139"/>
      <c r="N114" s="139"/>
      <c r="O114" s="139"/>
      <c r="P114" s="139"/>
      <c r="Q114" s="139"/>
      <c r="R114" s="139"/>
      <c r="S114" s="139"/>
      <c r="T114" s="139"/>
      <c r="U114" s="139"/>
    </row>
    <row r="115" spans="1:21" x14ac:dyDescent="0.2">
      <c r="A115" s="139"/>
      <c r="B115" s="139"/>
      <c r="C115" s="156"/>
      <c r="D115" s="156"/>
      <c r="E115" s="156"/>
      <c r="F115" s="139"/>
      <c r="G115" s="139"/>
      <c r="H115" s="139"/>
      <c r="I115" s="139"/>
      <c r="J115" s="139"/>
      <c r="K115" s="139"/>
      <c r="L115" s="139"/>
      <c r="M115" s="139"/>
      <c r="N115" s="139"/>
      <c r="O115" s="139"/>
      <c r="P115" s="139"/>
      <c r="Q115" s="139"/>
      <c r="R115" s="139"/>
      <c r="S115" s="139"/>
      <c r="T115" s="139"/>
      <c r="U115" s="139"/>
    </row>
  </sheetData>
  <mergeCells count="16">
    <mergeCell ref="A1:I1"/>
    <mergeCell ref="B2:E2"/>
    <mergeCell ref="F2:I2"/>
    <mergeCell ref="A3:A4"/>
    <mergeCell ref="A42:I42"/>
    <mergeCell ref="B3:B4"/>
    <mergeCell ref="A35:I35"/>
    <mergeCell ref="A5:I5"/>
    <mergeCell ref="A7:I7"/>
    <mergeCell ref="C3:E3"/>
    <mergeCell ref="A27:I27"/>
    <mergeCell ref="A33:I33"/>
    <mergeCell ref="A40:I40"/>
    <mergeCell ref="F3:F4"/>
    <mergeCell ref="G3:I3"/>
    <mergeCell ref="A41:I41"/>
  </mergeCells>
  <pageMargins left="1.5354330708661419" right="0.19685039370078741" top="1.1811023622047245" bottom="1.0236220472440944" header="0.31496062992125984" footer="0.31496062992125984"/>
  <pageSetup scale="72" orientation="landscape" r:id="rId1"/>
  <headerFooter>
    <oddFoote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43"/>
  <sheetViews>
    <sheetView view="pageBreakPreview" zoomScale="90" zoomScaleNormal="100" zoomScaleSheetLayoutView="90" workbookViewId="0">
      <selection activeCell="M10" sqref="M1:V1048576"/>
    </sheetView>
  </sheetViews>
  <sheetFormatPr baseColWidth="10" defaultColWidth="11" defaultRowHeight="15.75" x14ac:dyDescent="0.25"/>
  <cols>
    <col min="1" max="1" width="14.625" style="160" bestFit="1" customWidth="1"/>
    <col min="2" max="4" width="10.875" style="160" bestFit="1" customWidth="1"/>
    <col min="5" max="5" width="11.125" style="160" customWidth="1"/>
    <col min="6" max="8" width="10.875" style="160" bestFit="1" customWidth="1"/>
    <col min="9" max="9" width="11.125" style="160" customWidth="1"/>
    <col min="10" max="10" width="11.5" style="160" customWidth="1"/>
    <col min="11" max="16384" width="11" style="160"/>
  </cols>
  <sheetData>
    <row r="1" spans="1:22" x14ac:dyDescent="0.25">
      <c r="A1" s="525" t="s">
        <v>221</v>
      </c>
      <c r="B1" s="525"/>
      <c r="C1" s="525"/>
      <c r="D1" s="525"/>
      <c r="E1" s="525"/>
      <c r="F1" s="525"/>
      <c r="G1" s="525"/>
      <c r="H1" s="525"/>
      <c r="I1" s="525"/>
      <c r="J1" s="525"/>
      <c r="K1" s="159"/>
      <c r="L1" s="204"/>
      <c r="M1" s="204"/>
      <c r="N1" s="204"/>
      <c r="O1" s="204"/>
      <c r="P1" s="204"/>
      <c r="Q1" s="204"/>
      <c r="R1" s="204"/>
      <c r="S1" s="204"/>
      <c r="T1" s="204"/>
      <c r="U1" s="204"/>
      <c r="V1" s="204"/>
    </row>
    <row r="2" spans="1:22" x14ac:dyDescent="0.25">
      <c r="A2" s="526" t="s">
        <v>222</v>
      </c>
      <c r="B2" s="527" t="s">
        <v>186</v>
      </c>
      <c r="C2" s="527"/>
      <c r="D2" s="527"/>
      <c r="E2" s="527"/>
      <c r="F2" s="527" t="s">
        <v>187</v>
      </c>
      <c r="G2" s="527"/>
      <c r="H2" s="527"/>
      <c r="I2" s="527"/>
      <c r="J2" s="527"/>
      <c r="K2" s="204"/>
      <c r="L2" s="204"/>
      <c r="M2" s="161"/>
      <c r="N2" s="161"/>
      <c r="O2" s="161"/>
      <c r="P2" s="204"/>
      <c r="Q2" s="161"/>
      <c r="R2" s="161"/>
      <c r="S2" s="161"/>
      <c r="T2" s="204"/>
      <c r="U2" s="204"/>
      <c r="V2" s="204"/>
    </row>
    <row r="3" spans="1:22" x14ac:dyDescent="0.25">
      <c r="A3" s="526"/>
      <c r="B3" s="526">
        <v>2018</v>
      </c>
      <c r="C3" s="528" t="s">
        <v>189</v>
      </c>
      <c r="D3" s="526"/>
      <c r="E3" s="526"/>
      <c r="F3" s="526">
        <f>B3</f>
        <v>2018</v>
      </c>
      <c r="G3" s="526" t="str">
        <f>C3</f>
        <v>Enero - Octubre</v>
      </c>
      <c r="H3" s="526"/>
      <c r="I3" s="526"/>
      <c r="J3" s="526"/>
      <c r="K3" s="204"/>
      <c r="L3" s="204"/>
      <c r="M3" s="161"/>
      <c r="N3" s="161"/>
      <c r="O3" s="161"/>
      <c r="P3" s="204"/>
      <c r="Q3" s="161"/>
      <c r="R3" s="161"/>
      <c r="S3" s="161"/>
      <c r="T3" s="204"/>
      <c r="U3" s="204"/>
      <c r="V3" s="204"/>
    </row>
    <row r="4" spans="1:22" x14ac:dyDescent="0.25">
      <c r="A4" s="526"/>
      <c r="B4" s="526"/>
      <c r="C4" s="452">
        <v>2018</v>
      </c>
      <c r="D4" s="452">
        <v>2019</v>
      </c>
      <c r="E4" s="452" t="s">
        <v>223</v>
      </c>
      <c r="F4" s="526"/>
      <c r="G4" s="452">
        <f>C4</f>
        <v>2018</v>
      </c>
      <c r="H4" s="452">
        <f>D4</f>
        <v>2019</v>
      </c>
      <c r="I4" s="452" t="str">
        <f>E4</f>
        <v>Var. % 19/18</v>
      </c>
      <c r="J4" s="452" t="s">
        <v>224</v>
      </c>
      <c r="K4" s="204"/>
      <c r="L4" s="204"/>
      <c r="M4" s="161"/>
      <c r="N4" s="161"/>
      <c r="O4" s="161"/>
      <c r="P4" s="204"/>
      <c r="Q4" s="161"/>
      <c r="R4" s="161"/>
      <c r="S4" s="161"/>
      <c r="T4" s="204"/>
      <c r="U4" s="204"/>
      <c r="V4" s="204"/>
    </row>
    <row r="5" spans="1:22" x14ac:dyDescent="0.25">
      <c r="A5" s="396" t="s">
        <v>225</v>
      </c>
      <c r="B5" s="340">
        <v>71137</v>
      </c>
      <c r="C5" s="340">
        <v>57972</v>
      </c>
      <c r="D5" s="340">
        <v>57251</v>
      </c>
      <c r="E5" s="341">
        <v>-1.2</v>
      </c>
      <c r="F5" s="340">
        <v>249492</v>
      </c>
      <c r="G5" s="340">
        <v>203905</v>
      </c>
      <c r="H5" s="340">
        <v>203338</v>
      </c>
      <c r="I5" s="341">
        <v>-0.3</v>
      </c>
      <c r="J5" s="341">
        <v>16.8</v>
      </c>
      <c r="K5" s="204"/>
      <c r="L5" s="204"/>
      <c r="M5" s="161"/>
      <c r="N5" s="161"/>
      <c r="O5" s="161"/>
      <c r="P5" s="161"/>
      <c r="Q5" s="161"/>
      <c r="R5" s="161"/>
      <c r="S5" s="161"/>
      <c r="T5" s="161"/>
      <c r="U5" s="204"/>
      <c r="V5" s="204"/>
    </row>
    <row r="6" spans="1:22" ht="15.75" customHeight="1" x14ac:dyDescent="0.25">
      <c r="A6" s="396" t="s">
        <v>226</v>
      </c>
      <c r="B6" s="340">
        <v>49197</v>
      </c>
      <c r="C6" s="340">
        <v>41281</v>
      </c>
      <c r="D6" s="340">
        <v>43743</v>
      </c>
      <c r="E6" s="342">
        <v>6</v>
      </c>
      <c r="F6" s="340">
        <v>142415</v>
      </c>
      <c r="G6" s="340">
        <v>120427</v>
      </c>
      <c r="H6" s="340">
        <v>121327</v>
      </c>
      <c r="I6" s="342">
        <v>0.7</v>
      </c>
      <c r="J6" s="342">
        <v>10</v>
      </c>
      <c r="K6" s="204"/>
      <c r="L6" s="204"/>
      <c r="M6" s="161"/>
      <c r="N6" s="161"/>
      <c r="O6" s="161"/>
      <c r="P6" s="161"/>
      <c r="Q6" s="161"/>
      <c r="R6" s="161"/>
      <c r="S6" s="161"/>
      <c r="T6" s="161"/>
      <c r="U6" s="204"/>
      <c r="V6" s="204"/>
    </row>
    <row r="7" spans="1:22" x14ac:dyDescent="0.25">
      <c r="A7" s="396" t="s">
        <v>227</v>
      </c>
      <c r="B7" s="340">
        <v>51748</v>
      </c>
      <c r="C7" s="340">
        <v>43447</v>
      </c>
      <c r="D7" s="340">
        <v>40925</v>
      </c>
      <c r="E7" s="341">
        <v>-5.8</v>
      </c>
      <c r="F7" s="340">
        <v>144003</v>
      </c>
      <c r="G7" s="340">
        <v>121869</v>
      </c>
      <c r="H7" s="340">
        <v>112144</v>
      </c>
      <c r="I7" s="341">
        <v>-8</v>
      </c>
      <c r="J7" s="341">
        <v>9.3000000000000007</v>
      </c>
      <c r="K7" s="204"/>
      <c r="L7" s="204"/>
      <c r="M7" s="161"/>
      <c r="N7" s="161"/>
      <c r="O7" s="161"/>
      <c r="P7" s="161"/>
      <c r="Q7" s="161"/>
      <c r="R7" s="161"/>
      <c r="S7" s="161"/>
      <c r="T7" s="161"/>
      <c r="U7" s="204"/>
      <c r="V7" s="204"/>
    </row>
    <row r="8" spans="1:22" ht="14.25" customHeight="1" x14ac:dyDescent="0.25">
      <c r="A8" s="396" t="s">
        <v>228</v>
      </c>
      <c r="B8" s="340">
        <v>49408</v>
      </c>
      <c r="C8" s="340">
        <v>39695</v>
      </c>
      <c r="D8" s="340">
        <v>35913</v>
      </c>
      <c r="E8" s="341">
        <v>-9.5</v>
      </c>
      <c r="F8" s="340">
        <v>139354</v>
      </c>
      <c r="G8" s="340">
        <v>110758</v>
      </c>
      <c r="H8" s="340">
        <v>103496</v>
      </c>
      <c r="I8" s="341">
        <v>-6.6</v>
      </c>
      <c r="J8" s="341">
        <v>8.6</v>
      </c>
      <c r="K8" s="204"/>
      <c r="L8" s="204"/>
      <c r="M8" s="161"/>
      <c r="N8" s="161"/>
      <c r="O8" s="161"/>
      <c r="P8" s="161"/>
      <c r="Q8" s="161"/>
      <c r="R8" s="161"/>
      <c r="S8" s="161"/>
      <c r="T8" s="161"/>
      <c r="U8" s="204"/>
      <c r="V8" s="204"/>
    </row>
    <row r="9" spans="1:22" x14ac:dyDescent="0.25">
      <c r="A9" s="396" t="s">
        <v>229</v>
      </c>
      <c r="B9" s="340">
        <v>32492</v>
      </c>
      <c r="C9" s="340">
        <v>27087</v>
      </c>
      <c r="D9" s="340">
        <v>25067</v>
      </c>
      <c r="E9" s="341">
        <v>-7.5</v>
      </c>
      <c r="F9" s="340">
        <v>119508</v>
      </c>
      <c r="G9" s="340">
        <v>99232</v>
      </c>
      <c r="H9" s="340">
        <v>93390</v>
      </c>
      <c r="I9" s="341">
        <v>-5.9</v>
      </c>
      <c r="J9" s="341">
        <v>7.7</v>
      </c>
      <c r="K9" s="204"/>
      <c r="L9" s="204"/>
      <c r="M9" s="161"/>
      <c r="N9" s="161"/>
      <c r="O9" s="161"/>
      <c r="P9" s="161"/>
      <c r="Q9" s="161"/>
      <c r="R9" s="161"/>
      <c r="S9" s="161"/>
      <c r="T9" s="161"/>
      <c r="U9" s="204"/>
      <c r="V9" s="204"/>
    </row>
    <row r="10" spans="1:22" x14ac:dyDescent="0.25">
      <c r="A10" s="396" t="s">
        <v>230</v>
      </c>
      <c r="B10" s="340">
        <v>30365</v>
      </c>
      <c r="C10" s="340">
        <v>25346</v>
      </c>
      <c r="D10" s="340">
        <v>22913</v>
      </c>
      <c r="E10" s="341">
        <v>-9.6</v>
      </c>
      <c r="F10" s="340">
        <v>94108</v>
      </c>
      <c r="G10" s="340">
        <v>78986</v>
      </c>
      <c r="H10" s="340">
        <v>66803</v>
      </c>
      <c r="I10" s="341">
        <v>-15.4</v>
      </c>
      <c r="J10" s="341">
        <v>5.5</v>
      </c>
      <c r="K10" s="204"/>
      <c r="L10" s="204"/>
      <c r="M10" s="161"/>
      <c r="N10" s="161"/>
      <c r="O10" s="161"/>
      <c r="P10" s="161"/>
      <c r="Q10" s="161"/>
      <c r="R10" s="161"/>
      <c r="S10" s="161"/>
      <c r="T10" s="161"/>
      <c r="U10" s="204"/>
      <c r="V10" s="204"/>
    </row>
    <row r="11" spans="1:22" x14ac:dyDescent="0.25">
      <c r="A11" s="396" t="s">
        <v>231</v>
      </c>
      <c r="B11" s="340">
        <v>15678</v>
      </c>
      <c r="C11" s="340">
        <v>13143</v>
      </c>
      <c r="D11" s="340">
        <v>11951</v>
      </c>
      <c r="E11" s="341">
        <v>-9.1</v>
      </c>
      <c r="F11" s="340">
        <v>67294</v>
      </c>
      <c r="G11" s="340">
        <v>56705</v>
      </c>
      <c r="H11" s="340">
        <v>51677</v>
      </c>
      <c r="I11" s="341">
        <v>-8.9</v>
      </c>
      <c r="J11" s="341">
        <v>4.3</v>
      </c>
      <c r="K11" s="204"/>
      <c r="L11" s="204"/>
      <c r="M11" s="161"/>
      <c r="N11" s="161"/>
      <c r="O11" s="161"/>
      <c r="P11" s="161"/>
      <c r="Q11" s="161"/>
      <c r="R11" s="161"/>
      <c r="S11" s="161"/>
      <c r="T11" s="161"/>
      <c r="U11" s="204"/>
      <c r="V11" s="204"/>
    </row>
    <row r="12" spans="1:22" x14ac:dyDescent="0.25">
      <c r="A12" s="396" t="s">
        <v>232</v>
      </c>
      <c r="B12" s="340">
        <v>10040</v>
      </c>
      <c r="C12" s="340">
        <v>8508</v>
      </c>
      <c r="D12" s="340">
        <v>9003</v>
      </c>
      <c r="E12" s="341">
        <v>5.8</v>
      </c>
      <c r="F12" s="340">
        <v>42452</v>
      </c>
      <c r="G12" s="340">
        <v>36341</v>
      </c>
      <c r="H12" s="340">
        <v>37654</v>
      </c>
      <c r="I12" s="341">
        <v>3.6</v>
      </c>
      <c r="J12" s="341">
        <v>3.1</v>
      </c>
      <c r="K12" s="204"/>
      <c r="L12" s="204"/>
      <c r="M12" s="204"/>
      <c r="N12" s="161"/>
      <c r="O12" s="161"/>
      <c r="P12" s="161"/>
      <c r="Q12" s="204"/>
      <c r="R12" s="161"/>
      <c r="S12" s="161"/>
      <c r="T12" s="161"/>
      <c r="U12" s="204"/>
      <c r="V12" s="204"/>
    </row>
    <row r="13" spans="1:22" x14ac:dyDescent="0.25">
      <c r="A13" s="396" t="s">
        <v>233</v>
      </c>
      <c r="B13" s="340">
        <v>14757</v>
      </c>
      <c r="C13" s="340">
        <v>12283</v>
      </c>
      <c r="D13" s="340">
        <v>12842</v>
      </c>
      <c r="E13" s="341">
        <v>4.5999999999999996</v>
      </c>
      <c r="F13" s="340">
        <v>42598</v>
      </c>
      <c r="G13" s="340">
        <v>36097</v>
      </c>
      <c r="H13" s="340">
        <v>35315</v>
      </c>
      <c r="I13" s="341">
        <v>-2.2000000000000002</v>
      </c>
      <c r="J13" s="341">
        <v>2.9</v>
      </c>
      <c r="K13" s="204"/>
      <c r="L13" s="204"/>
      <c r="M13" s="161"/>
      <c r="N13" s="161"/>
      <c r="O13" s="161"/>
      <c r="P13" s="161"/>
      <c r="Q13" s="161"/>
      <c r="R13" s="161"/>
      <c r="S13" s="161"/>
      <c r="T13" s="161"/>
      <c r="U13" s="204"/>
      <c r="V13" s="204"/>
    </row>
    <row r="14" spans="1:22" x14ac:dyDescent="0.25">
      <c r="A14" s="396" t="s">
        <v>234</v>
      </c>
      <c r="B14" s="340">
        <v>14417</v>
      </c>
      <c r="C14" s="340">
        <v>11647</v>
      </c>
      <c r="D14" s="340">
        <v>11259</v>
      </c>
      <c r="E14" s="341">
        <v>-3.3</v>
      </c>
      <c r="F14" s="340">
        <v>46133</v>
      </c>
      <c r="G14" s="340">
        <v>37382</v>
      </c>
      <c r="H14" s="340">
        <v>34567</v>
      </c>
      <c r="I14" s="341">
        <v>-7.5</v>
      </c>
      <c r="J14" s="341">
        <v>2.9</v>
      </c>
      <c r="K14" s="204"/>
      <c r="L14" s="204"/>
      <c r="M14" s="161"/>
      <c r="N14" s="161"/>
      <c r="O14" s="161"/>
      <c r="P14" s="161"/>
      <c r="Q14" s="161"/>
      <c r="R14" s="161"/>
      <c r="S14" s="161"/>
      <c r="T14" s="161"/>
      <c r="U14" s="204"/>
      <c r="V14" s="204"/>
    </row>
    <row r="15" spans="1:22" x14ac:dyDescent="0.25">
      <c r="A15" s="337" t="s">
        <v>235</v>
      </c>
      <c r="B15" s="343">
        <v>339239</v>
      </c>
      <c r="C15" s="343">
        <v>280409</v>
      </c>
      <c r="D15" s="343">
        <v>270867</v>
      </c>
      <c r="E15" s="344">
        <v>-3.4</v>
      </c>
      <c r="F15" s="343">
        <v>1087357</v>
      </c>
      <c r="G15" s="343">
        <v>901702</v>
      </c>
      <c r="H15" s="343">
        <v>859711</v>
      </c>
      <c r="I15" s="344">
        <v>-4.7</v>
      </c>
      <c r="J15" s="344">
        <v>71.099999999999994</v>
      </c>
      <c r="K15" s="204"/>
      <c r="L15" s="204"/>
      <c r="M15" s="161"/>
      <c r="N15" s="161"/>
      <c r="O15" s="161"/>
      <c r="P15" s="204"/>
      <c r="Q15" s="161"/>
      <c r="R15" s="161"/>
      <c r="S15" s="161"/>
      <c r="T15" s="204"/>
      <c r="U15" s="204"/>
      <c r="V15" s="204"/>
    </row>
    <row r="16" spans="1:22" ht="14.25" customHeight="1" x14ac:dyDescent="0.25">
      <c r="A16" s="451" t="s">
        <v>236</v>
      </c>
      <c r="B16" s="345">
        <v>116981</v>
      </c>
      <c r="C16" s="345">
        <v>97491</v>
      </c>
      <c r="D16" s="345">
        <v>100715</v>
      </c>
      <c r="E16" s="341">
        <v>3.3</v>
      </c>
      <c r="F16" s="345">
        <v>420607</v>
      </c>
      <c r="G16" s="345">
        <v>355338</v>
      </c>
      <c r="H16" s="345">
        <v>349923</v>
      </c>
      <c r="I16" s="341">
        <v>-1.5</v>
      </c>
      <c r="J16" s="341">
        <v>28.9</v>
      </c>
      <c r="K16" s="204"/>
      <c r="L16" s="204"/>
      <c r="M16" s="204"/>
      <c r="N16" s="161"/>
      <c r="O16" s="161"/>
      <c r="P16" s="161"/>
      <c r="Q16" s="204"/>
      <c r="R16" s="161"/>
      <c r="S16" s="161"/>
      <c r="T16" s="161"/>
      <c r="U16" s="204"/>
      <c r="V16" s="204"/>
    </row>
    <row r="17" spans="1:22" ht="14.25" customHeight="1" x14ac:dyDescent="0.25">
      <c r="A17" s="339" t="s">
        <v>237</v>
      </c>
      <c r="B17" s="346">
        <v>456220</v>
      </c>
      <c r="C17" s="346">
        <v>377900</v>
      </c>
      <c r="D17" s="346">
        <v>371582</v>
      </c>
      <c r="E17" s="344">
        <v>-1.7</v>
      </c>
      <c r="F17" s="346">
        <v>1507964</v>
      </c>
      <c r="G17" s="346">
        <v>1257040</v>
      </c>
      <c r="H17" s="346">
        <v>1209634</v>
      </c>
      <c r="I17" s="344">
        <v>-3.8</v>
      </c>
      <c r="J17" s="393">
        <v>100</v>
      </c>
      <c r="K17" s="204"/>
      <c r="L17" s="204"/>
      <c r="M17" s="204"/>
      <c r="N17" s="161"/>
      <c r="O17" s="161"/>
      <c r="P17" s="161"/>
      <c r="Q17" s="204"/>
      <c r="R17" s="161"/>
      <c r="S17" s="161"/>
      <c r="T17" s="161"/>
      <c r="U17" s="204"/>
      <c r="V17" s="204"/>
    </row>
    <row r="18" spans="1:22" ht="14.25" customHeight="1" x14ac:dyDescent="0.25">
      <c r="A18" s="529" t="s">
        <v>238</v>
      </c>
      <c r="B18" s="529"/>
      <c r="C18" s="529"/>
      <c r="D18" s="529"/>
      <c r="E18" s="529"/>
      <c r="F18" s="529"/>
      <c r="G18" s="529"/>
      <c r="H18" s="529"/>
      <c r="I18" s="529"/>
      <c r="J18" s="529"/>
      <c r="K18" s="204"/>
      <c r="L18" s="204"/>
      <c r="M18" s="204"/>
      <c r="N18" s="161"/>
      <c r="O18" s="161"/>
      <c r="P18" s="161"/>
      <c r="Q18" s="204"/>
      <c r="R18" s="161"/>
      <c r="S18" s="161"/>
      <c r="T18" s="161"/>
      <c r="U18" s="204"/>
      <c r="V18" s="204"/>
    </row>
    <row r="19" spans="1:22" ht="14.25" customHeight="1" x14ac:dyDescent="0.25">
      <c r="A19" s="529" t="s">
        <v>239</v>
      </c>
      <c r="B19" s="529"/>
      <c r="C19" s="529"/>
      <c r="D19" s="529"/>
      <c r="E19" s="529"/>
      <c r="F19" s="529"/>
      <c r="G19" s="529"/>
      <c r="H19" s="529"/>
      <c r="I19" s="529"/>
      <c r="J19" s="529"/>
      <c r="K19" s="204"/>
      <c r="L19" s="204"/>
      <c r="M19" s="204"/>
      <c r="N19" s="204"/>
      <c r="O19" s="204"/>
      <c r="P19" s="204"/>
      <c r="Q19" s="204"/>
      <c r="R19" s="204"/>
      <c r="S19" s="204"/>
      <c r="T19" s="204"/>
      <c r="U19" s="204"/>
      <c r="V19" s="204"/>
    </row>
    <row r="22" spans="1:22" x14ac:dyDescent="0.25">
      <c r="A22" s="204"/>
      <c r="B22" s="204"/>
      <c r="C22" s="204"/>
      <c r="D22" s="204"/>
      <c r="E22" s="204"/>
      <c r="F22" s="204"/>
      <c r="G22" s="204"/>
      <c r="H22" s="204"/>
      <c r="I22" s="204"/>
      <c r="J22" s="204"/>
      <c r="K22" s="204"/>
      <c r="L22" s="204"/>
      <c r="M22" s="161"/>
      <c r="N22" s="161"/>
      <c r="O22" s="161"/>
      <c r="P22" s="204"/>
      <c r="Q22" s="161"/>
      <c r="R22" s="161"/>
      <c r="S22" s="161"/>
      <c r="T22" s="204"/>
      <c r="U22" s="204"/>
      <c r="V22" s="204"/>
    </row>
    <row r="23" spans="1:22" x14ac:dyDescent="0.25">
      <c r="A23" s="204"/>
      <c r="B23" s="204"/>
      <c r="C23" s="204"/>
      <c r="D23" s="204"/>
      <c r="E23" s="204"/>
      <c r="F23" s="204"/>
      <c r="G23" s="204"/>
      <c r="H23" s="204"/>
      <c r="I23" s="204"/>
      <c r="J23" s="204"/>
      <c r="K23" s="204"/>
      <c r="L23" s="204"/>
      <c r="M23" s="161"/>
      <c r="N23" s="161"/>
      <c r="O23" s="161"/>
      <c r="P23" s="204"/>
      <c r="Q23" s="161"/>
      <c r="R23" s="161"/>
      <c r="S23" s="161"/>
      <c r="T23" s="204"/>
      <c r="U23" s="204"/>
      <c r="V23" s="204"/>
    </row>
    <row r="24" spans="1:22" x14ac:dyDescent="0.25">
      <c r="A24" s="204"/>
      <c r="B24" s="161"/>
      <c r="C24" s="161"/>
      <c r="D24" s="161"/>
      <c r="E24" s="204"/>
      <c r="F24" s="161"/>
      <c r="G24" s="161"/>
      <c r="H24" s="161"/>
      <c r="I24" s="204"/>
      <c r="J24" s="204"/>
      <c r="K24" s="204"/>
      <c r="L24" s="204"/>
      <c r="M24" s="161"/>
      <c r="N24" s="161"/>
      <c r="O24" s="161"/>
      <c r="P24" s="204"/>
      <c r="Q24" s="161"/>
      <c r="R24" s="161"/>
      <c r="S24" s="161"/>
      <c r="T24" s="204"/>
      <c r="U24" s="204"/>
      <c r="V24" s="204"/>
    </row>
    <row r="25" spans="1:22" x14ac:dyDescent="0.25">
      <c r="A25" s="525" t="s">
        <v>240</v>
      </c>
      <c r="B25" s="525"/>
      <c r="C25" s="525"/>
      <c r="D25" s="525"/>
      <c r="E25" s="525"/>
      <c r="F25" s="525"/>
      <c r="G25" s="525"/>
      <c r="H25" s="525"/>
      <c r="I25" s="525"/>
      <c r="J25" s="525"/>
      <c r="K25" s="204"/>
      <c r="L25" s="204"/>
      <c r="M25" s="161"/>
      <c r="N25" s="161"/>
      <c r="O25" s="161"/>
      <c r="P25" s="161"/>
      <c r="Q25" s="161"/>
      <c r="R25" s="161"/>
      <c r="S25" s="161"/>
      <c r="T25" s="161"/>
      <c r="U25" s="204"/>
      <c r="V25" s="204"/>
    </row>
    <row r="26" spans="1:22" x14ac:dyDescent="0.25">
      <c r="A26" s="526" t="s">
        <v>241</v>
      </c>
      <c r="B26" s="527" t="s">
        <v>186</v>
      </c>
      <c r="C26" s="527"/>
      <c r="D26" s="527"/>
      <c r="E26" s="527"/>
      <c r="F26" s="527" t="s">
        <v>187</v>
      </c>
      <c r="G26" s="527"/>
      <c r="H26" s="527"/>
      <c r="I26" s="527"/>
      <c r="J26" s="527"/>
      <c r="K26" s="204"/>
      <c r="L26" s="204"/>
      <c r="M26" s="161"/>
      <c r="N26" s="161"/>
      <c r="O26" s="161"/>
      <c r="P26" s="161"/>
      <c r="Q26" s="161"/>
      <c r="R26" s="161"/>
      <c r="S26" s="161"/>
      <c r="T26" s="161"/>
      <c r="U26" s="204"/>
      <c r="V26" s="204"/>
    </row>
    <row r="27" spans="1:22" x14ac:dyDescent="0.25">
      <c r="A27" s="526"/>
      <c r="B27" s="526">
        <f>B3</f>
        <v>2018</v>
      </c>
      <c r="C27" s="526" t="str">
        <f>C3</f>
        <v>Enero - Octubre</v>
      </c>
      <c r="D27" s="526"/>
      <c r="E27" s="526"/>
      <c r="F27" s="526">
        <f>F3</f>
        <v>2018</v>
      </c>
      <c r="G27" s="526" t="str">
        <f>C27</f>
        <v>Enero - Octubre</v>
      </c>
      <c r="H27" s="526"/>
      <c r="I27" s="526"/>
      <c r="J27" s="526"/>
      <c r="K27" s="204"/>
      <c r="L27" s="204"/>
      <c r="M27" s="161"/>
      <c r="N27" s="161"/>
      <c r="O27" s="161"/>
      <c r="P27" s="161"/>
      <c r="Q27" s="161"/>
      <c r="R27" s="161"/>
      <c r="S27" s="161"/>
      <c r="T27" s="161"/>
      <c r="U27" s="204"/>
      <c r="V27" s="204"/>
    </row>
    <row r="28" spans="1:22" x14ac:dyDescent="0.25">
      <c r="A28" s="526"/>
      <c r="B28" s="526"/>
      <c r="C28" s="452">
        <f>C4</f>
        <v>2018</v>
      </c>
      <c r="D28" s="452">
        <f>D4</f>
        <v>2019</v>
      </c>
      <c r="E28" s="452" t="str">
        <f>E4</f>
        <v>Var. % 19/18</v>
      </c>
      <c r="F28" s="526"/>
      <c r="G28" s="452">
        <f>G4</f>
        <v>2018</v>
      </c>
      <c r="H28" s="452">
        <f>H4</f>
        <v>2019</v>
      </c>
      <c r="I28" s="452" t="str">
        <f>I4</f>
        <v>Var. % 19/18</v>
      </c>
      <c r="J28" s="452" t="str">
        <f>J4</f>
        <v>% Part.2019</v>
      </c>
      <c r="K28" s="204"/>
      <c r="L28" s="204"/>
      <c r="M28" s="161"/>
      <c r="N28" s="161"/>
      <c r="O28" s="161"/>
      <c r="P28" s="161"/>
      <c r="Q28" s="161"/>
      <c r="R28" s="161"/>
      <c r="S28" s="161"/>
      <c r="T28" s="161"/>
      <c r="U28" s="204"/>
      <c r="V28" s="204"/>
    </row>
    <row r="29" spans="1:22" x14ac:dyDescent="0.25">
      <c r="A29" s="396" t="s">
        <v>225</v>
      </c>
      <c r="B29" s="240">
        <v>88582</v>
      </c>
      <c r="C29" s="240">
        <v>72670</v>
      </c>
      <c r="D29" s="240">
        <v>65763</v>
      </c>
      <c r="E29" s="347">
        <v>-9.5</v>
      </c>
      <c r="F29" s="240">
        <v>95500</v>
      </c>
      <c r="G29" s="240">
        <v>80774</v>
      </c>
      <c r="H29" s="240">
        <v>65849</v>
      </c>
      <c r="I29" s="347">
        <v>-18.5</v>
      </c>
      <c r="J29" s="348">
        <v>24</v>
      </c>
      <c r="K29" s="204"/>
      <c r="L29" s="204"/>
      <c r="M29" s="161"/>
      <c r="N29" s="161"/>
      <c r="O29" s="161"/>
      <c r="P29" s="161"/>
      <c r="Q29" s="161"/>
      <c r="R29" s="161"/>
      <c r="S29" s="161"/>
      <c r="T29" s="161"/>
      <c r="U29" s="204"/>
      <c r="V29" s="204"/>
    </row>
    <row r="30" spans="1:22" x14ac:dyDescent="0.25">
      <c r="A30" s="396" t="s">
        <v>229</v>
      </c>
      <c r="B30" s="240">
        <v>59360</v>
      </c>
      <c r="C30" s="240">
        <v>52562</v>
      </c>
      <c r="D30" s="240">
        <v>64434</v>
      </c>
      <c r="E30" s="347">
        <v>22.6</v>
      </c>
      <c r="F30" s="240">
        <v>61245</v>
      </c>
      <c r="G30" s="240">
        <v>53721</v>
      </c>
      <c r="H30" s="240">
        <v>59854</v>
      </c>
      <c r="I30" s="348">
        <v>11.4</v>
      </c>
      <c r="J30" s="348">
        <v>21.8</v>
      </c>
      <c r="K30" s="204"/>
      <c r="L30" s="204"/>
      <c r="M30" s="161"/>
      <c r="N30" s="161"/>
      <c r="O30" s="161"/>
      <c r="P30" s="161"/>
      <c r="Q30" s="161"/>
      <c r="R30" s="161"/>
      <c r="S30" s="161"/>
      <c r="T30" s="161"/>
      <c r="U30" s="204"/>
      <c r="V30" s="204"/>
    </row>
    <row r="31" spans="1:22" x14ac:dyDescent="0.25">
      <c r="A31" s="396" t="s">
        <v>227</v>
      </c>
      <c r="B31" s="240">
        <v>55053</v>
      </c>
      <c r="C31" s="240">
        <v>46485</v>
      </c>
      <c r="D31" s="240">
        <v>54365</v>
      </c>
      <c r="E31" s="347">
        <v>17</v>
      </c>
      <c r="F31" s="240">
        <v>55147</v>
      </c>
      <c r="G31" s="240">
        <v>46618</v>
      </c>
      <c r="H31" s="240">
        <v>51503</v>
      </c>
      <c r="I31" s="348">
        <v>10.5</v>
      </c>
      <c r="J31" s="348">
        <v>18.7</v>
      </c>
      <c r="K31" s="204"/>
      <c r="L31" s="204"/>
      <c r="M31" s="161"/>
      <c r="N31" s="161"/>
      <c r="O31" s="161"/>
      <c r="P31" s="161"/>
      <c r="Q31" s="161"/>
      <c r="R31" s="161"/>
      <c r="S31" s="161"/>
      <c r="T31" s="161"/>
      <c r="U31" s="204"/>
      <c r="V31" s="204"/>
    </row>
    <row r="32" spans="1:22" x14ac:dyDescent="0.25">
      <c r="A32" s="396" t="s">
        <v>242</v>
      </c>
      <c r="B32" s="240">
        <v>30856</v>
      </c>
      <c r="C32" s="240">
        <v>25905</v>
      </c>
      <c r="D32" s="240">
        <v>28085</v>
      </c>
      <c r="E32" s="347">
        <v>8.4</v>
      </c>
      <c r="F32" s="240">
        <v>31243</v>
      </c>
      <c r="G32" s="240">
        <v>26069</v>
      </c>
      <c r="H32" s="240">
        <v>26767</v>
      </c>
      <c r="I32" s="348">
        <v>2.7</v>
      </c>
      <c r="J32" s="348">
        <v>9.6999999999999993</v>
      </c>
      <c r="K32" s="204"/>
      <c r="L32" s="204"/>
      <c r="M32" s="204"/>
      <c r="N32" s="161"/>
      <c r="O32" s="161"/>
      <c r="P32" s="161"/>
      <c r="Q32" s="204"/>
      <c r="R32" s="161"/>
      <c r="S32" s="161"/>
      <c r="T32" s="161"/>
      <c r="U32" s="204"/>
      <c r="V32" s="204"/>
    </row>
    <row r="33" spans="1:22" x14ac:dyDescent="0.25">
      <c r="A33" s="396" t="s">
        <v>228</v>
      </c>
      <c r="B33" s="240">
        <v>24487</v>
      </c>
      <c r="C33" s="240">
        <v>20246</v>
      </c>
      <c r="D33" s="240">
        <v>19282</v>
      </c>
      <c r="E33" s="347">
        <v>-4.8</v>
      </c>
      <c r="F33" s="240">
        <v>23113</v>
      </c>
      <c r="G33" s="240">
        <v>18917</v>
      </c>
      <c r="H33" s="240">
        <v>17857</v>
      </c>
      <c r="I33" s="348">
        <v>-5.6</v>
      </c>
      <c r="J33" s="348">
        <v>6.5</v>
      </c>
      <c r="K33" s="204"/>
      <c r="L33" s="204"/>
      <c r="M33" s="161"/>
      <c r="N33" s="161"/>
      <c r="O33" s="161"/>
      <c r="P33" s="161"/>
      <c r="Q33" s="161"/>
      <c r="R33" s="161"/>
      <c r="S33" s="161"/>
      <c r="T33" s="161"/>
      <c r="U33" s="204"/>
      <c r="V33" s="204"/>
    </row>
    <row r="34" spans="1:22" x14ac:dyDescent="0.25">
      <c r="A34" s="396" t="s">
        <v>243</v>
      </c>
      <c r="B34" s="240">
        <v>7658</v>
      </c>
      <c r="C34" s="240">
        <v>6746</v>
      </c>
      <c r="D34" s="240">
        <v>9415</v>
      </c>
      <c r="E34" s="347">
        <v>39.6</v>
      </c>
      <c r="F34" s="240">
        <v>11192</v>
      </c>
      <c r="G34" s="240">
        <v>9805</v>
      </c>
      <c r="H34" s="240">
        <v>11004</v>
      </c>
      <c r="I34" s="348">
        <v>12.2</v>
      </c>
      <c r="J34" s="348">
        <v>4</v>
      </c>
      <c r="K34" s="204"/>
      <c r="L34" s="204"/>
      <c r="M34" s="161"/>
      <c r="N34" s="161"/>
      <c r="O34" s="161"/>
      <c r="P34" s="161"/>
      <c r="Q34" s="161"/>
      <c r="R34" s="161"/>
      <c r="S34" s="161"/>
      <c r="T34" s="161"/>
      <c r="U34" s="204"/>
      <c r="V34" s="204"/>
    </row>
    <row r="35" spans="1:22" x14ac:dyDescent="0.25">
      <c r="A35" s="396" t="s">
        <v>231</v>
      </c>
      <c r="B35" s="240">
        <v>10149</v>
      </c>
      <c r="C35" s="240">
        <v>9356</v>
      </c>
      <c r="D35" s="240">
        <v>13463</v>
      </c>
      <c r="E35" s="347">
        <v>43.9</v>
      </c>
      <c r="F35" s="240">
        <v>9027</v>
      </c>
      <c r="G35" s="240">
        <v>8255</v>
      </c>
      <c r="H35" s="240">
        <v>10516</v>
      </c>
      <c r="I35" s="348">
        <v>27.4</v>
      </c>
      <c r="J35" s="348">
        <v>3.8</v>
      </c>
      <c r="K35" s="204"/>
      <c r="L35" s="204"/>
      <c r="M35" s="161"/>
      <c r="N35" s="161"/>
      <c r="O35" s="161"/>
      <c r="P35" s="161"/>
      <c r="Q35" s="161"/>
      <c r="R35" s="161"/>
      <c r="S35" s="161"/>
      <c r="T35" s="161"/>
      <c r="U35" s="204"/>
      <c r="V35" s="204"/>
    </row>
    <row r="36" spans="1:22" x14ac:dyDescent="0.25">
      <c r="A36" s="396" t="s">
        <v>244</v>
      </c>
      <c r="B36" s="240">
        <v>7166</v>
      </c>
      <c r="C36" s="240">
        <v>6086</v>
      </c>
      <c r="D36" s="240">
        <v>7610</v>
      </c>
      <c r="E36" s="347">
        <v>25</v>
      </c>
      <c r="F36" s="240">
        <v>7621</v>
      </c>
      <c r="G36" s="240">
        <v>6429</v>
      </c>
      <c r="H36" s="240">
        <v>7129</v>
      </c>
      <c r="I36" s="348">
        <v>10.9</v>
      </c>
      <c r="J36" s="348">
        <v>2.6</v>
      </c>
      <c r="K36" s="204"/>
      <c r="L36" s="204"/>
      <c r="M36" s="204"/>
      <c r="N36" s="161"/>
      <c r="O36" s="161"/>
      <c r="P36" s="161"/>
      <c r="Q36" s="204"/>
      <c r="R36" s="161"/>
      <c r="S36" s="161"/>
      <c r="T36" s="161"/>
      <c r="U36" s="204"/>
      <c r="V36" s="204"/>
    </row>
    <row r="37" spans="1:22" x14ac:dyDescent="0.25">
      <c r="A37" s="396" t="s">
        <v>230</v>
      </c>
      <c r="B37" s="240">
        <v>8866</v>
      </c>
      <c r="C37" s="240">
        <v>7138</v>
      </c>
      <c r="D37" s="240">
        <v>6418</v>
      </c>
      <c r="E37" s="347">
        <v>-10.1</v>
      </c>
      <c r="F37" s="240">
        <v>8863</v>
      </c>
      <c r="G37" s="240">
        <v>7104</v>
      </c>
      <c r="H37" s="240">
        <v>6345</v>
      </c>
      <c r="I37" s="348">
        <v>-10.7</v>
      </c>
      <c r="J37" s="348">
        <v>2.2999999999999998</v>
      </c>
      <c r="K37" s="204"/>
      <c r="L37" s="204"/>
      <c r="M37" s="204"/>
      <c r="N37" s="161"/>
      <c r="O37" s="161"/>
      <c r="P37" s="161"/>
      <c r="Q37" s="204"/>
      <c r="R37" s="161"/>
      <c r="S37" s="161"/>
      <c r="T37" s="161"/>
      <c r="U37" s="204"/>
      <c r="V37" s="204"/>
    </row>
    <row r="38" spans="1:22" x14ac:dyDescent="0.25">
      <c r="A38" s="396" t="s">
        <v>233</v>
      </c>
      <c r="B38" s="240">
        <v>8351</v>
      </c>
      <c r="C38" s="240">
        <v>6599</v>
      </c>
      <c r="D38" s="240">
        <v>6646</v>
      </c>
      <c r="E38" s="347">
        <v>0.7</v>
      </c>
      <c r="F38" s="240">
        <v>5550</v>
      </c>
      <c r="G38" s="240">
        <v>4510</v>
      </c>
      <c r="H38" s="240">
        <v>3564</v>
      </c>
      <c r="I38" s="348">
        <v>-21</v>
      </c>
      <c r="J38" s="348">
        <v>1.3</v>
      </c>
      <c r="K38" s="204"/>
      <c r="L38" s="204"/>
      <c r="M38" s="204"/>
      <c r="N38" s="161"/>
      <c r="O38" s="161"/>
      <c r="P38" s="161"/>
      <c r="Q38" s="204"/>
      <c r="R38" s="161"/>
      <c r="S38" s="161"/>
      <c r="T38" s="161"/>
      <c r="U38" s="204"/>
      <c r="V38" s="204"/>
    </row>
    <row r="39" spans="1:22" x14ac:dyDescent="0.25">
      <c r="A39" s="339" t="s">
        <v>235</v>
      </c>
      <c r="B39" s="243">
        <v>300528</v>
      </c>
      <c r="C39" s="243">
        <v>253793</v>
      </c>
      <c r="D39" s="243">
        <v>275481</v>
      </c>
      <c r="E39" s="349">
        <v>8.5</v>
      </c>
      <c r="F39" s="243">
        <v>308501</v>
      </c>
      <c r="G39" s="243">
        <v>262202</v>
      </c>
      <c r="H39" s="243">
        <v>260388</v>
      </c>
      <c r="I39" s="350">
        <v>-0.7</v>
      </c>
      <c r="J39" s="350">
        <v>94.7</v>
      </c>
      <c r="K39" s="204"/>
      <c r="L39" s="204"/>
      <c r="M39" s="204"/>
      <c r="N39" s="161"/>
      <c r="O39" s="161"/>
      <c r="P39" s="161"/>
      <c r="Q39" s="204"/>
      <c r="R39" s="161"/>
      <c r="S39" s="161"/>
      <c r="T39" s="161"/>
      <c r="U39" s="204"/>
      <c r="V39" s="204"/>
    </row>
    <row r="40" spans="1:22" x14ac:dyDescent="0.25">
      <c r="A40" s="442" t="s">
        <v>236</v>
      </c>
      <c r="B40" s="240">
        <v>18974</v>
      </c>
      <c r="C40" s="240">
        <v>16001</v>
      </c>
      <c r="D40" s="240">
        <v>14037</v>
      </c>
      <c r="E40" s="347">
        <v>-12.3</v>
      </c>
      <c r="F40" s="240">
        <v>19376</v>
      </c>
      <c r="G40" s="240">
        <v>16222</v>
      </c>
      <c r="H40" s="240">
        <v>14457</v>
      </c>
      <c r="I40" s="348">
        <v>-10.9</v>
      </c>
      <c r="J40" s="348">
        <v>5.3</v>
      </c>
      <c r="K40" s="204"/>
      <c r="L40" s="204"/>
      <c r="M40" s="204"/>
      <c r="N40" s="161"/>
      <c r="O40" s="161"/>
      <c r="P40" s="161"/>
      <c r="Q40" s="204"/>
      <c r="R40" s="161"/>
      <c r="S40" s="161"/>
      <c r="T40" s="161"/>
      <c r="U40" s="204"/>
      <c r="V40" s="204"/>
    </row>
    <row r="41" spans="1:22" x14ac:dyDescent="0.25">
      <c r="A41" s="339" t="s">
        <v>237</v>
      </c>
      <c r="B41" s="243">
        <v>319502</v>
      </c>
      <c r="C41" s="243">
        <v>269794</v>
      </c>
      <c r="D41" s="243">
        <v>289518</v>
      </c>
      <c r="E41" s="349">
        <v>7.3</v>
      </c>
      <c r="F41" s="243">
        <v>327877</v>
      </c>
      <c r="G41" s="243">
        <v>278424</v>
      </c>
      <c r="H41" s="243">
        <v>274845</v>
      </c>
      <c r="I41" s="350">
        <v>-1.3</v>
      </c>
      <c r="J41" s="350">
        <v>100</v>
      </c>
      <c r="K41" s="204"/>
      <c r="L41" s="204"/>
      <c r="M41" s="204"/>
      <c r="N41" s="204"/>
      <c r="O41" s="204"/>
      <c r="P41" s="204"/>
      <c r="Q41" s="204"/>
      <c r="R41" s="204"/>
      <c r="S41" s="204"/>
      <c r="T41" s="204"/>
      <c r="U41" s="204"/>
      <c r="V41" s="204"/>
    </row>
    <row r="42" spans="1:22" ht="14.25" customHeight="1" x14ac:dyDescent="0.25">
      <c r="A42" s="529" t="s">
        <v>245</v>
      </c>
      <c r="B42" s="529"/>
      <c r="C42" s="529"/>
      <c r="D42" s="529"/>
      <c r="E42" s="529"/>
      <c r="F42" s="529"/>
      <c r="G42" s="529"/>
      <c r="H42" s="529"/>
      <c r="I42" s="529"/>
      <c r="J42" s="529"/>
      <c r="K42" s="204"/>
      <c r="L42" s="204"/>
      <c r="M42" s="204"/>
      <c r="N42" s="204"/>
      <c r="O42" s="204"/>
      <c r="P42" s="204"/>
      <c r="Q42" s="204"/>
      <c r="R42" s="204"/>
      <c r="S42" s="204"/>
      <c r="T42" s="204"/>
      <c r="U42" s="204"/>
      <c r="V42" s="204"/>
    </row>
    <row r="43" spans="1:22" x14ac:dyDescent="0.25">
      <c r="A43" s="529" t="s">
        <v>239</v>
      </c>
      <c r="B43" s="529"/>
      <c r="C43" s="529"/>
      <c r="D43" s="529"/>
      <c r="E43" s="529"/>
      <c r="F43" s="529"/>
      <c r="G43" s="529"/>
      <c r="H43" s="529"/>
      <c r="I43" s="529"/>
      <c r="J43" s="529"/>
      <c r="K43" s="204"/>
      <c r="L43" s="204"/>
      <c r="M43" s="204"/>
      <c r="N43" s="204"/>
      <c r="O43" s="204"/>
      <c r="P43" s="204"/>
      <c r="Q43" s="204"/>
      <c r="R43" s="204"/>
      <c r="S43" s="204"/>
      <c r="T43" s="204"/>
      <c r="U43" s="204"/>
      <c r="V43" s="204"/>
    </row>
  </sheetData>
  <mergeCells count="20">
    <mergeCell ref="A42:J42"/>
    <mergeCell ref="A43:J43"/>
    <mergeCell ref="A18:J18"/>
    <mergeCell ref="A19:J19"/>
    <mergeCell ref="A25:J25"/>
    <mergeCell ref="A26:A28"/>
    <mergeCell ref="B26:E26"/>
    <mergeCell ref="F26:J26"/>
    <mergeCell ref="B27:B28"/>
    <mergeCell ref="C27:E27"/>
    <mergeCell ref="F27:F28"/>
    <mergeCell ref="G27:J27"/>
    <mergeCell ref="A1:J1"/>
    <mergeCell ref="A2:A4"/>
    <mergeCell ref="B2:E2"/>
    <mergeCell ref="F2:J2"/>
    <mergeCell ref="B3:B4"/>
    <mergeCell ref="C3:E3"/>
    <mergeCell ref="F3:F4"/>
    <mergeCell ref="G3:J3"/>
  </mergeCells>
  <printOptions horizontalCentered="1" verticalCentered="1"/>
  <pageMargins left="1.5354330708661419" right="0.19685039370078741" top="1.1811023622047245" bottom="1.0236220472440944" header="0.31496062992125984" footer="0.31496062992125984"/>
  <pageSetup scale="71" orientation="landscape" r:id="rId1"/>
  <headerFoot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620936DDF5894CA80EF1FC55EE68C4" ma:contentTypeVersion="11" ma:contentTypeDescription="Crear nuevo documento." ma:contentTypeScope="" ma:versionID="f1d5f753c040db797bbfd2a582ddaf50">
  <xsd:schema xmlns:xsd="http://www.w3.org/2001/XMLSchema" xmlns:xs="http://www.w3.org/2001/XMLSchema" xmlns:p="http://schemas.microsoft.com/office/2006/metadata/properties" xmlns:ns3="2a291665-8406-47bb-b05a-056747c33d89" xmlns:ns4="496871e6-bdc9-42b7-aa1f-35506ebfd5a4" targetNamespace="http://schemas.microsoft.com/office/2006/metadata/properties" ma:root="true" ma:fieldsID="4b42192c080eb47daff7bcea2eae82e0" ns3:_="" ns4:_="">
    <xsd:import namespace="2a291665-8406-47bb-b05a-056747c33d89"/>
    <xsd:import namespace="496871e6-bdc9-42b7-aa1f-35506ebfd5a4"/>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91665-8406-47bb-b05a-056747c33d8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element name="SharedWithDetails" ma:index="10"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871e6-bdc9-42b7-aa1f-35506ebfd5a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309CF4-2D57-4EBD-9B5B-4BE0CFDC4937}">
  <ds:schemaRefs>
    <ds:schemaRef ds:uri="http://www.w3.org/XML/1998/namespace"/>
    <ds:schemaRef ds:uri="http://purl.org/dc/terms/"/>
    <ds:schemaRef ds:uri="2a291665-8406-47bb-b05a-056747c33d89"/>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496871e6-bdc9-42b7-aa1f-35506ebfd5a4"/>
  </ds:schemaRefs>
</ds:datastoreItem>
</file>

<file path=customXml/itemProps2.xml><?xml version="1.0" encoding="utf-8"?>
<ds:datastoreItem xmlns:ds="http://schemas.openxmlformats.org/officeDocument/2006/customXml" ds:itemID="{27B2F1D9-206D-488E-B409-EB21A9E1456E}">
  <ds:schemaRefs>
    <ds:schemaRef ds:uri="http://schemas.microsoft.com/sharepoint/v3/contenttype/forms"/>
  </ds:schemaRefs>
</ds:datastoreItem>
</file>

<file path=customXml/itemProps3.xml><?xml version="1.0" encoding="utf-8"?>
<ds:datastoreItem xmlns:ds="http://schemas.openxmlformats.org/officeDocument/2006/customXml" ds:itemID="{0B66F77A-C65F-467F-9BBD-E7E44A360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91665-8406-47bb-b05a-056747c33d89"/>
    <ds:schemaRef ds:uri="496871e6-bdc9-42b7-aa1f-35506ebfd5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34</vt:i4>
      </vt:variant>
    </vt:vector>
  </HeadingPairs>
  <TitlesOfParts>
    <vt:vector size="61" baseType="lpstr">
      <vt:lpstr>Portada </vt:lpstr>
      <vt:lpstr>Colofón</vt:lpstr>
      <vt:lpstr>Tabla de contenidos</vt:lpstr>
      <vt:lpstr>Comentarios</vt:lpstr>
      <vt:lpstr>Exportaciones</vt:lpstr>
      <vt:lpstr>Evol. export.</vt:lpstr>
      <vt:lpstr>Expo_rango_precio</vt:lpstr>
      <vt:lpstr>Expo_variedad_DO</vt:lpstr>
      <vt:lpstr>Expo vinos x merc. </vt:lpstr>
      <vt:lpstr>Expo vinos x merc. (2)</vt:lpstr>
      <vt:lpstr>Gráficos_Vino_ DO</vt:lpstr>
      <vt:lpstr>Gráficos_Vino_Granel</vt:lpstr>
      <vt:lpstr>Gráficos_vino_entre_ 2 y 10_lts</vt:lpstr>
      <vt:lpstr>Gráficos_Vino_espumoso</vt:lpstr>
      <vt:lpstr>Estadísticas</vt:lpstr>
      <vt:lpstr>Precios vinos nac.</vt:lpstr>
      <vt:lpstr>Graficos_Mer_Nacional</vt:lpstr>
      <vt:lpstr>Precios uva VII Reg</vt:lpstr>
      <vt:lpstr>Precios vino VII Reg</vt:lpstr>
      <vt:lpstr>Precios nominales VIII Reg.</vt:lpstr>
      <vt:lpstr>Existencias</vt:lpstr>
      <vt:lpstr>Pisco x mercado</vt:lpstr>
      <vt:lpstr>Prod. vino cuadro 17</vt:lpstr>
      <vt:lpstr>Prod. vino graf</vt:lpstr>
      <vt:lpstr>Sup.plantada de vides (1)</vt:lpstr>
      <vt:lpstr>Sup. plantada de vides (2)</vt:lpstr>
      <vt:lpstr>precios comparativos</vt:lpstr>
      <vt:lpstr>Existencias!area</vt:lpstr>
      <vt:lpstr>'Expo vinos x merc. '!area1</vt:lpstr>
      <vt:lpstr>Graficos_Mer_Nacional!area2</vt:lpstr>
      <vt:lpstr>'Gráficos_Vino_ DO'!area3</vt:lpstr>
      <vt:lpstr>Comentarios!Print_Area</vt:lpstr>
      <vt:lpstr>Estadísticas!Print_Area</vt:lpstr>
      <vt:lpstr>'Evol. export.'!Print_Area</vt:lpstr>
      <vt:lpstr>Existencias!Print_Area</vt:lpstr>
      <vt:lpstr>'Expo vinos x merc. '!Print_Area</vt:lpstr>
      <vt:lpstr>'Expo vinos x merc. (2)'!Print_Area</vt:lpstr>
      <vt:lpstr>Expo_rango_precio!Print_Area</vt:lpstr>
      <vt:lpstr>Expo_variedad_DO!Print_Area</vt:lpstr>
      <vt:lpstr>Graficos_Mer_Nacional!Print_Area</vt:lpstr>
      <vt:lpstr>'Gráficos_Vino_ DO'!Print_Area</vt:lpstr>
      <vt:lpstr>'Gráficos_vino_entre_ 2 y 10_lts'!Print_Area</vt:lpstr>
      <vt:lpstr>Gráficos_Vino_espumoso!Print_Area</vt:lpstr>
      <vt:lpstr>Gráficos_Vino_Granel!Print_Area</vt:lpstr>
      <vt:lpstr>'Pisco x mercado'!Print_Area</vt:lpstr>
      <vt:lpstr>'Portada '!Print_Area</vt:lpstr>
      <vt:lpstr>'precios comparativos'!Print_Area</vt:lpstr>
      <vt:lpstr>'Precios nominales VIII Reg.'!Print_Area</vt:lpstr>
      <vt:lpstr>'Precios uva VII Reg'!Print_Area</vt:lpstr>
      <vt:lpstr>'Precios vinos nac.'!Print_Area</vt:lpstr>
      <vt:lpstr>'Prod. vino cuadro 17'!Print_Area</vt:lpstr>
      <vt:lpstr>'Prod. vino graf'!Print_Area</vt:lpstr>
      <vt:lpstr>'Sup. plantada de vides (2)'!Print_Area</vt:lpstr>
      <vt:lpstr>'Sup.plantada de vides (1)'!Print_Area</vt:lpstr>
      <vt:lpstr>'Tabla de contenidos'!Print_Area</vt:lpstr>
      <vt:lpstr>'Precios uva VII Reg'!ss</vt:lpstr>
      <vt:lpstr>'Precios vinos nac.'!sss</vt:lpstr>
      <vt:lpstr>'Sup.plantada de vides (1)'!sss</vt:lpstr>
      <vt:lpstr>Gráficos_Vino_espumoso!xx</vt:lpstr>
      <vt:lpstr>Gráficos_Vino_Granel!xxx</vt:lpstr>
      <vt:lpstr>'Portada '!xxxx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Boletin del vino</dc:title>
  <dc:subject/>
  <dc:creator>Javiera Eugenia Pefaur Lepe</dc:creator>
  <cp:keywords/>
  <dc:description/>
  <cp:lastModifiedBy>Guillermo Pino González</cp:lastModifiedBy>
  <cp:revision/>
  <dcterms:created xsi:type="dcterms:W3CDTF">2011-03-09T18:53:11Z</dcterms:created>
  <dcterms:modified xsi:type="dcterms:W3CDTF">2020-07-06T15:13:56Z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0x010100FD620936DDF5894CA80EF1FC55EE68C4</vt:lpwstr>
  </property>
</Properties>
</file>