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https://odepa-my.sharepoint.com/personal/btapia_odepa_gob_cl/Documents/Politicas 2018/Papa/Boletín/"/>
    </mc:Choice>
  </mc:AlternateContent>
  <xr:revisionPtr revIDLastSave="83" documentId="8_{74DEC556-EED2-44A2-A494-B2BAF0978123}" xr6:coauthVersionLast="41" xr6:coauthVersionMax="41" xr10:uidLastSave="{5D666D89-5834-4165-8882-91B4AE96EC9D}"/>
  <bookViews>
    <workbookView xWindow="-103" yWindow="-103" windowWidth="16663" windowHeight="8863" tabRatio="800"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export!$B$2:$K$38</definedName>
    <definedName name="_xlnm.Print_Area" localSheetId="14">'ficha de costos'!$B$2:$E$34</definedName>
    <definedName name="_xlnm.Print_Area" localSheetId="16">import!$B$2:$K$109</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mayorista2'!$B$2:$L$57</definedName>
    <definedName name="_xlnm.Print_Area" localSheetId="7">'precio mayorista3'!$B$2:$N$60</definedName>
    <definedName name="_xlnm.Print_Area" localSheetId="8">'precio minorista'!$B$2:$J$46</definedName>
    <definedName name="_xlnm.Print_Area" localSheetId="9">'precio minorista regiones'!$B$2:$T$55</definedName>
    <definedName name="_xlnm.Print_Area" localSheetId="12">'prod región'!$B$2:$M$49</definedName>
    <definedName name="_xlnm.Print_Area" localSheetId="13">'rend región'!$B$2:$M$47</definedName>
    <definedName name="_xlnm.Print_Area" localSheetId="11">'sup región'!$B$2:$M$47</definedName>
    <definedName name="_xlnm.Print_Area" localSheetId="10">'sup, prod y rend'!$B$2:$G$49</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91" l="1"/>
  <c r="C13" i="91"/>
  <c r="D42" i="81"/>
  <c r="E42" i="81"/>
  <c r="H21" i="81"/>
  <c r="G21" i="81"/>
  <c r="D21" i="81"/>
  <c r="C21" i="81"/>
  <c r="I17" i="81"/>
  <c r="E17" i="81"/>
  <c r="J17" i="81"/>
  <c r="F17" i="81"/>
  <c r="D21" i="77" l="1"/>
  <c r="E21" i="77"/>
  <c r="C21" i="77"/>
  <c r="F17" i="77"/>
  <c r="G17" i="77"/>
  <c r="D41" i="81" l="1"/>
  <c r="E41" i="81"/>
  <c r="I16" i="81"/>
  <c r="J16" i="81"/>
  <c r="E16" i="81"/>
  <c r="F16" i="81"/>
  <c r="F16" i="77"/>
  <c r="G16" i="77"/>
  <c r="D39" i="81" l="1"/>
  <c r="E39" i="81"/>
  <c r="D40" i="81"/>
  <c r="E40" i="81"/>
  <c r="D33" i="81"/>
  <c r="E33" i="81"/>
  <c r="D34" i="81"/>
  <c r="E34" i="81"/>
  <c r="D35" i="81"/>
  <c r="E35" i="81"/>
  <c r="D36" i="81"/>
  <c r="E36" i="81"/>
  <c r="D37" i="81"/>
  <c r="E37" i="81"/>
  <c r="D38" i="81"/>
  <c r="E38" i="81"/>
  <c r="I15" i="81"/>
  <c r="J15" i="81"/>
  <c r="E15" i="81"/>
  <c r="F15" i="81"/>
  <c r="F15" i="77"/>
  <c r="G15" i="77"/>
  <c r="E24" i="90" l="1"/>
  <c r="F24" i="90"/>
  <c r="I14" i="81"/>
  <c r="J14" i="81"/>
  <c r="E14" i="81"/>
  <c r="F14" i="81"/>
  <c r="F14" i="77"/>
  <c r="G14" i="77"/>
  <c r="I13" i="81" l="1"/>
  <c r="J13" i="81"/>
  <c r="E13" i="81"/>
  <c r="F13" i="81"/>
  <c r="F13" i="77" l="1"/>
  <c r="G13" i="77"/>
  <c r="I12" i="81" l="1"/>
  <c r="J12" i="81"/>
  <c r="E12" i="81"/>
  <c r="F12" i="81"/>
  <c r="F12" i="77" l="1"/>
  <c r="G12" i="77"/>
  <c r="I11" i="81" l="1"/>
  <c r="J11" i="81"/>
  <c r="E11" i="81"/>
  <c r="F11" i="81"/>
  <c r="F11" i="77"/>
  <c r="G11" i="77"/>
  <c r="E11" i="91"/>
  <c r="E12" i="91"/>
  <c r="E13" i="91"/>
  <c r="E14" i="91" s="1"/>
  <c r="I10" i="81"/>
  <c r="J10" i="81"/>
  <c r="E10" i="81"/>
  <c r="F10" i="81"/>
  <c r="F10" i="77"/>
  <c r="G10" i="77"/>
  <c r="J9" i="81"/>
  <c r="I9" i="81"/>
  <c r="E9" i="81"/>
  <c r="F9" i="81"/>
  <c r="F9" i="77"/>
  <c r="G9" i="77"/>
  <c r="H20" i="81"/>
  <c r="J20" i="81" s="1"/>
  <c r="G20" i="81"/>
  <c r="D20" i="81"/>
  <c r="C20" i="81"/>
  <c r="E20" i="77"/>
  <c r="G20" i="77" s="1"/>
  <c r="D20" i="77"/>
  <c r="D14" i="91"/>
  <c r="C14" i="91"/>
  <c r="C15" i="91" s="1"/>
  <c r="C20" i="77"/>
  <c r="H5" i="83"/>
  <c r="I5" i="83"/>
  <c r="I5" i="84" s="1"/>
  <c r="J5" i="83"/>
  <c r="J5" i="84" s="1"/>
  <c r="K5" i="83"/>
  <c r="K5" i="84" s="1"/>
  <c r="Q23" i="76"/>
  <c r="R23" i="76"/>
  <c r="S23" i="76"/>
  <c r="T23" i="76"/>
  <c r="U23" i="76"/>
  <c r="V23" i="76"/>
  <c r="W23" i="76"/>
  <c r="X23" i="76"/>
  <c r="Y23" i="76"/>
  <c r="G5" i="84"/>
  <c r="Z27" i="86"/>
  <c r="AA27" i="86"/>
  <c r="AB27" i="86"/>
  <c r="AC27" i="86"/>
  <c r="AC29" i="86" s="1"/>
  <c r="AD27" i="86"/>
  <c r="AE27" i="86"/>
  <c r="AF27" i="86"/>
  <c r="Z28" i="86"/>
  <c r="AA28" i="86"/>
  <c r="AB28" i="86"/>
  <c r="AC28" i="86"/>
  <c r="AD28" i="86"/>
  <c r="AE28" i="86"/>
  <c r="AF28" i="86"/>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C11" i="91"/>
  <c r="C12" i="91"/>
  <c r="Q22" i="76"/>
  <c r="R22" i="76"/>
  <c r="S22" i="76"/>
  <c r="T22" i="76"/>
  <c r="U22" i="76"/>
  <c r="V22" i="76"/>
  <c r="W22" i="76"/>
  <c r="X22" i="76"/>
  <c r="Y22" i="76"/>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E25" i="91"/>
  <c r="E26" i="91" s="1"/>
  <c r="C25" i="91"/>
  <c r="D12" i="91"/>
  <c r="B21" i="81"/>
  <c r="H5" i="84"/>
  <c r="E3" i="70"/>
  <c r="F5" i="84"/>
  <c r="E5" i="84"/>
  <c r="D5" i="84"/>
  <c r="E8" i="81"/>
  <c r="F8" i="81"/>
  <c r="I8" i="81"/>
  <c r="J8" i="81"/>
  <c r="F8" i="77"/>
  <c r="G8" i="77"/>
  <c r="D25" i="91"/>
  <c r="D26" i="91" s="1"/>
  <c r="E20" i="91"/>
  <c r="E22" i="91"/>
  <c r="D21" i="91"/>
  <c r="C21" i="91"/>
  <c r="C26" i="91"/>
  <c r="E21" i="91"/>
  <c r="C22" i="91"/>
  <c r="D20" i="91"/>
  <c r="D22" i="91"/>
  <c r="C20" i="91"/>
  <c r="G21" i="77"/>
  <c r="F20" i="81" l="1"/>
  <c r="AD29" i="86"/>
  <c r="D15" i="91"/>
  <c r="Y29" i="86"/>
  <c r="AE29" i="86"/>
  <c r="E15" i="91"/>
  <c r="AF29" i="86"/>
  <c r="AB29" i="86"/>
  <c r="AA29" i="86"/>
  <c r="Z29" i="86"/>
</calcChain>
</file>

<file path=xl/sharedStrings.xml><?xml version="1.0" encoding="utf-8"?>
<sst xmlns="http://schemas.openxmlformats.org/spreadsheetml/2006/main" count="694" uniqueCount="275">
  <si>
    <t>del Ministerio de Agricultura, Gobierno de Chile</t>
  </si>
  <si>
    <t>www.odepa.gob.cl</t>
  </si>
  <si>
    <t>2010/11</t>
  </si>
  <si>
    <t>2009/10</t>
  </si>
  <si>
    <t>2008/09</t>
  </si>
  <si>
    <t>2007/08</t>
  </si>
  <si>
    <t>2006/07</t>
  </si>
  <si>
    <t>2005/06</t>
  </si>
  <si>
    <t>2004/05</t>
  </si>
  <si>
    <t>2003/04</t>
  </si>
  <si>
    <t>2002/03</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</si>
  <si>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</si>
  <si>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</si>
  <si>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</si>
  <si>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</si>
  <si>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</si>
  <si>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</si>
  <si>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</si>
  <si>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</si>
  <si>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</si>
  <si>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</si>
  <si>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</si>
  <si>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</si>
  <si>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</si>
  <si>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</si>
  <si>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</si>
  <si>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</si>
  <si>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</si>
  <si>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</si>
  <si>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</si>
  <si>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</si>
  <si>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</si>
  <si>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</si>
  <si>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</si>
  <si>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</si>
  <si>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</si>
  <si>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</si>
  <si>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</si>
  <si>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</si>
  <si>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</si>
  <si>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</si>
  <si>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</si>
  <si>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</si>
  <si>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</si>
  <si>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</si>
  <si>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</si>
  <si>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</si>
  <si>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</si>
  <si>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</si>
  <si>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</si>
  <si>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</si>
  <si>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</si>
  <si>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</si>
  <si>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</si>
  <si>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</si>
  <si>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</si>
  <si>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</si>
  <si>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</si>
  <si>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</si>
  <si>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</si>
  <si>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</si>
  <si>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</si>
  <si>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</si>
  <si>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</si>
  <si>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</si>
  <si>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</si>
  <si>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</si>
  <si>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</si>
  <si>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</si>
  <si>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</si>
  <si>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</si>
  <si>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</si>
  <si>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</si>
  <si>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</si>
  <si>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</si>
  <si>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</si>
  <si>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</si>
  <si>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</si>
  <si>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</si>
  <si>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</si>
  <si>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</si>
  <si>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</si>
  <si>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</si>
  <si>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</si>
  <si>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</si>
  <si>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</si>
  <si>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</si>
  <si>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</si>
  <si>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</si>
  <si>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</si>
  <si>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</si>
  <si>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</si>
  <si>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</si>
  <si>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</si>
  <si>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</si>
  <si>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</si>
  <si>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</si>
  <si>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</si>
  <si>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</si>
  <si>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</si>
  <si>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</si>
  <si>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</si>
  <si>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</si>
  <si>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</si>
  <si>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</si>
  <si>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</si>
  <si>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</si>
  <si>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</si>
  <si>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</si>
  <si>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</si>
  <si>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</si>
  <si>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</si>
  <si>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</si>
  <si>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</si>
  <si>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</si>
  <si>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</si>
  <si>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</si>
  <si>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</si>
  <si>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</si>
  <si>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</si>
  <si>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</si>
  <si>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</si>
  <si>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</si>
  <si>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</si>
  <si>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</si>
  <si>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</si>
  <si>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</si>
  <si>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</si>
  <si>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</si>
  <si>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</si>
  <si>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</si>
  <si>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</si>
  <si>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</si>
  <si>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</si>
  <si>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</si>
  <si>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</si>
  <si>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</si>
  <si>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</si>
  <si>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</si>
  <si>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</si>
  <si>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</si>
  <si>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</si>
  <si>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</si>
  <si>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</si>
  <si>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</si>
  <si>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</si>
  <si>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</si>
  <si>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</si>
  <si>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</si>
  <si>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</si>
  <si>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</si>
  <si>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</si>
  <si>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</si>
  <si>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Terminal Hortofrutícola de Chillán</t>
  </si>
  <si>
    <t>Vega Modelo de Temuco</t>
  </si>
  <si>
    <t>Feria Lagunitas de Puerto Montt</t>
  </si>
  <si>
    <t>2014/15</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</si>
  <si>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</si>
  <si>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</si>
  <si>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</si>
  <si>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</si>
  <si>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</si>
  <si>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</si>
  <si>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</si>
  <si>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</si>
  <si>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</si>
  <si>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</si>
  <si>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</si>
  <si>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</si>
  <si>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</si>
  <si>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</si>
  <si>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</si>
  <si>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</si>
  <si>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</si>
  <si>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</si>
  <si>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</si>
  <si>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</si>
  <si>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</si>
  <si>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</si>
  <si>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</si>
  <si>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</si>
  <si>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</si>
  <si>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</si>
  <si>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</si>
  <si>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</si>
  <si>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</si>
  <si>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</si>
  <si>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</si>
  <si>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</si>
  <si>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</si>
  <si>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</si>
  <si>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</si>
  <si>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</si>
  <si>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</si>
  <si>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</si>
  <si>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</si>
  <si>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</si>
  <si>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</si>
  <si>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</si>
  <si>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</si>
  <si>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</si>
  <si>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</si>
  <si>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 / kilo nominales con IVA)</t>
  </si>
  <si>
    <t>Turquía</t>
  </si>
  <si>
    <r>
      <rPr>
        <b/>
        <sz val="10"/>
        <color theme="1"/>
        <rFont val="Arial"/>
        <family val="2"/>
      </rPr>
      <t>Región de O'Higgins</t>
    </r>
    <r>
      <rPr>
        <sz val="10"/>
        <color theme="1"/>
        <rFont val="Arial"/>
        <family val="2"/>
      </rPr>
      <t xml:space="preserve">
Variedad Pukará</t>
    </r>
  </si>
  <si>
    <t>Total Papas "in vitro" para siembra</t>
  </si>
  <si>
    <t>Israel</t>
  </si>
  <si>
    <r>
      <t xml:space="preserve">Región Metropolitana 
</t>
    </r>
    <r>
      <rPr>
        <sz val="10"/>
        <rFont val="Arial"/>
        <family val="2"/>
      </rPr>
      <t>Variedad Asterix
Papa Cuaresmera o Guarda</t>
    </r>
  </si>
  <si>
    <t>($ nominales con IVA / 25 kilos)</t>
  </si>
  <si>
    <t xml:space="preserve">Fecha </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</si>
  <si>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</si>
  <si>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</si>
  <si>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</si>
  <si>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</si>
  <si>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</si>
  <si>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</si>
  <si>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</si>
  <si>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</si>
  <si>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</si>
  <si>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</si>
  <si>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</si>
  <si>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</si>
  <si>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</si>
  <si>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</si>
  <si>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</si>
  <si>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</si>
  <si>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</si>
  <si>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</si>
  <si>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</si>
  <si>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</si>
  <si>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</si>
  <si>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</si>
  <si>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</si>
  <si>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</si>
  <si>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</si>
  <si>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</si>
  <si>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</si>
  <si>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</si>
  <si>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t>
  </si>
  <si>
    <t>Bangladesh</t>
  </si>
  <si>
    <t>Papa semilla</t>
  </si>
  <si>
    <t>Origen o destino no precisado</t>
  </si>
  <si>
    <t>Total Papa semilla</t>
  </si>
  <si>
    <t>Directora y representante legal</t>
  </si>
  <si>
    <t>María Emilia Undurraga Marimón</t>
  </si>
  <si>
    <t>Spunta</t>
  </si>
  <si>
    <t>Suiza</t>
  </si>
  <si>
    <t>Ñuble</t>
  </si>
  <si>
    <t>Cuba</t>
  </si>
  <si>
    <t>Chile</t>
  </si>
  <si>
    <t xml:space="preserve">Total </t>
  </si>
  <si>
    <t>2018</t>
  </si>
  <si>
    <r>
      <t xml:space="preserve">4. </t>
    </r>
    <r>
      <rPr>
        <u/>
        <sz val="11"/>
        <rFont val="Arial"/>
        <family val="2"/>
      </rPr>
      <t>Ficha de costos</t>
    </r>
    <r>
      <rPr>
        <sz val="11"/>
        <rFont val="Arial"/>
        <family val="2"/>
      </rPr>
      <t xml:space="preserve">: márgenes positivos en fichas de costos.
Odepa publica fichas de costos de los principales cultivos, que corresponden a estudios de caso realizados en terreno con entrevistas a agricultores.
Para este mes el análisis del margen neto entrega valores positivos en las fichas de costos de las regiones Metropolitana, O´Higgins y Biobío. En el análisis de sensibilidad se pueden revisar los precios que permiten alcanzar ingresos rentables del cultivo según la estructura de costos del Biobío.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www.odepa.cl/rubro/papas-y-tuberculos.
Además, en el siguiente link del Manual Interactivo de la Papa INIA y previo registro, encontrará una ficha técnico-económica interactiva que le permitirá estimar los costos de producción: http://manualinia.papachile.cl/?page=login </t>
    </r>
  </si>
  <si>
    <t>Suecia</t>
  </si>
  <si>
    <t>2018/19</t>
  </si>
  <si>
    <t>India</t>
  </si>
  <si>
    <t>Guatemala</t>
  </si>
  <si>
    <t>Eslovenia</t>
  </si>
  <si>
    <t>Letonia</t>
  </si>
  <si>
    <t>(3) El precio de la papa utilizado corresponde al precio promedio mayorista regional de junio de 2019.</t>
  </si>
  <si>
    <t>Japón</t>
  </si>
  <si>
    <t>2019/20*</t>
  </si>
  <si>
    <t>Australia</t>
  </si>
  <si>
    <t>Noviembre 2019</t>
  </si>
  <si>
    <r>
      <t>Información de mercado nacional y comercio exterior hasta octubre</t>
    </r>
    <r>
      <rPr>
        <sz val="11"/>
        <color indexed="8"/>
        <rFont val="Arial"/>
        <family val="2"/>
      </rPr>
      <t xml:space="preserve"> de 2019</t>
    </r>
  </si>
  <si>
    <t>Promedio ene-oct</t>
  </si>
  <si>
    <t>Desirée</t>
  </si>
  <si>
    <t>Pehuenche</t>
  </si>
  <si>
    <t>*La temporada 2019/20 se proyectó con la superficie del segundo estudio de intención de siembra de octubre de 2019 y el promedio del rendimiento de las últimas dos temporadas.</t>
  </si>
  <si>
    <t>ene-oct 2018</t>
  </si>
  <si>
    <t>ene-oct 2019</t>
  </si>
  <si>
    <r>
      <t xml:space="preserve">1. </t>
    </r>
    <r>
      <rPr>
        <u/>
        <sz val="11"/>
        <rFont val="Arial"/>
        <family val="2"/>
      </rPr>
      <t>Precios de la papa en mercados mayoristas</t>
    </r>
    <r>
      <rPr>
        <sz val="11"/>
        <rFont val="Arial"/>
        <family val="2"/>
      </rPr>
      <t>: alza en octubre
El precio promedio ponderado mensual de la papa en los mercados mayoristas en octubre de 2019 fue $8,861 por saco de 25 kilos, valor 22,9% más alto que el mes anterior y 38,8% menor respecto del mismo mes en el año 2018 (cuadro 1 y gráfico 1).
En el precio diario del saco de 25 kilos se observa un alza importante desde septiembre y que tiene su punto más alto el 21 de octubre (cuadro 2 y gráfico 2). En los terminales mayoristas monitoreados por Odepa se observa una tendencia a la baja en los primeros días de noviembre (cuadro 3 y gráfico 3).</t>
    </r>
  </si>
  <si>
    <r>
      <t xml:space="preserve">2. </t>
    </r>
    <r>
      <rPr>
        <u/>
        <sz val="11"/>
        <rFont val="Arial"/>
        <family val="2"/>
      </rPr>
      <t>Precio de la papa en mercados minoristas</t>
    </r>
    <r>
      <rPr>
        <sz val="11"/>
        <rFont val="Arial"/>
        <family val="2"/>
      </rPr>
      <t>: estables en supermercados y alza en ferias. 
En el monitoreo de precios al consumidor que realiza Odepa en la ciudad de Santiago, se observó que el precio promedio mensual de octubre de 2019 en supermercados fue $1.162 por kilo, 1,8% mayor respecto al mes anterior y 16,7% inferior al mismo mes del año anterior. En ferias el precio promedio fue $565 por kilo, 13,6% mayor al mes anterior y 31,7% inferior al mismo mes del año 2018 (cuadro 4 y gráfico 4).
En el precio semanal a consumidor que Odepa recoge en regiones se observa una relativa estabilidad en las últimas semanas (cuadro 5, gráficos 5 y 6).</t>
    </r>
  </si>
  <si>
    <r>
      <t xml:space="preserve">3. </t>
    </r>
    <r>
      <rPr>
        <u/>
        <sz val="11"/>
        <rFont val="Arial"/>
        <family val="2"/>
      </rPr>
      <t>Superficie, producción y rendimiento</t>
    </r>
    <r>
      <rPr>
        <sz val="11"/>
        <rFont val="Arial"/>
        <family val="2"/>
      </rPr>
      <t>: segundo estudio de intenciones de siembra señala una superficie 0,2% inferior para 2019/20. 
El segundo estudio de intenciones de siembra de cultivos anuales e industriales que realiza INE en convenio con Odepa, indicó un resultado de 41.742 hectáreas  para la papa en la próxima temporada 2019/20, un 0,2% inferior a la temporada anterior. Con este antecedente y el promedio del rendimiento de las últimas dos temporadas, se proyectó una producción un 1,4% mayor para la próxima (cuadro 6 y gráfico 7). 
Según los resultados regionales de cosecha 2018/19, la Región de Los Lagos es la principal productora de papas con 379.285 toneladas. Le sigue La Araucanía con 259.522 toneladas (cuadro 8 y gráfico 9). Los rendimientos más altos los tienen Los Lagos y Los Ríos, con 43,7 y 42,5 toneladas por hectárea, respectivamente (cuadro 9 y gráfico 10).</t>
    </r>
  </si>
  <si>
    <r>
      <t xml:space="preserve">5. </t>
    </r>
    <r>
      <rPr>
        <u/>
        <sz val="11"/>
        <rFont val="Arial"/>
        <family val="2"/>
      </rPr>
      <t>Comercio exterior papa fresca y procesada</t>
    </r>
    <r>
      <rPr>
        <sz val="11"/>
        <rFont val="Arial"/>
        <family val="2"/>
      </rPr>
      <t>: bajan las exportaciones y crecen importaciones.
A octubre de 2019 las exportaciones sumaron USD 3,1 millones, cifra 15,2% inferior a la registrada en el mismo período del año anterior, explicada principalmente por las menores ventas de papas preparadas sin congelar (snack) a Argentina. En volumen, se exportaron 2.035 toneladas, 85,5% más que en el mismo período del año 2018, lo que se explica por mayores envíos de papa fresca para consumo y de papa semilla a Brasil. 
Las importaciones a octubre de 2019 sumaron USD 101 millones y 105.606 toneladas, lo que representa un alza en valor de 7,4% y 1,9% en volumen, en comparación con igual período del año anterior. Las papas preparadas congeladas son el principal producto, representando 82% del total de las compras. En esa categoría destaca Bélgica como principal proveedor, con el 54% del valor de estas compras.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</si>
</sst>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6">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b/>
      <sz val="12"/>
      <name val="Arial"/>
      <family val="2"/>
    </font>
    <font>
      <i/>
      <sz val="11"/>
      <name val="Arial"/>
      <family val="2"/>
    </font>
    <font>
      <b/>
      <i/>
      <sz val="11"/>
      <name val="Arial"/>
      <family val="2"/>
    </font>
    <font>
      <sz val="11"/>
      <color theme="1"/>
      <name val="Calibri"/>
      <scheme val="minor"/>
    </font>
    <font>
      <b/>
      <sz val="11"/>
      <color theme="1"/>
      <name val="Calibri"/>
      <scheme val="mino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top style="thin">
        <color theme="0" tint="-0.14999847407452621"/>
      </top>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82">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3" fontId="71" fillId="55" borderId="0" xfId="0" applyNumberFormat="1"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0" fontId="1" fillId="55" borderId="0" xfId="344" applyFont="1" applyFill="1" applyAlignment="1">
      <alignment vertical="top"/>
    </xf>
    <xf numFmtId="3" fontId="60" fillId="55" borderId="76" xfId="0" applyNumberFormat="1" applyFont="1" applyFill="1" applyBorder="1" applyAlignment="1">
      <alignment horizontal="center"/>
    </xf>
    <xf numFmtId="170" fontId="59" fillId="55" borderId="48" xfId="0" applyNumberFormat="1" applyFont="1" applyFill="1" applyBorder="1" applyAlignment="1">
      <alignment horizontal="center"/>
    </xf>
    <xf numFmtId="17" fontId="60" fillId="55" borderId="0" xfId="0" applyNumberFormat="1" applyFont="1" applyFill="1"/>
    <xf numFmtId="0" fontId="31" fillId="55" borderId="0" xfId="348" applyFont="1" applyFill="1" applyBorder="1" applyAlignment="1">
      <alignment horizontal="center"/>
    </xf>
    <xf numFmtId="3" fontId="31" fillId="55" borderId="0" xfId="288" applyNumberFormat="1" applyFont="1" applyFill="1" applyBorder="1" applyAlignment="1">
      <alignment horizontal="center" vertical="center"/>
    </xf>
    <xf numFmtId="170" fontId="31" fillId="55" borderId="0" xfId="288" applyNumberFormat="1" applyFont="1" applyFill="1" applyBorder="1" applyAlignment="1">
      <alignment horizontal="center" vertical="center"/>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2" fillId="55" borderId="12" xfId="344" applyFont="1" applyFill="1" applyBorder="1" applyAlignment="1">
      <alignment horizontal="center" vertical="center" wrapText="1"/>
    </xf>
    <xf numFmtId="0" fontId="82" fillId="55" borderId="46" xfId="344" applyFont="1" applyFill="1" applyBorder="1" applyAlignment="1">
      <alignment horizontal="center" vertical="center" wrapText="1"/>
    </xf>
    <xf numFmtId="0" fontId="82"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1"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31" fillId="55" borderId="46" xfId="0" applyFont="1" applyFill="1" applyBorder="1" applyAlignment="1">
      <alignment horizontal="justify" vertical="center" wrapText="1"/>
    </xf>
    <xf numFmtId="0" fontId="22" fillId="55" borderId="0" xfId="344" applyFont="1" applyFill="1" applyBorder="1" applyAlignment="1">
      <alignment horizontal="center" vertical="center"/>
    </xf>
    <xf numFmtId="0" fontId="22" fillId="55" borderId="11" xfId="344" applyFont="1" applyFill="1" applyBorder="1" applyAlignment="1">
      <alignment horizontal="center" vertical="center"/>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60" fillId="55" borderId="0" xfId="0" applyFont="1" applyFill="1" applyBorder="1" applyAlignment="1">
      <alignment horizontal="left"/>
    </xf>
    <xf numFmtId="0" fontId="60" fillId="55" borderId="0" xfId="0" applyFont="1" applyFill="1" applyBorder="1" applyAlignment="1">
      <alignment horizontal="left" wrapText="1"/>
    </xf>
    <xf numFmtId="0" fontId="1" fillId="55" borderId="0" xfId="0" applyFont="1" applyFill="1" applyBorder="1" applyAlignment="1">
      <alignment horizontal="left"/>
    </xf>
    <xf numFmtId="0" fontId="26" fillId="55" borderId="46"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26" fillId="55" borderId="0" xfId="0" applyFont="1" applyFill="1" applyBorder="1" applyAlignment="1">
      <alignment horizontal="left"/>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xf numFmtId="0" fontId="84" fillId="0" borderId="21" xfId="0" applyFont="1" applyBorder="1"/>
    <xf numFmtId="3" fontId="84" fillId="0" borderId="12" xfId="0" applyNumberFormat="1" applyFont="1" applyBorder="1" applyAlignment="1">
      <alignment horizontal="right"/>
    </xf>
    <xf numFmtId="3" fontId="84" fillId="0" borderId="46" xfId="0" applyNumberFormat="1" applyFont="1" applyBorder="1" applyAlignment="1">
      <alignment horizontal="right"/>
    </xf>
    <xf numFmtId="170" fontId="84" fillId="0" borderId="14" xfId="0" applyNumberFormat="1" applyFont="1" applyBorder="1" applyAlignment="1">
      <alignment horizontal="right"/>
    </xf>
    <xf numFmtId="0" fontId="84" fillId="0" borderId="24" xfId="0" applyFont="1" applyBorder="1"/>
    <xf numFmtId="3" fontId="84" fillId="0" borderId="15" xfId="0" applyNumberFormat="1" applyFont="1" applyBorder="1" applyAlignment="1">
      <alignment horizontal="right"/>
    </xf>
    <xf numFmtId="3" fontId="84" fillId="0" borderId="0" xfId="0" applyNumberFormat="1" applyFont="1" applyBorder="1" applyAlignment="1">
      <alignment horizontal="right"/>
    </xf>
    <xf numFmtId="170" fontId="84" fillId="0" borderId="16" xfId="0" applyNumberFormat="1" applyFont="1" applyBorder="1" applyAlignment="1">
      <alignment horizontal="right"/>
    </xf>
    <xf numFmtId="0" fontId="84" fillId="0" borderId="23" xfId="0" applyFont="1" applyBorder="1"/>
    <xf numFmtId="0" fontId="85" fillId="0" borderId="17" xfId="0" applyFont="1" applyBorder="1"/>
    <xf numFmtId="0" fontId="85" fillId="0" borderId="66" xfId="0" applyFont="1" applyBorder="1"/>
    <xf numFmtId="3" fontId="85" fillId="0" borderId="61" xfId="0" applyNumberFormat="1" applyFont="1" applyBorder="1" applyAlignment="1">
      <alignment horizontal="right"/>
    </xf>
    <xf numFmtId="3" fontId="85" fillId="0" borderId="57" xfId="0" applyNumberFormat="1" applyFont="1" applyBorder="1" applyAlignment="1">
      <alignment horizontal="right"/>
    </xf>
    <xf numFmtId="170" fontId="85" fillId="0" borderId="62" xfId="0" applyNumberFormat="1" applyFont="1" applyBorder="1" applyAlignment="1">
      <alignment horizontal="right"/>
    </xf>
    <xf numFmtId="0" fontId="84" fillId="0" borderId="22" xfId="0" applyFont="1" applyBorder="1"/>
    <xf numFmtId="3" fontId="84" fillId="0" borderId="61" xfId="0" applyNumberFormat="1" applyFont="1" applyBorder="1" applyAlignment="1">
      <alignment horizontal="right"/>
    </xf>
    <xf numFmtId="3" fontId="84" fillId="0" borderId="57" xfId="0" applyNumberFormat="1" applyFont="1" applyBorder="1" applyAlignment="1">
      <alignment horizontal="right"/>
    </xf>
    <xf numFmtId="170" fontId="84" fillId="0" borderId="62" xfId="0" applyNumberFormat="1" applyFont="1" applyBorder="1" applyAlignment="1">
      <alignment horizontal="right"/>
    </xf>
    <xf numFmtId="0" fontId="84" fillId="0" borderId="22" xfId="0" applyFont="1" applyBorder="1" applyAlignment="1">
      <alignment horizontal="left" vertical="center" wrapText="1"/>
    </xf>
    <xf numFmtId="3" fontId="85" fillId="0" borderId="63" xfId="0" applyNumberFormat="1" applyFont="1" applyBorder="1" applyAlignment="1">
      <alignment horizontal="right"/>
    </xf>
    <xf numFmtId="3" fontId="85" fillId="0" borderId="64" xfId="0" applyNumberFormat="1" applyFont="1" applyBorder="1" applyAlignment="1">
      <alignment horizontal="right"/>
    </xf>
    <xf numFmtId="170" fontId="85" fillId="0" borderId="65" xfId="0" applyNumberFormat="1" applyFont="1" applyBorder="1" applyAlignment="1">
      <alignment horizontal="right"/>
    </xf>
    <xf numFmtId="0" fontId="84" fillId="0" borderId="21" xfId="0" applyFont="1" applyBorder="1" applyAlignment="1">
      <alignment horizontal="left" vertical="center" wrapText="1"/>
    </xf>
    <xf numFmtId="0" fontId="84" fillId="0" borderId="24" xfId="0" applyFont="1" applyBorder="1" applyAlignment="1">
      <alignment horizontal="left" vertical="center" wrapText="1"/>
    </xf>
    <xf numFmtId="0" fontId="84" fillId="0" borderId="23" xfId="0" applyFont="1" applyBorder="1" applyAlignment="1">
      <alignment horizontal="left" vertical="center" wrapText="1"/>
    </xf>
    <xf numFmtId="0" fontId="84" fillId="0" borderId="60" xfId="0" applyFont="1" applyBorder="1"/>
    <xf numFmtId="0" fontId="84" fillId="0" borderId="58" xfId="0" applyFont="1" applyBorder="1"/>
    <xf numFmtId="3" fontId="84" fillId="0" borderId="19" xfId="0" applyNumberFormat="1" applyFont="1" applyBorder="1" applyAlignment="1">
      <alignment horizontal="right"/>
    </xf>
    <xf numFmtId="3" fontId="84" fillId="0" borderId="11" xfId="0" applyNumberFormat="1" applyFont="1" applyBorder="1" applyAlignment="1">
      <alignment horizontal="right"/>
    </xf>
    <xf numFmtId="170" fontId="84" fillId="0" borderId="20" xfId="0" applyNumberFormat="1" applyFont="1" applyBorder="1" applyAlignment="1">
      <alignment horizontal="right"/>
    </xf>
    <xf numFmtId="0" fontId="85" fillId="0" borderId="60" xfId="0" applyFont="1" applyBorder="1"/>
    <xf numFmtId="0" fontId="85" fillId="0" borderId="59" xfId="0" applyFont="1" applyBorder="1"/>
    <xf numFmtId="170" fontId="85" fillId="0" borderId="67" xfId="0" applyNumberFormat="1" applyFont="1" applyBorder="1" applyAlignment="1">
      <alignment horizontal="right"/>
    </xf>
    <xf numFmtId="170" fontId="84" fillId="0" borderId="67" xfId="0" applyNumberFormat="1" applyFont="1" applyBorder="1" applyAlignment="1">
      <alignment horizontal="right"/>
    </xf>
    <xf numFmtId="3" fontId="84" fillId="0" borderId="0" xfId="0" applyNumberFormat="1" applyFont="1" applyAlignment="1">
      <alignment horizontal="right"/>
    </xf>
    <xf numFmtId="170" fontId="84" fillId="0" borderId="68" xfId="0" applyNumberFormat="1" applyFont="1" applyBorder="1" applyAlignment="1">
      <alignment horizontal="right"/>
    </xf>
    <xf numFmtId="0" fontId="85" fillId="0" borderId="69" xfId="0" applyFont="1" applyBorder="1"/>
    <xf numFmtId="0" fontId="85" fillId="0" borderId="70" xfId="0" applyFont="1" applyBorder="1"/>
    <xf numFmtId="3" fontId="85" fillId="0" borderId="71" xfId="0" applyNumberFormat="1" applyFont="1" applyBorder="1" applyAlignment="1">
      <alignment horizontal="right"/>
    </xf>
    <xf numFmtId="170" fontId="85" fillId="0" borderId="72" xfId="0" applyNumberFormat="1" applyFont="1" applyBorder="1" applyAlignment="1">
      <alignment horizontal="right"/>
    </xf>
    <xf numFmtId="0" fontId="84" fillId="0" borderId="73" xfId="0" applyFont="1" applyBorder="1" applyAlignment="1">
      <alignment horizontal="left" vertical="center" wrapText="1"/>
    </xf>
    <xf numFmtId="0" fontId="84" fillId="0" borderId="74" xfId="0" applyFont="1" applyBorder="1" applyAlignment="1">
      <alignment horizontal="left" vertical="center" wrapText="1"/>
    </xf>
    <xf numFmtId="0" fontId="84" fillId="0" borderId="75" xfId="0" applyFont="1" applyBorder="1" applyAlignment="1">
      <alignment horizontal="left" vertical="center" wrapText="1"/>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7"/>
      <tableStyleElement type="totalRow" dxfId="26"/>
      <tableStyleElement type="firstRowStripe" dxfId="25"/>
      <tableStyleElement type="firstColumnStripe" dxfId="24"/>
      <tableStyleElement type="firstSubtotalColumn"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 name="PivotStyleLight16 3" table="0" count="11" xr9:uid="{00000000-0011-0000-FFFF-FFFF01000000}">
      <tableStyleElement type="headerRow" dxfId="16"/>
      <tableStyleElement type="totalRow" dxfId="15"/>
      <tableStyleElement type="firstRowStripe" dxfId="14"/>
      <tableStyleElement type="firstColumnStripe" dxfId="13"/>
      <tableStyleElement type="firstSubtotalColumn"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 </a:t>
            </a:r>
          </a:p>
          <a:p>
            <a:pPr>
              <a:defRPr sz="1000" b="1" i="0" u="none" strike="noStrike" baseline="0">
                <a:solidFill>
                  <a:srgbClr val="000000"/>
                </a:solidFill>
                <a:latin typeface="Arial"/>
                <a:ea typeface="Arial"/>
                <a:cs typeface="Arial"/>
              </a:defRPr>
            </a:pPr>
            <a:r>
              <a:rPr lang="en-US"/>
              <a:t>($ con IVA / 25 kg)</a:t>
            </a:r>
          </a:p>
        </c:rich>
      </c:tx>
      <c:layout>
        <c:manualLayout>
          <c:xMode val="edge"/>
          <c:yMode val="edge"/>
          <c:x val="0.16160179984526951"/>
          <c:y val="1.724757260786693E-2"/>
        </c:manualLayout>
      </c:layout>
      <c:overlay val="0"/>
      <c:spPr>
        <a:noFill/>
        <a:ln w="25400">
          <a:noFill/>
        </a:ln>
      </c:spPr>
    </c:title>
    <c:autoTitleDeleted val="0"/>
    <c:plotArea>
      <c:layout>
        <c:manualLayout>
          <c:layoutTarget val="inner"/>
          <c:xMode val="edge"/>
          <c:yMode val="edge"/>
          <c:x val="9.5165857939154372E-2"/>
          <c:y val="0.14721618066764405"/>
          <c:w val="0.87131190383052537"/>
          <c:h val="0.60307427796160851"/>
        </c:manualLayout>
      </c:layout>
      <c:lineChart>
        <c:grouping val="standard"/>
        <c:varyColors val="0"/>
        <c:ser>
          <c:idx val="0"/>
          <c:order val="0"/>
          <c:tx>
            <c:strRef>
              <c:f>'precio mayorista'!$C$7</c:f>
              <c:strCache>
                <c:ptCount val="1"/>
                <c:pt idx="0">
                  <c:v>2017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2018</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pt idx="10">
                  <c:v>9852.8230928128323</c:v>
                </c:pt>
                <c:pt idx="11">
                  <c:v>5162.9898173073279</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4426.6851291205812</c:v>
                </c:pt>
                <c:pt idx="1">
                  <c:v>5868.5170962501034</c:v>
                </c:pt>
                <c:pt idx="2">
                  <c:v>5800.1297155858929</c:v>
                </c:pt>
                <c:pt idx="3">
                  <c:v>5819.0288503826196</c:v>
                </c:pt>
                <c:pt idx="4">
                  <c:v>6469.0614029835524</c:v>
                </c:pt>
                <c:pt idx="5">
                  <c:v>6703.5713673747223</c:v>
                </c:pt>
                <c:pt idx="6">
                  <c:v>6933.8661538584938</c:v>
                </c:pt>
                <c:pt idx="7">
                  <c:v>7035.5863465460179</c:v>
                </c:pt>
                <c:pt idx="8">
                  <c:v>7212.189549529674</c:v>
                </c:pt>
                <c:pt idx="9">
                  <c:v>8861.2732057931389</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2016/17</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2017/18</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28.378922166817894</c:v>
                </c:pt>
                <c:pt idx="1">
                  <c:v>16.260056952992556</c:v>
                </c:pt>
                <c:pt idx="2">
                  <c:v>18.951020851994503</c:v>
                </c:pt>
                <c:pt idx="3">
                  <c:v>14.489636066017113</c:v>
                </c:pt>
                <c:pt idx="4">
                  <c:v>18.728394313163221</c:v>
                </c:pt>
                <c:pt idx="5" formatCode="#,##0">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2018/19</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29.921458117890381</c:v>
                </c:pt>
                <c:pt idx="1">
                  <c:v>17.272248243559719</c:v>
                </c:pt>
                <c:pt idx="2">
                  <c:v>23.065879953379955</c:v>
                </c:pt>
                <c:pt idx="3">
                  <c:v>10.95473496128648</c:v>
                </c:pt>
                <c:pt idx="4">
                  <c:v>24.970121686223383</c:v>
                </c:pt>
                <c:pt idx="5">
                  <c:v>28.285777067518978</c:v>
                </c:pt>
                <c:pt idx="6">
                  <c:v>11.349226441631505</c:v>
                </c:pt>
                <c:pt idx="7">
                  <c:v>24.713979620988475</c:v>
                </c:pt>
                <c:pt idx="8">
                  <c:v>42.458664666166541</c:v>
                </c:pt>
                <c:pt idx="9">
                  <c:v>43.661217911822263</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US" sz="1050" b="1"/>
              <a:t>Gráfico 2. Precio diario de papa en los mercados mayoristas</a:t>
            </a:r>
            <a:r>
              <a:rPr lang="en-US" sz="1050" b="1" baseline="0"/>
              <a:t> </a:t>
            </a:r>
            <a:r>
              <a:rPr lang="en-US" sz="1050" b="1"/>
              <a:t>(en $/25 kilos con IVA)</a:t>
            </a:r>
          </a:p>
        </c:rich>
      </c:tx>
      <c:layout>
        <c:manualLayout>
          <c:xMode val="edge"/>
          <c:yMode val="edge"/>
          <c:x val="0.25566974945208076"/>
          <c:y val="2.6757131768589865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0.1070855579609498"/>
          <c:y val="0.19164151356080489"/>
          <c:w val="0.86613648744541383"/>
          <c:h val="0.6326529158133456"/>
        </c:manualLayout>
      </c:layout>
      <c:lineChart>
        <c:grouping val="standard"/>
        <c:varyColors val="0"/>
        <c:ser>
          <c:idx val="0"/>
          <c:order val="0"/>
          <c:tx>
            <c:v>Total</c:v>
          </c:tx>
          <c:spPr>
            <a:ln w="28575" cap="rnd">
              <a:solidFill>
                <a:schemeClr val="accent1"/>
              </a:solidFill>
              <a:round/>
            </a:ln>
            <a:effectLst/>
          </c:spPr>
          <c:marker>
            <c:symbol val="none"/>
          </c:marker>
          <c:cat>
            <c:strLit>
              <c:ptCount val="173"/>
              <c:pt idx="0">
                <c:v>04-03-19</c:v>
              </c:pt>
              <c:pt idx="1">
                <c:v>05-03-19</c:v>
              </c:pt>
              <c:pt idx="2">
                <c:v>06-03-19</c:v>
              </c:pt>
              <c:pt idx="3">
                <c:v>07-03-19</c:v>
              </c:pt>
              <c:pt idx="4">
                <c:v>08-03-19</c:v>
              </c:pt>
              <c:pt idx="5">
                <c:v>11-03-19</c:v>
              </c:pt>
              <c:pt idx="6">
                <c:v>12-03-19</c:v>
              </c:pt>
              <c:pt idx="7">
                <c:v>13-03-19</c:v>
              </c:pt>
              <c:pt idx="8">
                <c:v>14-03-19</c:v>
              </c:pt>
              <c:pt idx="9">
                <c:v>15-03-19</c:v>
              </c:pt>
              <c:pt idx="10">
                <c:v>18-03-19</c:v>
              </c:pt>
              <c:pt idx="11">
                <c:v>19-03-19</c:v>
              </c:pt>
              <c:pt idx="12">
                <c:v>20-03-19</c:v>
              </c:pt>
              <c:pt idx="13">
                <c:v>21-03-19</c:v>
              </c:pt>
              <c:pt idx="14">
                <c:v>22-03-19</c:v>
              </c:pt>
              <c:pt idx="15">
                <c:v>25-03-19</c:v>
              </c:pt>
              <c:pt idx="16">
                <c:v>26-03-19</c:v>
              </c:pt>
              <c:pt idx="17">
                <c:v>27-03-19</c:v>
              </c:pt>
              <c:pt idx="18">
                <c:v>28-03-19</c:v>
              </c:pt>
              <c:pt idx="19">
                <c:v>29-03-19</c:v>
              </c:pt>
              <c:pt idx="20">
                <c:v>01-04-19</c:v>
              </c:pt>
              <c:pt idx="21">
                <c:v>02-04-19</c:v>
              </c:pt>
              <c:pt idx="22">
                <c:v>03-04-19</c:v>
              </c:pt>
              <c:pt idx="23">
                <c:v>04-04-19</c:v>
              </c:pt>
              <c:pt idx="24">
                <c:v>05-04-19</c:v>
              </c:pt>
              <c:pt idx="25">
                <c:v>08-04-19</c:v>
              </c:pt>
              <c:pt idx="26">
                <c:v>09-04-19</c:v>
              </c:pt>
              <c:pt idx="27">
                <c:v>10-04-19</c:v>
              </c:pt>
              <c:pt idx="28">
                <c:v>11-04-19</c:v>
              </c:pt>
              <c:pt idx="29">
                <c:v>12-04-19</c:v>
              </c:pt>
              <c:pt idx="30">
                <c:v>15-04-19</c:v>
              </c:pt>
              <c:pt idx="31">
                <c:v>16-04-19</c:v>
              </c:pt>
              <c:pt idx="32">
                <c:v>17-04-19</c:v>
              </c:pt>
              <c:pt idx="33">
                <c:v>18-04-19</c:v>
              </c:pt>
              <c:pt idx="34">
                <c:v>22-04-19</c:v>
              </c:pt>
              <c:pt idx="35">
                <c:v>23-04-19</c:v>
              </c:pt>
              <c:pt idx="36">
                <c:v>24-04-19</c:v>
              </c:pt>
              <c:pt idx="37">
                <c:v>25-04-19</c:v>
              </c:pt>
              <c:pt idx="38">
                <c:v>26-04-19</c:v>
              </c:pt>
              <c:pt idx="39">
                <c:v>29-04-19</c:v>
              </c:pt>
              <c:pt idx="40">
                <c:v>30-04-19</c:v>
              </c:pt>
              <c:pt idx="41">
                <c:v>02-05-19</c:v>
              </c:pt>
              <c:pt idx="42">
                <c:v>03-05-19</c:v>
              </c:pt>
              <c:pt idx="43">
                <c:v>06-05-19</c:v>
              </c:pt>
              <c:pt idx="44">
                <c:v>07-05-19</c:v>
              </c:pt>
              <c:pt idx="45">
                <c:v>08-05-19</c:v>
              </c:pt>
              <c:pt idx="46">
                <c:v>09-05-19</c:v>
              </c:pt>
              <c:pt idx="47">
                <c:v>10-05-19</c:v>
              </c:pt>
              <c:pt idx="48">
                <c:v>13-05-19</c:v>
              </c:pt>
              <c:pt idx="49">
                <c:v>14-05-19</c:v>
              </c:pt>
              <c:pt idx="50">
                <c:v>15-05-19</c:v>
              </c:pt>
              <c:pt idx="51">
                <c:v>16-05-19</c:v>
              </c:pt>
              <c:pt idx="52">
                <c:v>17-05-19</c:v>
              </c:pt>
              <c:pt idx="53">
                <c:v>20-05-19</c:v>
              </c:pt>
              <c:pt idx="54">
                <c:v>22-05-19</c:v>
              </c:pt>
              <c:pt idx="55">
                <c:v>23-05-19</c:v>
              </c:pt>
              <c:pt idx="56">
                <c:v>24-05-19</c:v>
              </c:pt>
              <c:pt idx="57">
                <c:v>27-05-19</c:v>
              </c:pt>
              <c:pt idx="58">
                <c:v>28-05-19</c:v>
              </c:pt>
              <c:pt idx="59">
                <c:v>29-05-19</c:v>
              </c:pt>
              <c:pt idx="60">
                <c:v>30-05-19</c:v>
              </c:pt>
              <c:pt idx="61">
                <c:v>31-05-19</c:v>
              </c:pt>
              <c:pt idx="62">
                <c:v>03-06-19</c:v>
              </c:pt>
              <c:pt idx="63">
                <c:v>04-06-19</c:v>
              </c:pt>
              <c:pt idx="64">
                <c:v>05-06-19</c:v>
              </c:pt>
              <c:pt idx="65">
                <c:v>06-06-19</c:v>
              </c:pt>
              <c:pt idx="66">
                <c:v>07-06-19</c:v>
              </c:pt>
              <c:pt idx="67">
                <c:v>10-06-19</c:v>
              </c:pt>
              <c:pt idx="68">
                <c:v>11-06-19</c:v>
              </c:pt>
              <c:pt idx="69">
                <c:v>12-06-19</c:v>
              </c:pt>
              <c:pt idx="70">
                <c:v>13-06-19</c:v>
              </c:pt>
              <c:pt idx="71">
                <c:v>14-06-19</c:v>
              </c:pt>
              <c:pt idx="72">
                <c:v>17-06-19</c:v>
              </c:pt>
              <c:pt idx="73">
                <c:v>18-06-19</c:v>
              </c:pt>
              <c:pt idx="74">
                <c:v>19-06-19</c:v>
              </c:pt>
              <c:pt idx="75">
                <c:v>20-06-19</c:v>
              </c:pt>
              <c:pt idx="76">
                <c:v>21-06-19</c:v>
              </c:pt>
              <c:pt idx="77">
                <c:v>24-06-19</c:v>
              </c:pt>
              <c:pt idx="78">
                <c:v>25-06-19</c:v>
              </c:pt>
              <c:pt idx="79">
                <c:v>26-06-19</c:v>
              </c:pt>
              <c:pt idx="80">
                <c:v>27-06-19</c:v>
              </c:pt>
              <c:pt idx="81">
                <c:v>28-06-19</c:v>
              </c:pt>
              <c:pt idx="82">
                <c:v>01-07-19</c:v>
              </c:pt>
              <c:pt idx="83">
                <c:v>02-07-19</c:v>
              </c:pt>
              <c:pt idx="84">
                <c:v>03-07-19</c:v>
              </c:pt>
              <c:pt idx="85">
                <c:v>04-07-19</c:v>
              </c:pt>
              <c:pt idx="86">
                <c:v>05-07-19</c:v>
              </c:pt>
              <c:pt idx="87">
                <c:v>08-07-19</c:v>
              </c:pt>
              <c:pt idx="88">
                <c:v>09-07-19</c:v>
              </c:pt>
              <c:pt idx="89">
                <c:v>10-07-19</c:v>
              </c:pt>
              <c:pt idx="90">
                <c:v>11-07-19</c:v>
              </c:pt>
              <c:pt idx="91">
                <c:v>12-07-19</c:v>
              </c:pt>
              <c:pt idx="92">
                <c:v>15-07-19</c:v>
              </c:pt>
              <c:pt idx="93">
                <c:v>17-07-19</c:v>
              </c:pt>
              <c:pt idx="94">
                <c:v>18-07-19</c:v>
              </c:pt>
              <c:pt idx="95">
                <c:v>19-07-19</c:v>
              </c:pt>
              <c:pt idx="96">
                <c:v>22-07-19</c:v>
              </c:pt>
              <c:pt idx="97">
                <c:v>23-07-19</c:v>
              </c:pt>
              <c:pt idx="98">
                <c:v>24-07-19</c:v>
              </c:pt>
              <c:pt idx="99">
                <c:v>25-07-19</c:v>
              </c:pt>
              <c:pt idx="100">
                <c:v>26-07-19</c:v>
              </c:pt>
              <c:pt idx="101">
                <c:v>29-07-19</c:v>
              </c:pt>
              <c:pt idx="102">
                <c:v>30-07-19</c:v>
              </c:pt>
              <c:pt idx="103">
                <c:v>31-07-19</c:v>
              </c:pt>
              <c:pt idx="104">
                <c:v>01-08-19</c:v>
              </c:pt>
              <c:pt idx="105">
                <c:v>02-08-19</c:v>
              </c:pt>
              <c:pt idx="106">
                <c:v>05-08-19</c:v>
              </c:pt>
              <c:pt idx="107">
                <c:v>06-08-19</c:v>
              </c:pt>
              <c:pt idx="108">
                <c:v>07-08-19</c:v>
              </c:pt>
              <c:pt idx="109">
                <c:v>08-08-19</c:v>
              </c:pt>
              <c:pt idx="110">
                <c:v>09-08-19</c:v>
              </c:pt>
              <c:pt idx="111">
                <c:v>12-08-19</c:v>
              </c:pt>
              <c:pt idx="112">
                <c:v>16-08-19</c:v>
              </c:pt>
              <c:pt idx="113">
                <c:v>19-08-19</c:v>
              </c:pt>
              <c:pt idx="114">
                <c:v>20-08-19</c:v>
              </c:pt>
              <c:pt idx="115">
                <c:v>21-08-19</c:v>
              </c:pt>
              <c:pt idx="116">
                <c:v>22-08-19</c:v>
              </c:pt>
              <c:pt idx="117">
                <c:v>23-08-19</c:v>
              </c:pt>
              <c:pt idx="118">
                <c:v>26-08-19</c:v>
              </c:pt>
              <c:pt idx="119">
                <c:v>27-08-19</c:v>
              </c:pt>
              <c:pt idx="120">
                <c:v>28-08-19</c:v>
              </c:pt>
              <c:pt idx="121">
                <c:v>29-08-19</c:v>
              </c:pt>
              <c:pt idx="122">
                <c:v>30-08-19</c:v>
              </c:pt>
              <c:pt idx="123">
                <c:v>02-09-19</c:v>
              </c:pt>
              <c:pt idx="124">
                <c:v>03-09-19</c:v>
              </c:pt>
              <c:pt idx="125">
                <c:v>04-09-19</c:v>
              </c:pt>
              <c:pt idx="126">
                <c:v>05-09-19</c:v>
              </c:pt>
              <c:pt idx="127">
                <c:v>06-09-19</c:v>
              </c:pt>
              <c:pt idx="128">
                <c:v>09-09-19</c:v>
              </c:pt>
              <c:pt idx="129">
                <c:v>10-09-19</c:v>
              </c:pt>
              <c:pt idx="130">
                <c:v>11-09-19</c:v>
              </c:pt>
              <c:pt idx="131">
                <c:v>12-09-19</c:v>
              </c:pt>
              <c:pt idx="132">
                <c:v>13-09-19</c:v>
              </c:pt>
              <c:pt idx="133">
                <c:v>16-09-19</c:v>
              </c:pt>
              <c:pt idx="134">
                <c:v>17-09-19</c:v>
              </c:pt>
              <c:pt idx="135">
                <c:v>23-09-19</c:v>
              </c:pt>
              <c:pt idx="136">
                <c:v>24-09-19</c:v>
              </c:pt>
              <c:pt idx="137">
                <c:v>25-09-19</c:v>
              </c:pt>
              <c:pt idx="138">
                <c:v>26-09-19</c:v>
              </c:pt>
              <c:pt idx="139">
                <c:v>27-09-19</c:v>
              </c:pt>
              <c:pt idx="140">
                <c:v>30-09-19</c:v>
              </c:pt>
              <c:pt idx="141">
                <c:v>01-10-19</c:v>
              </c:pt>
              <c:pt idx="142">
                <c:v>02-10-19</c:v>
              </c:pt>
              <c:pt idx="143">
                <c:v>03-10-19</c:v>
              </c:pt>
              <c:pt idx="144">
                <c:v>04-10-19</c:v>
              </c:pt>
              <c:pt idx="145">
                <c:v>07-10-19</c:v>
              </c:pt>
              <c:pt idx="146">
                <c:v>08-10-19</c:v>
              </c:pt>
              <c:pt idx="147">
                <c:v>09-10-19</c:v>
              </c:pt>
              <c:pt idx="148">
                <c:v>10-10-19</c:v>
              </c:pt>
              <c:pt idx="149">
                <c:v>11-10-19</c:v>
              </c:pt>
              <c:pt idx="150">
                <c:v>14-10-19</c:v>
              </c:pt>
              <c:pt idx="151">
                <c:v>15-10-19</c:v>
              </c:pt>
              <c:pt idx="152">
                <c:v>16-10-19</c:v>
              </c:pt>
              <c:pt idx="153">
                <c:v>17-10-19</c:v>
              </c:pt>
              <c:pt idx="154">
                <c:v>18-10-19</c:v>
              </c:pt>
              <c:pt idx="155">
                <c:v>21-10-19</c:v>
              </c:pt>
              <c:pt idx="156">
                <c:v>22-10-19</c:v>
              </c:pt>
              <c:pt idx="157">
                <c:v>23-10-19</c:v>
              </c:pt>
              <c:pt idx="158">
                <c:v>24-10-19</c:v>
              </c:pt>
              <c:pt idx="159">
                <c:v>25-10-19</c:v>
              </c:pt>
              <c:pt idx="160">
                <c:v>28-10-19</c:v>
              </c:pt>
              <c:pt idx="161">
                <c:v>29-10-19</c:v>
              </c:pt>
              <c:pt idx="162">
                <c:v>30-10-19</c:v>
              </c:pt>
              <c:pt idx="163">
                <c:v>04-11-19</c:v>
              </c:pt>
              <c:pt idx="164">
                <c:v>05-11-19</c:v>
              </c:pt>
              <c:pt idx="165">
                <c:v>06-11-19</c:v>
              </c:pt>
              <c:pt idx="166">
                <c:v>07-11-19</c:v>
              </c:pt>
              <c:pt idx="167">
                <c:v>08-11-19</c:v>
              </c:pt>
              <c:pt idx="168">
                <c:v>11-11-19</c:v>
              </c:pt>
              <c:pt idx="169">
                <c:v>12-11-19</c:v>
              </c:pt>
              <c:pt idx="170">
                <c:v>13-11-19</c:v>
              </c:pt>
              <c:pt idx="171">
                <c:v>14-11-19</c:v>
              </c:pt>
              <c:pt idx="172">
                <c:v>15-11-19</c:v>
              </c:pt>
            </c:strLit>
          </c:cat>
          <c:val>
            <c:numLit>
              <c:formatCode>General</c:formatCode>
              <c:ptCount val="173"/>
              <c:pt idx="0">
                <c:v>5954.7694805194806</c:v>
              </c:pt>
              <c:pt idx="1">
                <c:v>5855.0320823244556</c:v>
              </c:pt>
              <c:pt idx="2">
                <c:v>5507.6695869837295</c:v>
              </c:pt>
              <c:pt idx="3">
                <c:v>6082.7561061946899</c:v>
              </c:pt>
              <c:pt idx="4">
                <c:v>6388.336629001883</c:v>
              </c:pt>
              <c:pt idx="5">
                <c:v>6381.4484679665738</c:v>
              </c:pt>
              <c:pt idx="6">
                <c:v>6056.6437500000002</c:v>
              </c:pt>
              <c:pt idx="7">
                <c:v>6053.4764556962027</c:v>
              </c:pt>
              <c:pt idx="8">
                <c:v>5919.4106862231538</c:v>
              </c:pt>
              <c:pt idx="9">
                <c:v>6219.0130674002748</c:v>
              </c:pt>
              <c:pt idx="10">
                <c:v>5443.0607675906185</c:v>
              </c:pt>
              <c:pt idx="11">
                <c:v>5584.6097560975613</c:v>
              </c:pt>
              <c:pt idx="12">
                <c:v>5600.7722513089002</c:v>
              </c:pt>
              <c:pt idx="13">
                <c:v>5437.1176825588409</c:v>
              </c:pt>
              <c:pt idx="14">
                <c:v>5893.0874263261294</c:v>
              </c:pt>
              <c:pt idx="15">
                <c:v>5595.961424332344</c:v>
              </c:pt>
              <c:pt idx="16">
                <c:v>5692.1242672919107</c:v>
              </c:pt>
              <c:pt idx="17">
                <c:v>5283.839419978518</c:v>
              </c:pt>
              <c:pt idx="18">
                <c:v>5598.5693779904304</c:v>
              </c:pt>
              <c:pt idx="19">
                <c:v>5679.9128289473683</c:v>
              </c:pt>
              <c:pt idx="20">
                <c:v>5370.5180878552974</c:v>
              </c:pt>
              <c:pt idx="21">
                <c:v>5404.6769406392696</c:v>
              </c:pt>
              <c:pt idx="22">
                <c:v>5523.6275933609959</c:v>
              </c:pt>
              <c:pt idx="23">
                <c:v>5635.3203579418341</c:v>
              </c:pt>
              <c:pt idx="24">
                <c:v>5414.861514319341</c:v>
              </c:pt>
              <c:pt idx="25">
                <c:v>5447.967724583109</c:v>
              </c:pt>
              <c:pt idx="26">
                <c:v>5582.8347472005426</c:v>
              </c:pt>
              <c:pt idx="27">
                <c:v>5333.9463087248323</c:v>
              </c:pt>
              <c:pt idx="28">
                <c:v>5641.7491499811103</c:v>
              </c:pt>
              <c:pt idx="29">
                <c:v>5582.3340301003345</c:v>
              </c:pt>
              <c:pt idx="30">
                <c:v>5898.5829528158292</c:v>
              </c:pt>
              <c:pt idx="31">
                <c:v>5830.6055179090026</c:v>
              </c:pt>
              <c:pt idx="32">
                <c:v>5771.936145284124</c:v>
              </c:pt>
              <c:pt idx="33">
                <c:v>5858.3757338551859</c:v>
              </c:pt>
              <c:pt idx="34">
                <c:v>6077.2121546961325</c:v>
              </c:pt>
              <c:pt idx="35">
                <c:v>5661.5118613138684</c:v>
              </c:pt>
              <c:pt idx="36">
                <c:v>6250.9254218835058</c:v>
              </c:pt>
              <c:pt idx="37">
                <c:v>6444.8985781990523</c:v>
              </c:pt>
              <c:pt idx="38">
                <c:v>6356.1216421692852</c:v>
              </c:pt>
              <c:pt idx="39">
                <c:v>6660.2425925925927</c:v>
              </c:pt>
              <c:pt idx="40">
                <c:v>6616.4843304843307</c:v>
              </c:pt>
              <c:pt idx="41">
                <c:v>6533.6575400168495</c:v>
              </c:pt>
              <c:pt idx="42">
                <c:v>6338.915373059589</c:v>
              </c:pt>
              <c:pt idx="43">
                <c:v>6338.3649322879546</c:v>
              </c:pt>
              <c:pt idx="44">
                <c:v>6477.5664457621206</c:v>
              </c:pt>
              <c:pt idx="45">
                <c:v>6375.8320870156358</c:v>
              </c:pt>
              <c:pt idx="46">
                <c:v>6508.5240112994352</c:v>
              </c:pt>
              <c:pt idx="47">
                <c:v>6455.8488911810209</c:v>
              </c:pt>
              <c:pt idx="48">
                <c:v>6621.394090719933</c:v>
              </c:pt>
              <c:pt idx="49">
                <c:v>6397.3791769257823</c:v>
              </c:pt>
              <c:pt idx="50">
                <c:v>6254.9600849256904</c:v>
              </c:pt>
              <c:pt idx="51">
                <c:v>6259.4445887445891</c:v>
              </c:pt>
              <c:pt idx="52">
                <c:v>6302.0094339622638</c:v>
              </c:pt>
              <c:pt idx="53">
                <c:v>6441.9937655067115</c:v>
              </c:pt>
              <c:pt idx="54">
                <c:v>6537.5959537572253</c:v>
              </c:pt>
              <c:pt idx="55">
                <c:v>6287.5062611806798</c:v>
              </c:pt>
              <c:pt idx="56">
                <c:v>6365.7416247906194</c:v>
              </c:pt>
              <c:pt idx="57">
                <c:v>6362.409963985594</c:v>
              </c:pt>
              <c:pt idx="58">
                <c:v>6178.5749330954504</c:v>
              </c:pt>
              <c:pt idx="59">
                <c:v>6917.6415804327371</c:v>
              </c:pt>
              <c:pt idx="60">
                <c:v>6842.3913612565448</c:v>
              </c:pt>
              <c:pt idx="61">
                <c:v>6997.7753195673549</c:v>
              </c:pt>
              <c:pt idx="62">
                <c:v>6878.4699378023497</c:v>
              </c:pt>
              <c:pt idx="63">
                <c:v>6449.2077829346663</c:v>
              </c:pt>
              <c:pt idx="64">
                <c:v>6503.5079770261646</c:v>
              </c:pt>
              <c:pt idx="65">
                <c:v>6517.8464022967883</c:v>
              </c:pt>
              <c:pt idx="66">
                <c:v>6440.2609442060084</c:v>
              </c:pt>
              <c:pt idx="67">
                <c:v>6644.3771676300576</c:v>
              </c:pt>
              <c:pt idx="68">
                <c:v>6214.1917539267015</c:v>
              </c:pt>
              <c:pt idx="69">
                <c:v>6316.4248539564524</c:v>
              </c:pt>
              <c:pt idx="70">
                <c:v>6623.6546647035202</c:v>
              </c:pt>
              <c:pt idx="71">
                <c:v>6622.6728642724338</c:v>
              </c:pt>
              <c:pt idx="72">
                <c:v>6720.104166666667</c:v>
              </c:pt>
              <c:pt idx="73">
                <c:v>6862.8189116859949</c:v>
              </c:pt>
              <c:pt idx="74">
                <c:v>7029.1185185185186</c:v>
              </c:pt>
              <c:pt idx="75">
                <c:v>6665.5852442671985</c:v>
              </c:pt>
              <c:pt idx="76">
                <c:v>6865.2672259402398</c:v>
              </c:pt>
              <c:pt idx="77">
                <c:v>7037.0176582450422</c:v>
              </c:pt>
              <c:pt idx="78">
                <c:v>7312.5800443458984</c:v>
              </c:pt>
              <c:pt idx="79">
                <c:v>6783.1297709923665</c:v>
              </c:pt>
              <c:pt idx="80">
                <c:v>6838.6931534232881</c:v>
              </c:pt>
              <c:pt idx="81">
                <c:v>6974.1820194512529</c:v>
              </c:pt>
              <c:pt idx="82">
                <c:v>6997.949803759554</c:v>
              </c:pt>
              <c:pt idx="83">
                <c:v>6768.8967601775767</c:v>
              </c:pt>
              <c:pt idx="84">
                <c:v>7173.9185722253205</c:v>
              </c:pt>
              <c:pt idx="85">
                <c:v>7039.0655398832687</c:v>
              </c:pt>
              <c:pt idx="86">
                <c:v>6941.6194727891152</c:v>
              </c:pt>
              <c:pt idx="87">
                <c:v>6857.8891301863068</c:v>
              </c:pt>
              <c:pt idx="88">
                <c:v>7154.2474311549531</c:v>
              </c:pt>
              <c:pt idx="89">
                <c:v>6922.7137335152338</c:v>
              </c:pt>
              <c:pt idx="90">
                <c:v>7157.9512448132782</c:v>
              </c:pt>
              <c:pt idx="91">
                <c:v>7269.4109341057201</c:v>
              </c:pt>
              <c:pt idx="92">
                <c:v>6861.6142131979695</c:v>
              </c:pt>
              <c:pt idx="93">
                <c:v>6818.1524046967988</c:v>
              </c:pt>
              <c:pt idx="94">
                <c:v>6548.7261989978524</c:v>
              </c:pt>
              <c:pt idx="95">
                <c:v>6820.6300506256566</c:v>
              </c:pt>
              <c:pt idx="96">
                <c:v>7225.6849642004772</c:v>
              </c:pt>
              <c:pt idx="97">
                <c:v>6779.6900808854834</c:v>
              </c:pt>
              <c:pt idx="98">
                <c:v>6726.2531645569625</c:v>
              </c:pt>
              <c:pt idx="99">
                <c:v>6965.4810778080537</c:v>
              </c:pt>
              <c:pt idx="100">
                <c:v>6752.7004048582994</c:v>
              </c:pt>
              <c:pt idx="101">
                <c:v>6841.6248053969903</c:v>
              </c:pt>
              <c:pt idx="102">
                <c:v>7152.7136675081138</c:v>
              </c:pt>
              <c:pt idx="103">
                <c:v>6792.35460385439</c:v>
              </c:pt>
              <c:pt idx="104">
                <c:v>6998.7626412849495</c:v>
              </c:pt>
              <c:pt idx="105">
                <c:v>6963.9406584992339</c:v>
              </c:pt>
              <c:pt idx="106">
                <c:v>7130.3664825046044</c:v>
              </c:pt>
              <c:pt idx="107">
                <c:v>6916.2542808219177</c:v>
              </c:pt>
              <c:pt idx="108">
                <c:v>6880.4042553191493</c:v>
              </c:pt>
              <c:pt idx="109">
                <c:v>6850.3189404934692</c:v>
              </c:pt>
              <c:pt idx="110">
                <c:v>7043.282463711259</c:v>
              </c:pt>
              <c:pt idx="111">
                <c:v>7077.3610916724983</c:v>
              </c:pt>
              <c:pt idx="112">
                <c:v>7236.8649530021103</c:v>
              </c:pt>
              <c:pt idx="113">
                <c:v>6858.5212569316081</c:v>
              </c:pt>
              <c:pt idx="114">
                <c:v>7508.3632649915216</c:v>
              </c:pt>
              <c:pt idx="115">
                <c:v>7317.7230837394773</c:v>
              </c:pt>
              <c:pt idx="116">
                <c:v>7316.4318628828323</c:v>
              </c:pt>
              <c:pt idx="117">
                <c:v>7420.2647444298818</c:v>
              </c:pt>
              <c:pt idx="118">
                <c:v>6737.1600454029513</c:v>
              </c:pt>
              <c:pt idx="119">
                <c:v>6955.5299503008109</c:v>
              </c:pt>
              <c:pt idx="120">
                <c:v>6593.5666148263344</c:v>
              </c:pt>
              <c:pt idx="121">
                <c:v>6872.7727930535457</c:v>
              </c:pt>
              <c:pt idx="122">
                <c:v>6648.2949852507372</c:v>
              </c:pt>
              <c:pt idx="123">
                <c:v>7104.3007151776592</c:v>
              </c:pt>
              <c:pt idx="124">
                <c:v>7376.6927242220863</c:v>
              </c:pt>
              <c:pt idx="125">
                <c:v>6793.2932761087268</c:v>
              </c:pt>
              <c:pt idx="126">
                <c:v>6934.2219633943423</c:v>
              </c:pt>
              <c:pt idx="127">
                <c:v>6463.1544625587176</c:v>
              </c:pt>
              <c:pt idx="128">
                <c:v>6841.220661985958</c:v>
              </c:pt>
              <c:pt idx="129">
                <c:v>6845.0334224598928</c:v>
              </c:pt>
              <c:pt idx="130">
                <c:v>7330.8044237485447</c:v>
              </c:pt>
              <c:pt idx="131">
                <c:v>7042.0077220077219</c:v>
              </c:pt>
              <c:pt idx="132">
                <c:v>7543.0472636815921</c:v>
              </c:pt>
              <c:pt idx="133">
                <c:v>7228.9859693877552</c:v>
              </c:pt>
              <c:pt idx="134">
                <c:v>6860.6516183986369</c:v>
              </c:pt>
              <c:pt idx="135">
                <c:v>7253.0527331189714</c:v>
              </c:pt>
              <c:pt idx="136">
                <c:v>7583.0796735328413</c:v>
              </c:pt>
              <c:pt idx="137">
                <c:v>7657.3739573679331</c:v>
              </c:pt>
              <c:pt idx="138">
                <c:v>8081.1847656250002</c:v>
              </c:pt>
              <c:pt idx="139">
                <c:v>7571.0555138784694</c:v>
              </c:pt>
              <c:pt idx="140">
                <c:v>7436.8041237113403</c:v>
              </c:pt>
              <c:pt idx="141">
                <c:v>7794.6088306312522</c:v>
              </c:pt>
              <c:pt idx="142">
                <c:v>7486.075520833333</c:v>
              </c:pt>
              <c:pt idx="143">
                <c:v>8249.2146736494997</c:v>
              </c:pt>
              <c:pt idx="144">
                <c:v>9522.121550820817</c:v>
              </c:pt>
              <c:pt idx="145">
                <c:v>9095.8697231048573</c:v>
              </c:pt>
              <c:pt idx="146">
                <c:v>8715.9767002518893</c:v>
              </c:pt>
              <c:pt idx="147">
                <c:v>9033.3819500402897</c:v>
              </c:pt>
              <c:pt idx="148">
                <c:v>9108.2658662092617</c:v>
              </c:pt>
              <c:pt idx="149">
                <c:v>8723.4404837682996</c:v>
              </c:pt>
              <c:pt idx="150">
                <c:v>9269.8455598455603</c:v>
              </c:pt>
              <c:pt idx="151">
                <c:v>9348.4301075268813</c:v>
              </c:pt>
              <c:pt idx="152">
                <c:v>9284.4719195305952</c:v>
              </c:pt>
              <c:pt idx="153">
                <c:v>8737.3236188092251</c:v>
              </c:pt>
              <c:pt idx="154">
                <c:v>8822.4571256038653</c:v>
              </c:pt>
              <c:pt idx="155">
                <c:v>11567.477876106195</c:v>
              </c:pt>
              <c:pt idx="156">
                <c:v>9333.0668504479672</c:v>
              </c:pt>
              <c:pt idx="157">
                <c:v>9308.6863790596217</c:v>
              </c:pt>
              <c:pt idx="158">
                <c:v>9239.4191343963557</c:v>
              </c:pt>
              <c:pt idx="159">
                <c:v>10529.869601677148</c:v>
              </c:pt>
              <c:pt idx="160">
                <c:v>9814.1891223733001</c:v>
              </c:pt>
              <c:pt idx="161">
                <c:v>7579.0664907651717</c:v>
              </c:pt>
              <c:pt idx="162">
                <c:v>7072.2508532423208</c:v>
              </c:pt>
              <c:pt idx="163">
                <c:v>8611.7397998460347</c:v>
              </c:pt>
              <c:pt idx="164">
                <c:v>8422.387363834423</c:v>
              </c:pt>
              <c:pt idx="165">
                <c:v>8006.5673575129531</c:v>
              </c:pt>
              <c:pt idx="166">
                <c:v>7883.757132667618</c:v>
              </c:pt>
              <c:pt idx="167">
                <c:v>7096.5052160953801</c:v>
              </c:pt>
              <c:pt idx="168">
                <c:v>8019.1423925339368</c:v>
              </c:pt>
              <c:pt idx="169">
                <c:v>6933.120544394038</c:v>
              </c:pt>
              <c:pt idx="170">
                <c:v>7401.7873729132671</c:v>
              </c:pt>
              <c:pt idx="171">
                <c:v>6346.1831398502763</c:v>
              </c:pt>
              <c:pt idx="172">
                <c:v>6626.5241708215908</c:v>
              </c:pt>
            </c:numLit>
          </c:val>
          <c:smooth val="0"/>
          <c:extLst>
            <c:ext xmlns:c16="http://schemas.microsoft.com/office/drawing/2014/chart" uri="{C3380CC4-5D6E-409C-BE32-E72D297353CC}">
              <c16:uniqueId val="{00000001-5EDB-45EE-9BA7-D4AE72EBE4EC}"/>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mayorista3'!$C$6:$C$35</c:f>
              <c:numCache>
                <c:formatCode>#,##0</c:formatCode>
                <c:ptCount val="30"/>
                <c:pt idx="0">
                  <c:v>12227</c:v>
                </c:pt>
                <c:pt idx="1">
                  <c:v>13045</c:v>
                </c:pt>
                <c:pt idx="5">
                  <c:v>12181.818181818182</c:v>
                </c:pt>
                <c:pt idx="8">
                  <c:v>11652.260869565218</c:v>
                </c:pt>
                <c:pt idx="9">
                  <c:v>12600</c:v>
                </c:pt>
                <c:pt idx="10">
                  <c:v>9500</c:v>
                </c:pt>
                <c:pt idx="11">
                  <c:v>12750</c:v>
                </c:pt>
                <c:pt idx="12">
                  <c:v>12368.421052631578</c:v>
                </c:pt>
                <c:pt idx="15">
                  <c:v>11634.23076923077</c:v>
                </c:pt>
                <c:pt idx="16">
                  <c:v>12361.25</c:v>
                </c:pt>
                <c:pt idx="20">
                  <c:v>10722</c:v>
                </c:pt>
                <c:pt idx="21">
                  <c:v>12035.642857142857</c:v>
                </c:pt>
                <c:pt idx="22">
                  <c:v>10714</c:v>
                </c:pt>
                <c:pt idx="23">
                  <c:v>10591</c:v>
                </c:pt>
                <c:pt idx="25">
                  <c:v>12535.714285714286</c:v>
                </c:pt>
                <c:pt idx="27">
                  <c:v>12041.5</c:v>
                </c:pt>
                <c:pt idx="29">
                  <c:v>13250</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mayorista3'!$D$6:$D$35</c:f>
              <c:numCache>
                <c:formatCode>#,##0</c:formatCode>
                <c:ptCount val="30"/>
                <c:pt idx="0">
                  <c:v>9900</c:v>
                </c:pt>
                <c:pt idx="1">
                  <c:v>9900</c:v>
                </c:pt>
                <c:pt idx="2">
                  <c:v>9900</c:v>
                </c:pt>
                <c:pt idx="3">
                  <c:v>9900</c:v>
                </c:pt>
                <c:pt idx="4">
                  <c:v>9900</c:v>
                </c:pt>
                <c:pt idx="5">
                  <c:v>9900</c:v>
                </c:pt>
                <c:pt idx="6">
                  <c:v>9900</c:v>
                </c:pt>
                <c:pt idx="7">
                  <c:v>9250</c:v>
                </c:pt>
                <c:pt idx="8">
                  <c:v>9250</c:v>
                </c:pt>
                <c:pt idx="9">
                  <c:v>9250</c:v>
                </c:pt>
                <c:pt idx="10">
                  <c:v>9250</c:v>
                </c:pt>
                <c:pt idx="11">
                  <c:v>9250</c:v>
                </c:pt>
                <c:pt idx="13">
                  <c:v>8750</c:v>
                </c:pt>
                <c:pt idx="14">
                  <c:v>8250</c:v>
                </c:pt>
                <c:pt idx="15">
                  <c:v>8250</c:v>
                </c:pt>
                <c:pt idx="16">
                  <c:v>8250</c:v>
                </c:pt>
                <c:pt idx="17">
                  <c:v>8250</c:v>
                </c:pt>
                <c:pt idx="18">
                  <c:v>8250</c:v>
                </c:pt>
                <c:pt idx="19">
                  <c:v>8250</c:v>
                </c:pt>
                <c:pt idx="20">
                  <c:v>8750</c:v>
                </c:pt>
                <c:pt idx="21">
                  <c:v>8750</c:v>
                </c:pt>
                <c:pt idx="22">
                  <c:v>8250</c:v>
                </c:pt>
                <c:pt idx="23">
                  <c:v>8250</c:v>
                </c:pt>
                <c:pt idx="24">
                  <c:v>7750</c:v>
                </c:pt>
                <c:pt idx="25">
                  <c:v>7750</c:v>
                </c:pt>
                <c:pt idx="26">
                  <c:v>7750</c:v>
                </c:pt>
                <c:pt idx="27">
                  <c:v>8750</c:v>
                </c:pt>
                <c:pt idx="28">
                  <c:v>8750</c:v>
                </c:pt>
                <c:pt idx="29">
                  <c:v>8750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mayorista3'!$E$6:$E$35</c:f>
              <c:numCache>
                <c:formatCode>#,##0</c:formatCode>
                <c:ptCount val="30"/>
                <c:pt idx="0">
                  <c:v>7163.0526315789475</c:v>
                </c:pt>
                <c:pt idx="1">
                  <c:v>7184.3157894736842</c:v>
                </c:pt>
                <c:pt idx="2">
                  <c:v>7944.1428571428569</c:v>
                </c:pt>
                <c:pt idx="3">
                  <c:v>7871</c:v>
                </c:pt>
                <c:pt idx="4">
                  <c:v>8208.7611940298502</c:v>
                </c:pt>
                <c:pt idx="5">
                  <c:v>8223.8041958041958</c:v>
                </c:pt>
                <c:pt idx="6">
                  <c:v>7983.166666666667</c:v>
                </c:pt>
                <c:pt idx="7">
                  <c:v>9250</c:v>
                </c:pt>
                <c:pt idx="8">
                  <c:v>9064.823529411764</c:v>
                </c:pt>
                <c:pt idx="9">
                  <c:v>9222.2020202020194</c:v>
                </c:pt>
                <c:pt idx="10">
                  <c:v>8999.7830188679254</c:v>
                </c:pt>
                <c:pt idx="11">
                  <c:v>9042.5211267605628</c:v>
                </c:pt>
                <c:pt idx="13">
                  <c:v>7503.7230769230773</c:v>
                </c:pt>
                <c:pt idx="14">
                  <c:v>8528.2857142857138</c:v>
                </c:pt>
                <c:pt idx="15">
                  <c:v>8776.7000000000007</c:v>
                </c:pt>
                <c:pt idx="16">
                  <c:v>10553.05625</c:v>
                </c:pt>
                <c:pt idx="17">
                  <c:v>9883.3666666666668</c:v>
                </c:pt>
                <c:pt idx="18">
                  <c:v>9020.0707070707067</c:v>
                </c:pt>
                <c:pt idx="19">
                  <c:v>9504.5619047619039</c:v>
                </c:pt>
                <c:pt idx="20">
                  <c:v>7691.7142857142853</c:v>
                </c:pt>
                <c:pt idx="21">
                  <c:v>8088.6075949367087</c:v>
                </c:pt>
                <c:pt idx="22">
                  <c:v>8029</c:v>
                </c:pt>
                <c:pt idx="23">
                  <c:v>8005.315217391304</c:v>
                </c:pt>
                <c:pt idx="24">
                  <c:v>7904.2584269662921</c:v>
                </c:pt>
                <c:pt idx="25">
                  <c:v>6616.9642857142853</c:v>
                </c:pt>
                <c:pt idx="26">
                  <c:v>6660.6410256410254</c:v>
                </c:pt>
                <c:pt idx="27">
                  <c:v>6509</c:v>
                </c:pt>
                <c:pt idx="28">
                  <c:v>6760.5070422535209</c:v>
                </c:pt>
                <c:pt idx="29">
                  <c:v>6496</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mayorista3'!$F$6:$F$35</c:f>
              <c:numCache>
                <c:formatCode>#,##0</c:formatCode>
                <c:ptCount val="30"/>
                <c:pt idx="0">
                  <c:v>8311.1111111111113</c:v>
                </c:pt>
                <c:pt idx="1">
                  <c:v>9348.3800904977379</c:v>
                </c:pt>
                <c:pt idx="2">
                  <c:v>9194.8626373626375</c:v>
                </c:pt>
                <c:pt idx="3">
                  <c:v>9108.0931899641582</c:v>
                </c:pt>
                <c:pt idx="4">
                  <c:v>9258.1392405063289</c:v>
                </c:pt>
                <c:pt idx="5">
                  <c:v>9002.1691842900309</c:v>
                </c:pt>
                <c:pt idx="6">
                  <c:v>9237.9588719153944</c:v>
                </c:pt>
                <c:pt idx="7">
                  <c:v>9577.1728395061727</c:v>
                </c:pt>
                <c:pt idx="8">
                  <c:v>9066.9111111111106</c:v>
                </c:pt>
                <c:pt idx="9">
                  <c:v>8979.2876712328762</c:v>
                </c:pt>
                <c:pt idx="10">
                  <c:v>8779.6550802139045</c:v>
                </c:pt>
                <c:pt idx="11">
                  <c:v>8740.5828877005351</c:v>
                </c:pt>
                <c:pt idx="13">
                  <c:v>9812.9879518072285</c:v>
                </c:pt>
                <c:pt idx="14">
                  <c:v>9372.5095541401279</c:v>
                </c:pt>
                <c:pt idx="15">
                  <c:v>9165.5</c:v>
                </c:pt>
                <c:pt idx="16">
                  <c:v>10597.623188405798</c:v>
                </c:pt>
                <c:pt idx="17">
                  <c:v>9979.0583333333325</c:v>
                </c:pt>
                <c:pt idx="18">
                  <c:v>7133.6830985915494</c:v>
                </c:pt>
                <c:pt idx="19">
                  <c:v>6484.7557251908393</c:v>
                </c:pt>
                <c:pt idx="20">
                  <c:v>8634.3076923076915</c:v>
                </c:pt>
                <c:pt idx="21">
                  <c:v>7812.0067114093963</c:v>
                </c:pt>
                <c:pt idx="22">
                  <c:v>7716.1940298507461</c:v>
                </c:pt>
                <c:pt idx="23">
                  <c:v>7466.068181818182</c:v>
                </c:pt>
                <c:pt idx="24">
                  <c:v>6591.1111111111113</c:v>
                </c:pt>
                <c:pt idx="25">
                  <c:v>6828.9078947368425</c:v>
                </c:pt>
                <c:pt idx="26">
                  <c:v>6403.8282828282827</c:v>
                </c:pt>
                <c:pt idx="27">
                  <c:v>6074.7471264367814</c:v>
                </c:pt>
                <c:pt idx="28">
                  <c:v>5812.6488549618325</c:v>
                </c:pt>
                <c:pt idx="29">
                  <c:v>6059.9101796407185</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mayorista3'!$G$6:$G$35</c:f>
              <c:numCache>
                <c:formatCode>#,##0</c:formatCode>
                <c:ptCount val="30"/>
                <c:pt idx="0">
                  <c:v>10090</c:v>
                </c:pt>
                <c:pt idx="1">
                  <c:v>9893.7062499999993</c:v>
                </c:pt>
                <c:pt idx="2">
                  <c:v>10000</c:v>
                </c:pt>
                <c:pt idx="3">
                  <c:v>10192.259615384615</c:v>
                </c:pt>
                <c:pt idx="4">
                  <c:v>10558.441558441558</c:v>
                </c:pt>
                <c:pt idx="5">
                  <c:v>9906.3157894736851</c:v>
                </c:pt>
                <c:pt idx="6">
                  <c:v>10012.373493975903</c:v>
                </c:pt>
                <c:pt idx="8">
                  <c:v>10248.340425531915</c:v>
                </c:pt>
                <c:pt idx="10">
                  <c:v>9774.0260869565209</c:v>
                </c:pt>
                <c:pt idx="11">
                  <c:v>10000</c:v>
                </c:pt>
                <c:pt idx="13">
                  <c:v>11185.333333333334</c:v>
                </c:pt>
                <c:pt idx="14">
                  <c:v>12000</c:v>
                </c:pt>
                <c:pt idx="15">
                  <c:v>12527.272727272728</c:v>
                </c:pt>
                <c:pt idx="16">
                  <c:v>12250</c:v>
                </c:pt>
                <c:pt idx="18">
                  <c:v>11206.571428571429</c:v>
                </c:pt>
                <c:pt idx="19">
                  <c:v>11521</c:v>
                </c:pt>
                <c:pt idx="21">
                  <c:v>8587.7216494845361</c:v>
                </c:pt>
                <c:pt idx="22">
                  <c:v>9044.9732142857138</c:v>
                </c:pt>
                <c:pt idx="23">
                  <c:v>9176.136363636364</c:v>
                </c:pt>
                <c:pt idx="24">
                  <c:v>8730.6666666666661</c:v>
                </c:pt>
                <c:pt idx="25">
                  <c:v>10803.571428571429</c:v>
                </c:pt>
                <c:pt idx="26">
                  <c:v>9153.8461538461543</c:v>
                </c:pt>
                <c:pt idx="27">
                  <c:v>9145.9627329192554</c:v>
                </c:pt>
                <c:pt idx="28">
                  <c:v>9411.7647058823532</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mayorista3'!$H$6:$H$35</c:f>
              <c:numCache>
                <c:formatCode>#,##0</c:formatCode>
                <c:ptCount val="30"/>
                <c:pt idx="0">
                  <c:v>6000</c:v>
                </c:pt>
                <c:pt idx="3">
                  <c:v>7750</c:v>
                </c:pt>
                <c:pt idx="4">
                  <c:v>8000</c:v>
                </c:pt>
                <c:pt idx="5">
                  <c:v>7500</c:v>
                </c:pt>
                <c:pt idx="6">
                  <c:v>7250</c:v>
                </c:pt>
                <c:pt idx="7">
                  <c:v>8000</c:v>
                </c:pt>
                <c:pt idx="8">
                  <c:v>7800</c:v>
                </c:pt>
                <c:pt idx="9">
                  <c:v>7500</c:v>
                </c:pt>
                <c:pt idx="10">
                  <c:v>7800</c:v>
                </c:pt>
                <c:pt idx="11">
                  <c:v>7500</c:v>
                </c:pt>
                <c:pt idx="13">
                  <c:v>8000</c:v>
                </c:pt>
                <c:pt idx="14">
                  <c:v>7500</c:v>
                </c:pt>
                <c:pt idx="15">
                  <c:v>7500</c:v>
                </c:pt>
                <c:pt idx="16">
                  <c:v>7000</c:v>
                </c:pt>
                <c:pt idx="17">
                  <c:v>9000</c:v>
                </c:pt>
                <c:pt idx="18">
                  <c:v>9142.8571428571431</c:v>
                </c:pt>
                <c:pt idx="19">
                  <c:v>7000</c:v>
                </c:pt>
                <c:pt idx="20">
                  <c:v>8000</c:v>
                </c:pt>
                <c:pt idx="21">
                  <c:v>7000</c:v>
                </c:pt>
                <c:pt idx="22">
                  <c:v>7000</c:v>
                </c:pt>
                <c:pt idx="23">
                  <c:v>6500</c:v>
                </c:pt>
                <c:pt idx="24">
                  <c:v>7000</c:v>
                </c:pt>
                <c:pt idx="25">
                  <c:v>8000</c:v>
                </c:pt>
                <c:pt idx="26">
                  <c:v>7000</c:v>
                </c:pt>
                <c:pt idx="27">
                  <c:v>6000</c:v>
                </c:pt>
                <c:pt idx="28">
                  <c:v>6000</c:v>
                </c:pt>
                <c:pt idx="29">
                  <c:v>5800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mayorista3'!$I$6:$I$35</c:f>
              <c:numCache>
                <c:formatCode>#,##0</c:formatCode>
                <c:ptCount val="30"/>
                <c:pt idx="0">
                  <c:v>6733</c:v>
                </c:pt>
                <c:pt idx="1">
                  <c:v>6273</c:v>
                </c:pt>
                <c:pt idx="3">
                  <c:v>6250</c:v>
                </c:pt>
                <c:pt idx="4">
                  <c:v>7250</c:v>
                </c:pt>
                <c:pt idx="5">
                  <c:v>6250</c:v>
                </c:pt>
                <c:pt idx="6">
                  <c:v>6250</c:v>
                </c:pt>
                <c:pt idx="7">
                  <c:v>8035.5952380952385</c:v>
                </c:pt>
                <c:pt idx="8">
                  <c:v>6250</c:v>
                </c:pt>
                <c:pt idx="9">
                  <c:v>6250</c:v>
                </c:pt>
                <c:pt idx="10">
                  <c:v>6250</c:v>
                </c:pt>
                <c:pt idx="11">
                  <c:v>6250</c:v>
                </c:pt>
                <c:pt idx="12">
                  <c:v>6750</c:v>
                </c:pt>
                <c:pt idx="13">
                  <c:v>6750</c:v>
                </c:pt>
                <c:pt idx="14">
                  <c:v>6250</c:v>
                </c:pt>
                <c:pt idx="15">
                  <c:v>6916.666666666667</c:v>
                </c:pt>
                <c:pt idx="16">
                  <c:v>6250</c:v>
                </c:pt>
                <c:pt idx="17">
                  <c:v>7500</c:v>
                </c:pt>
                <c:pt idx="18">
                  <c:v>7750</c:v>
                </c:pt>
                <c:pt idx="19">
                  <c:v>7500</c:v>
                </c:pt>
                <c:pt idx="20">
                  <c:v>8260</c:v>
                </c:pt>
                <c:pt idx="22">
                  <c:v>8231</c:v>
                </c:pt>
                <c:pt idx="23">
                  <c:v>7966.5333333333338</c:v>
                </c:pt>
                <c:pt idx="24">
                  <c:v>7727</c:v>
                </c:pt>
                <c:pt idx="25">
                  <c:v>6971.6226415094343</c:v>
                </c:pt>
                <c:pt idx="26">
                  <c:v>7700</c:v>
                </c:pt>
                <c:pt idx="27">
                  <c:v>7025.05</c:v>
                </c:pt>
                <c:pt idx="28">
                  <c:v>7234</c:v>
                </c:pt>
                <c:pt idx="29">
                  <c:v>6716</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mayorista3'!$J$6:$J$35</c:f>
              <c:numCache>
                <c:formatCode>#,##0</c:formatCode>
                <c:ptCount val="30"/>
                <c:pt idx="0">
                  <c:v>6562.5</c:v>
                </c:pt>
                <c:pt idx="1">
                  <c:v>7177.9333333333334</c:v>
                </c:pt>
                <c:pt idx="3">
                  <c:v>8250</c:v>
                </c:pt>
                <c:pt idx="5">
                  <c:v>7750</c:v>
                </c:pt>
                <c:pt idx="6">
                  <c:v>8250</c:v>
                </c:pt>
                <c:pt idx="8">
                  <c:v>7500</c:v>
                </c:pt>
                <c:pt idx="9">
                  <c:v>7941</c:v>
                </c:pt>
                <c:pt idx="10">
                  <c:v>7461.4358974358975</c:v>
                </c:pt>
                <c:pt idx="11">
                  <c:v>7467</c:v>
                </c:pt>
                <c:pt idx="13">
                  <c:v>8500</c:v>
                </c:pt>
                <c:pt idx="14">
                  <c:v>10000</c:v>
                </c:pt>
                <c:pt idx="15">
                  <c:v>8750</c:v>
                </c:pt>
                <c:pt idx="16">
                  <c:v>9250</c:v>
                </c:pt>
                <c:pt idx="18">
                  <c:v>9000</c:v>
                </c:pt>
                <c:pt idx="19">
                  <c:v>8703.125</c:v>
                </c:pt>
                <c:pt idx="21">
                  <c:v>8750</c:v>
                </c:pt>
                <c:pt idx="23">
                  <c:v>8250</c:v>
                </c:pt>
                <c:pt idx="24">
                  <c:v>7750</c:v>
                </c:pt>
                <c:pt idx="26">
                  <c:v>8125</c:v>
                </c:pt>
                <c:pt idx="27">
                  <c:v>7955</c:v>
                </c:pt>
                <c:pt idx="28">
                  <c:v>7722.2222222222226</c:v>
                </c:pt>
                <c:pt idx="29">
                  <c:v>7300</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mayorista3'!$K$6:$K$35</c:f>
              <c:numCache>
                <c:formatCode>#,##0</c:formatCode>
                <c:ptCount val="30"/>
                <c:pt idx="0">
                  <c:v>7000</c:v>
                </c:pt>
                <c:pt idx="2">
                  <c:v>7190.7142857142853</c:v>
                </c:pt>
                <c:pt idx="3">
                  <c:v>7411.7647058823532</c:v>
                </c:pt>
                <c:pt idx="4">
                  <c:v>7718.875</c:v>
                </c:pt>
                <c:pt idx="5">
                  <c:v>7780.16</c:v>
                </c:pt>
                <c:pt idx="6">
                  <c:v>7957.6595744680853</c:v>
                </c:pt>
                <c:pt idx="7">
                  <c:v>8000</c:v>
                </c:pt>
                <c:pt idx="8">
                  <c:v>7000</c:v>
                </c:pt>
                <c:pt idx="10">
                  <c:v>10023.127167630058</c:v>
                </c:pt>
                <c:pt idx="11">
                  <c:v>7662.6506024096389</c:v>
                </c:pt>
                <c:pt idx="12">
                  <c:v>7714.2857142857147</c:v>
                </c:pt>
                <c:pt idx="13">
                  <c:v>8000</c:v>
                </c:pt>
                <c:pt idx="14">
                  <c:v>7181.818181818182</c:v>
                </c:pt>
                <c:pt idx="15">
                  <c:v>7625</c:v>
                </c:pt>
                <c:pt idx="16">
                  <c:v>7868.2105263157891</c:v>
                </c:pt>
                <c:pt idx="17">
                  <c:v>11601.328125</c:v>
                </c:pt>
                <c:pt idx="18">
                  <c:v>7943.3962264150941</c:v>
                </c:pt>
                <c:pt idx="19">
                  <c:v>8437.5</c:v>
                </c:pt>
                <c:pt idx="20">
                  <c:v>7172.4137931034484</c:v>
                </c:pt>
                <c:pt idx="21">
                  <c:v>7642.8571428571431</c:v>
                </c:pt>
                <c:pt idx="22">
                  <c:v>7675.6756756756758</c:v>
                </c:pt>
                <c:pt idx="23">
                  <c:v>8833.3333333333339</c:v>
                </c:pt>
                <c:pt idx="24">
                  <c:v>8533.3333333333339</c:v>
                </c:pt>
                <c:pt idx="25">
                  <c:v>8922.9230769230762</c:v>
                </c:pt>
                <c:pt idx="26">
                  <c:v>8999.7058823529405</c:v>
                </c:pt>
                <c:pt idx="27">
                  <c:v>7837.2093023255811</c:v>
                </c:pt>
                <c:pt idx="28">
                  <c:v>8000</c:v>
                </c:pt>
                <c:pt idx="29">
                  <c:v>8000</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43741</c:v>
                </c:pt>
                <c:pt idx="1">
                  <c:v>43742</c:v>
                </c:pt>
                <c:pt idx="2">
                  <c:v>43745</c:v>
                </c:pt>
                <c:pt idx="3">
                  <c:v>43746</c:v>
                </c:pt>
                <c:pt idx="4">
                  <c:v>43747</c:v>
                </c:pt>
                <c:pt idx="5">
                  <c:v>43748</c:v>
                </c:pt>
                <c:pt idx="6">
                  <c:v>43749</c:v>
                </c:pt>
                <c:pt idx="7">
                  <c:v>43752</c:v>
                </c:pt>
                <c:pt idx="8">
                  <c:v>43753</c:v>
                </c:pt>
                <c:pt idx="9">
                  <c:v>43754</c:v>
                </c:pt>
                <c:pt idx="10">
                  <c:v>43755</c:v>
                </c:pt>
                <c:pt idx="11">
                  <c:v>43756</c:v>
                </c:pt>
                <c:pt idx="12">
                  <c:v>43759</c:v>
                </c:pt>
                <c:pt idx="13">
                  <c:v>43760</c:v>
                </c:pt>
                <c:pt idx="14">
                  <c:v>43761</c:v>
                </c:pt>
                <c:pt idx="15">
                  <c:v>43762</c:v>
                </c:pt>
                <c:pt idx="16">
                  <c:v>43763</c:v>
                </c:pt>
                <c:pt idx="17">
                  <c:v>43766</c:v>
                </c:pt>
                <c:pt idx="18">
                  <c:v>43767</c:v>
                </c:pt>
                <c:pt idx="19">
                  <c:v>43768</c:v>
                </c:pt>
                <c:pt idx="20">
                  <c:v>43773</c:v>
                </c:pt>
                <c:pt idx="21">
                  <c:v>43774</c:v>
                </c:pt>
                <c:pt idx="22">
                  <c:v>43775</c:v>
                </c:pt>
                <c:pt idx="23">
                  <c:v>43776</c:v>
                </c:pt>
                <c:pt idx="24">
                  <c:v>43777</c:v>
                </c:pt>
                <c:pt idx="25">
                  <c:v>43780</c:v>
                </c:pt>
                <c:pt idx="26">
                  <c:v>43781</c:v>
                </c:pt>
                <c:pt idx="27">
                  <c:v>43782</c:v>
                </c:pt>
                <c:pt idx="28">
                  <c:v>43783</c:v>
                </c:pt>
                <c:pt idx="29">
                  <c:v>43784</c:v>
                </c:pt>
              </c:numCache>
            </c:numRef>
          </c:cat>
          <c:val>
            <c:numRef>
              <c:f>'precio mayorista3'!$L$6:$L$35</c:f>
              <c:numCache>
                <c:formatCode>#,##0</c:formatCode>
                <c:ptCount val="30"/>
                <c:pt idx="0">
                  <c:v>7000</c:v>
                </c:pt>
                <c:pt idx="1">
                  <c:v>7000</c:v>
                </c:pt>
                <c:pt idx="2">
                  <c:v>7000</c:v>
                </c:pt>
                <c:pt idx="3">
                  <c:v>7500</c:v>
                </c:pt>
                <c:pt idx="4">
                  <c:v>7000</c:v>
                </c:pt>
                <c:pt idx="5">
                  <c:v>7000</c:v>
                </c:pt>
                <c:pt idx="6">
                  <c:v>7500</c:v>
                </c:pt>
                <c:pt idx="7">
                  <c:v>7000</c:v>
                </c:pt>
                <c:pt idx="8">
                  <c:v>8500</c:v>
                </c:pt>
                <c:pt idx="9">
                  <c:v>8000</c:v>
                </c:pt>
                <c:pt idx="10">
                  <c:v>8000</c:v>
                </c:pt>
                <c:pt idx="11">
                  <c:v>8000</c:v>
                </c:pt>
                <c:pt idx="12">
                  <c:v>8000</c:v>
                </c:pt>
                <c:pt idx="14">
                  <c:v>8000</c:v>
                </c:pt>
                <c:pt idx="15">
                  <c:v>7733</c:v>
                </c:pt>
                <c:pt idx="16">
                  <c:v>7750</c:v>
                </c:pt>
                <c:pt idx="18">
                  <c:v>8000</c:v>
                </c:pt>
                <c:pt idx="19">
                  <c:v>8000</c:v>
                </c:pt>
                <c:pt idx="20">
                  <c:v>8000</c:v>
                </c:pt>
                <c:pt idx="21">
                  <c:v>7750</c:v>
                </c:pt>
                <c:pt idx="22">
                  <c:v>8000</c:v>
                </c:pt>
                <c:pt idx="23">
                  <c:v>8000</c:v>
                </c:pt>
                <c:pt idx="24">
                  <c:v>10333.333333333334</c:v>
                </c:pt>
                <c:pt idx="25">
                  <c:v>8000</c:v>
                </c:pt>
                <c:pt idx="26">
                  <c:v>9610</c:v>
                </c:pt>
                <c:pt idx="27">
                  <c:v>8000</c:v>
                </c:pt>
                <c:pt idx="28">
                  <c:v>10500</c:v>
                </c:pt>
                <c:pt idx="29">
                  <c:v>8750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9.1605927784310884E-2"/>
          <c:y val="0.1299250018057897"/>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minorista'!$C$25:$C$42</c:f>
              <c:numCache>
                <c:formatCode>mmm\-yy</c:formatCode>
                <c:ptCount val="18"/>
                <c:pt idx="0">
                  <c:v>43221</c:v>
                </c:pt>
                <c:pt idx="1">
                  <c:v>43252</c:v>
                </c:pt>
                <c:pt idx="2">
                  <c:v>43282</c:v>
                </c:pt>
                <c:pt idx="3">
                  <c:v>43313</c:v>
                </c:pt>
                <c:pt idx="4">
                  <c:v>43344</c:v>
                </c:pt>
                <c:pt idx="5">
                  <c:v>43374</c:v>
                </c:pt>
                <c:pt idx="6">
                  <c:v>43405</c:v>
                </c:pt>
                <c:pt idx="7">
                  <c:v>43435</c:v>
                </c:pt>
                <c:pt idx="8">
                  <c:v>43466</c:v>
                </c:pt>
                <c:pt idx="9">
                  <c:v>43497</c:v>
                </c:pt>
                <c:pt idx="10">
                  <c:v>43525</c:v>
                </c:pt>
                <c:pt idx="11">
                  <c:v>43556</c:v>
                </c:pt>
                <c:pt idx="12">
                  <c:v>43586</c:v>
                </c:pt>
                <c:pt idx="13">
                  <c:v>43617</c:v>
                </c:pt>
                <c:pt idx="14">
                  <c:v>43647</c:v>
                </c:pt>
                <c:pt idx="15">
                  <c:v>43678</c:v>
                </c:pt>
                <c:pt idx="16">
                  <c:v>43709</c:v>
                </c:pt>
                <c:pt idx="17">
                  <c:v>43739</c:v>
                </c:pt>
              </c:numCache>
            </c:numRef>
          </c:cat>
          <c:val>
            <c:numRef>
              <c:f>'precio minorista'!$D$25:$D$42</c:f>
              <c:numCache>
                <c:formatCode>#,##0</c:formatCode>
                <c:ptCount val="18"/>
                <c:pt idx="0">
                  <c:v>1082</c:v>
                </c:pt>
                <c:pt idx="1">
                  <c:v>1050.9000000000001</c:v>
                </c:pt>
                <c:pt idx="2">
                  <c:v>968</c:v>
                </c:pt>
                <c:pt idx="3">
                  <c:v>978.2</c:v>
                </c:pt>
                <c:pt idx="4">
                  <c:v>1032.5</c:v>
                </c:pt>
                <c:pt idx="5">
                  <c:v>1395.375</c:v>
                </c:pt>
                <c:pt idx="6">
                  <c:v>1643.7</c:v>
                </c:pt>
                <c:pt idx="7">
                  <c:v>1570</c:v>
                </c:pt>
                <c:pt idx="8">
                  <c:v>1380.1666666666667</c:v>
                </c:pt>
                <c:pt idx="9">
                  <c:v>1244</c:v>
                </c:pt>
                <c:pt idx="10">
                  <c:v>1158.8</c:v>
                </c:pt>
                <c:pt idx="11">
                  <c:v>1172</c:v>
                </c:pt>
                <c:pt idx="12">
                  <c:v>1148.2</c:v>
                </c:pt>
                <c:pt idx="13">
                  <c:v>1157.75</c:v>
                </c:pt>
                <c:pt idx="14">
                  <c:v>1173.375</c:v>
                </c:pt>
                <c:pt idx="15">
                  <c:v>1161.8</c:v>
                </c:pt>
                <c:pt idx="16">
                  <c:v>1141</c:v>
                </c:pt>
                <c:pt idx="17">
                  <c:v>1162</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minorista'!$C$25:$C$42</c:f>
              <c:numCache>
                <c:formatCode>mmm\-yy</c:formatCode>
                <c:ptCount val="18"/>
                <c:pt idx="0">
                  <c:v>43221</c:v>
                </c:pt>
                <c:pt idx="1">
                  <c:v>43252</c:v>
                </c:pt>
                <c:pt idx="2">
                  <c:v>43282</c:v>
                </c:pt>
                <c:pt idx="3">
                  <c:v>43313</c:v>
                </c:pt>
                <c:pt idx="4">
                  <c:v>43344</c:v>
                </c:pt>
                <c:pt idx="5">
                  <c:v>43374</c:v>
                </c:pt>
                <c:pt idx="6">
                  <c:v>43405</c:v>
                </c:pt>
                <c:pt idx="7">
                  <c:v>43435</c:v>
                </c:pt>
                <c:pt idx="8">
                  <c:v>43466</c:v>
                </c:pt>
                <c:pt idx="9">
                  <c:v>43497</c:v>
                </c:pt>
                <c:pt idx="10">
                  <c:v>43525</c:v>
                </c:pt>
                <c:pt idx="11">
                  <c:v>43556</c:v>
                </c:pt>
                <c:pt idx="12">
                  <c:v>43586</c:v>
                </c:pt>
                <c:pt idx="13">
                  <c:v>43617</c:v>
                </c:pt>
                <c:pt idx="14">
                  <c:v>43647</c:v>
                </c:pt>
                <c:pt idx="15">
                  <c:v>43678</c:v>
                </c:pt>
                <c:pt idx="16">
                  <c:v>43709</c:v>
                </c:pt>
                <c:pt idx="17">
                  <c:v>43739</c:v>
                </c:pt>
              </c:numCache>
            </c:numRef>
          </c:cat>
          <c:val>
            <c:numRef>
              <c:f>'precio minorista'!$E$25:$E$42</c:f>
              <c:numCache>
                <c:formatCode>#,##0</c:formatCode>
                <c:ptCount val="18"/>
                <c:pt idx="0">
                  <c:v>511.625</c:v>
                </c:pt>
                <c:pt idx="1">
                  <c:v>494</c:v>
                </c:pt>
                <c:pt idx="2">
                  <c:v>496.5</c:v>
                </c:pt>
                <c:pt idx="3">
                  <c:v>552</c:v>
                </c:pt>
                <c:pt idx="4">
                  <c:v>711</c:v>
                </c:pt>
                <c:pt idx="5">
                  <c:v>827.25</c:v>
                </c:pt>
                <c:pt idx="6">
                  <c:v>662.4</c:v>
                </c:pt>
                <c:pt idx="7">
                  <c:v>410.625</c:v>
                </c:pt>
                <c:pt idx="8">
                  <c:v>399.75</c:v>
                </c:pt>
                <c:pt idx="9">
                  <c:v>454.375</c:v>
                </c:pt>
                <c:pt idx="10">
                  <c:v>476.5</c:v>
                </c:pt>
                <c:pt idx="11">
                  <c:v>459</c:v>
                </c:pt>
                <c:pt idx="12">
                  <c:v>472.2</c:v>
                </c:pt>
                <c:pt idx="13">
                  <c:v>476.25</c:v>
                </c:pt>
                <c:pt idx="14">
                  <c:v>480.25</c:v>
                </c:pt>
                <c:pt idx="15">
                  <c:v>478.5</c:v>
                </c:pt>
                <c:pt idx="16">
                  <c:v>497.28571428571428</c:v>
                </c:pt>
                <c:pt idx="17">
                  <c:v>565</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minorista'!$C$25:$C$42</c:f>
              <c:numCache>
                <c:formatCode>mmm\-yy</c:formatCode>
                <c:ptCount val="18"/>
                <c:pt idx="0">
                  <c:v>43221</c:v>
                </c:pt>
                <c:pt idx="1">
                  <c:v>43252</c:v>
                </c:pt>
                <c:pt idx="2">
                  <c:v>43282</c:v>
                </c:pt>
                <c:pt idx="3">
                  <c:v>43313</c:v>
                </c:pt>
                <c:pt idx="4">
                  <c:v>43344</c:v>
                </c:pt>
                <c:pt idx="5">
                  <c:v>43374</c:v>
                </c:pt>
                <c:pt idx="6">
                  <c:v>43405</c:v>
                </c:pt>
                <c:pt idx="7">
                  <c:v>43435</c:v>
                </c:pt>
                <c:pt idx="8">
                  <c:v>43466</c:v>
                </c:pt>
                <c:pt idx="9">
                  <c:v>43497</c:v>
                </c:pt>
                <c:pt idx="10">
                  <c:v>43525</c:v>
                </c:pt>
                <c:pt idx="11">
                  <c:v>43556</c:v>
                </c:pt>
                <c:pt idx="12">
                  <c:v>43586</c:v>
                </c:pt>
                <c:pt idx="13">
                  <c:v>43617</c:v>
                </c:pt>
                <c:pt idx="14">
                  <c:v>43647</c:v>
                </c:pt>
                <c:pt idx="15">
                  <c:v>43678</c:v>
                </c:pt>
                <c:pt idx="16">
                  <c:v>43709</c:v>
                </c:pt>
                <c:pt idx="17">
                  <c:v>43739</c:v>
                </c:pt>
              </c:numCache>
            </c:numRef>
          </c:cat>
          <c:val>
            <c:numRef>
              <c:f>'precio minorista'!$F$25:$F$42</c:f>
              <c:numCache>
                <c:formatCode>#,##0</c:formatCode>
                <c:ptCount val="18"/>
                <c:pt idx="0">
                  <c:v>244.69677265643614</c:v>
                </c:pt>
                <c:pt idx="1">
                  <c:v>265.42502975009916</c:v>
                </c:pt>
                <c:pt idx="2">
                  <c:v>271.91517434075263</c:v>
                </c:pt>
                <c:pt idx="3">
                  <c:v>372.33596281957091</c:v>
                </c:pt>
                <c:pt idx="4">
                  <c:v>475.1665607385533</c:v>
                </c:pt>
                <c:pt idx="5">
                  <c:v>575.49080451004954</c:v>
                </c:pt>
                <c:pt idx="6">
                  <c:v>357.89514013028332</c:v>
                </c:pt>
                <c:pt idx="7">
                  <c:v>174.30559255920807</c:v>
                </c:pt>
                <c:pt idx="8">
                  <c:v>166.14525586707438</c:v>
                </c:pt>
                <c:pt idx="9">
                  <c:v>233.74447619430919</c:v>
                </c:pt>
                <c:pt idx="10">
                  <c:v>228.22083552069827</c:v>
                </c:pt>
                <c:pt idx="11">
                  <c:v>230.61213090731468</c:v>
                </c:pt>
                <c:pt idx="12">
                  <c:v>260.36718136216138</c:v>
                </c:pt>
                <c:pt idx="13">
                  <c:v>267.90586959362344</c:v>
                </c:pt>
                <c:pt idx="14">
                  <c:v>273.84937343358399</c:v>
                </c:pt>
                <c:pt idx="15">
                  <c:v>275.59819487960203</c:v>
                </c:pt>
                <c:pt idx="16">
                  <c:v>279.80869960120913</c:v>
                </c:pt>
                <c:pt idx="17">
                  <c:v>354.05664321794097</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3219259440645876"/>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regiones'!$C$7:$C$25</c:f>
              <c:numCache>
                <c:formatCode>#,##0</c:formatCode>
                <c:ptCount val="19"/>
                <c:pt idx="0">
                  <c:v>1279.5</c:v>
                </c:pt>
                <c:pt idx="1">
                  <c:v>1140</c:v>
                </c:pt>
                <c:pt idx="2">
                  <c:v>1178</c:v>
                </c:pt>
                <c:pt idx="3">
                  <c:v>1170</c:v>
                </c:pt>
                <c:pt idx="4">
                  <c:v>1154</c:v>
                </c:pt>
                <c:pt idx="5">
                  <c:v>1240</c:v>
                </c:pt>
                <c:pt idx="6">
                  <c:v>1180</c:v>
                </c:pt>
                <c:pt idx="7">
                  <c:v>1190</c:v>
                </c:pt>
                <c:pt idx="8">
                  <c:v>1173</c:v>
                </c:pt>
                <c:pt idx="9">
                  <c:v>1346.5</c:v>
                </c:pt>
                <c:pt idx="10">
                  <c:v>1165</c:v>
                </c:pt>
                <c:pt idx="11">
                  <c:v>1047</c:v>
                </c:pt>
                <c:pt idx="12">
                  <c:v>1176</c:v>
                </c:pt>
                <c:pt idx="13">
                  <c:v>1215</c:v>
                </c:pt>
                <c:pt idx="14">
                  <c:v>1181.5</c:v>
                </c:pt>
                <c:pt idx="15">
                  <c:v>920</c:v>
                </c:pt>
                <c:pt idx="16">
                  <c:v>1223</c:v>
                </c:pt>
                <c:pt idx="17">
                  <c:v>1215</c:v>
                </c:pt>
                <c:pt idx="18">
                  <c:v>1280</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regiones'!$D$7:$D$25</c:f>
              <c:numCache>
                <c:formatCode>#,##0</c:formatCode>
                <c:ptCount val="19"/>
                <c:pt idx="0">
                  <c:v>1176</c:v>
                </c:pt>
                <c:pt idx="1">
                  <c:v>1158</c:v>
                </c:pt>
                <c:pt idx="2">
                  <c:v>1195</c:v>
                </c:pt>
                <c:pt idx="3">
                  <c:v>1175</c:v>
                </c:pt>
                <c:pt idx="4">
                  <c:v>1172</c:v>
                </c:pt>
                <c:pt idx="5">
                  <c:v>1221</c:v>
                </c:pt>
                <c:pt idx="6">
                  <c:v>1202</c:v>
                </c:pt>
                <c:pt idx="7">
                  <c:v>1193</c:v>
                </c:pt>
                <c:pt idx="8">
                  <c:v>1183</c:v>
                </c:pt>
                <c:pt idx="9">
                  <c:v>1187</c:v>
                </c:pt>
                <c:pt idx="10">
                  <c:v>1182</c:v>
                </c:pt>
                <c:pt idx="11">
                  <c:v>1162</c:v>
                </c:pt>
                <c:pt idx="12">
                  <c:v>1214</c:v>
                </c:pt>
                <c:pt idx="13">
                  <c:v>1159</c:v>
                </c:pt>
                <c:pt idx="14">
                  <c:v>1179</c:v>
                </c:pt>
                <c:pt idx="15">
                  <c:v>1290</c:v>
                </c:pt>
                <c:pt idx="16">
                  <c:v>1190</c:v>
                </c:pt>
                <c:pt idx="17">
                  <c:v>1238</c:v>
                </c:pt>
                <c:pt idx="18">
                  <c:v>1216</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regiones'!$E$7:$E$25</c:f>
              <c:numCache>
                <c:formatCode>#,##0</c:formatCode>
                <c:ptCount val="19"/>
                <c:pt idx="0">
                  <c:v>1171.5</c:v>
                </c:pt>
                <c:pt idx="1">
                  <c:v>1186.5</c:v>
                </c:pt>
                <c:pt idx="2">
                  <c:v>1226</c:v>
                </c:pt>
                <c:pt idx="3">
                  <c:v>1177.5</c:v>
                </c:pt>
                <c:pt idx="4">
                  <c:v>1173</c:v>
                </c:pt>
                <c:pt idx="5">
                  <c:v>1192.5</c:v>
                </c:pt>
                <c:pt idx="6">
                  <c:v>1187.5</c:v>
                </c:pt>
                <c:pt idx="7">
                  <c:v>1149.5</c:v>
                </c:pt>
                <c:pt idx="8">
                  <c:v>1157</c:v>
                </c:pt>
                <c:pt idx="9">
                  <c:v>1150</c:v>
                </c:pt>
                <c:pt idx="10">
                  <c:v>1150</c:v>
                </c:pt>
                <c:pt idx="11">
                  <c:v>1147</c:v>
                </c:pt>
                <c:pt idx="12">
                  <c:v>1147</c:v>
                </c:pt>
                <c:pt idx="13">
                  <c:v>1172.5</c:v>
                </c:pt>
                <c:pt idx="14">
                  <c:v>1230</c:v>
                </c:pt>
                <c:pt idx="15">
                  <c:v>1231.5</c:v>
                </c:pt>
                <c:pt idx="16">
                  <c:v>1151.5</c:v>
                </c:pt>
                <c:pt idx="17">
                  <c:v>1201</c:v>
                </c:pt>
                <c:pt idx="18">
                  <c:v>1223.5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regiones'!$F$7:$F$25</c:f>
              <c:numCache>
                <c:formatCode>#,##0</c:formatCode>
                <c:ptCount val="19"/>
                <c:pt idx="0">
                  <c:v>1185.5</c:v>
                </c:pt>
                <c:pt idx="1">
                  <c:v>1181.5</c:v>
                </c:pt>
                <c:pt idx="2">
                  <c:v>1182.5</c:v>
                </c:pt>
                <c:pt idx="3">
                  <c:v>1161.5</c:v>
                </c:pt>
                <c:pt idx="4">
                  <c:v>1170</c:v>
                </c:pt>
                <c:pt idx="5">
                  <c:v>1175</c:v>
                </c:pt>
                <c:pt idx="6">
                  <c:v>1152</c:v>
                </c:pt>
                <c:pt idx="7">
                  <c:v>1150.5</c:v>
                </c:pt>
                <c:pt idx="8">
                  <c:v>1171.5</c:v>
                </c:pt>
                <c:pt idx="9">
                  <c:v>1135</c:v>
                </c:pt>
                <c:pt idx="10">
                  <c:v>1128</c:v>
                </c:pt>
                <c:pt idx="11">
                  <c:v>1123</c:v>
                </c:pt>
                <c:pt idx="12">
                  <c:v>1126.5</c:v>
                </c:pt>
                <c:pt idx="13">
                  <c:v>1171</c:v>
                </c:pt>
                <c:pt idx="14">
                  <c:v>1166.5</c:v>
                </c:pt>
                <c:pt idx="15">
                  <c:v>1207</c:v>
                </c:pt>
                <c:pt idx="16">
                  <c:v>1121.5</c:v>
                </c:pt>
                <c:pt idx="17">
                  <c:v>1158.5</c:v>
                </c:pt>
                <c:pt idx="18">
                  <c:v>1219</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regiones'!$G$7:$G$25</c:f>
              <c:numCache>
                <c:formatCode>#,##0</c:formatCode>
                <c:ptCount val="19"/>
                <c:pt idx="0">
                  <c:v>1113</c:v>
                </c:pt>
                <c:pt idx="1">
                  <c:v>1035</c:v>
                </c:pt>
                <c:pt idx="2">
                  <c:v>1132</c:v>
                </c:pt>
                <c:pt idx="3">
                  <c:v>1160</c:v>
                </c:pt>
                <c:pt idx="4">
                  <c:v>1129</c:v>
                </c:pt>
                <c:pt idx="5">
                  <c:v>1190</c:v>
                </c:pt>
                <c:pt idx="6">
                  <c:v>1183</c:v>
                </c:pt>
                <c:pt idx="7">
                  <c:v>1152</c:v>
                </c:pt>
                <c:pt idx="8">
                  <c:v>1153</c:v>
                </c:pt>
                <c:pt idx="9">
                  <c:v>1066.5</c:v>
                </c:pt>
                <c:pt idx="10">
                  <c:v>1132</c:v>
                </c:pt>
                <c:pt idx="11">
                  <c:v>1151</c:v>
                </c:pt>
                <c:pt idx="12">
                  <c:v>1121</c:v>
                </c:pt>
                <c:pt idx="13">
                  <c:v>1142</c:v>
                </c:pt>
                <c:pt idx="14">
                  <c:v>1180</c:v>
                </c:pt>
                <c:pt idx="15">
                  <c:v>1157</c:v>
                </c:pt>
                <c:pt idx="16">
                  <c:v>1240</c:v>
                </c:pt>
                <c:pt idx="17">
                  <c:v>1168</c:v>
                </c:pt>
                <c:pt idx="18">
                  <c:v>1173</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regiones'!$H$7:$H$25</c:f>
              <c:numCache>
                <c:formatCode>#,##0</c:formatCode>
                <c:ptCount val="19"/>
                <c:pt idx="0">
                  <c:v>1078.5</c:v>
                </c:pt>
                <c:pt idx="1">
                  <c:v>1028</c:v>
                </c:pt>
                <c:pt idx="2">
                  <c:v>1045.5</c:v>
                </c:pt>
                <c:pt idx="3">
                  <c:v>881</c:v>
                </c:pt>
                <c:pt idx="4">
                  <c:v>1028.5</c:v>
                </c:pt>
                <c:pt idx="5">
                  <c:v>1165</c:v>
                </c:pt>
                <c:pt idx="6">
                  <c:v>1083</c:v>
                </c:pt>
                <c:pt idx="7">
                  <c:v>1020.5</c:v>
                </c:pt>
                <c:pt idx="8">
                  <c:v>1164</c:v>
                </c:pt>
                <c:pt idx="9">
                  <c:v>1162.5</c:v>
                </c:pt>
                <c:pt idx="10">
                  <c:v>815</c:v>
                </c:pt>
                <c:pt idx="11">
                  <c:v>1032</c:v>
                </c:pt>
                <c:pt idx="12">
                  <c:v>1030</c:v>
                </c:pt>
                <c:pt idx="13">
                  <c:v>1109.5</c:v>
                </c:pt>
                <c:pt idx="14">
                  <c:v>1015.5</c:v>
                </c:pt>
                <c:pt idx="15">
                  <c:v>1207.5</c:v>
                </c:pt>
                <c:pt idx="16">
                  <c:v>1075.5</c:v>
                </c:pt>
                <c:pt idx="17">
                  <c:v>1189</c:v>
                </c:pt>
                <c:pt idx="18">
                  <c:v>1101</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regiones'!$I$7:$I$25</c:f>
              <c:numCache>
                <c:formatCode>#,##0</c:formatCode>
                <c:ptCount val="19"/>
                <c:pt idx="0">
                  <c:v>1156</c:v>
                </c:pt>
                <c:pt idx="1">
                  <c:v>1120</c:v>
                </c:pt>
                <c:pt idx="2">
                  <c:v>1107</c:v>
                </c:pt>
                <c:pt idx="3">
                  <c:v>1174</c:v>
                </c:pt>
                <c:pt idx="4">
                  <c:v>1159.5</c:v>
                </c:pt>
                <c:pt idx="5">
                  <c:v>1206.5</c:v>
                </c:pt>
                <c:pt idx="6">
                  <c:v>1158.5</c:v>
                </c:pt>
                <c:pt idx="7">
                  <c:v>1168</c:v>
                </c:pt>
                <c:pt idx="8">
                  <c:v>1191.5</c:v>
                </c:pt>
                <c:pt idx="9">
                  <c:v>1158.5</c:v>
                </c:pt>
                <c:pt idx="10">
                  <c:v>1090</c:v>
                </c:pt>
                <c:pt idx="11">
                  <c:v>1094</c:v>
                </c:pt>
                <c:pt idx="12">
                  <c:v>1106.5</c:v>
                </c:pt>
                <c:pt idx="13">
                  <c:v>1150</c:v>
                </c:pt>
                <c:pt idx="14">
                  <c:v>1203.5</c:v>
                </c:pt>
                <c:pt idx="15">
                  <c:v>1131</c:v>
                </c:pt>
                <c:pt idx="16">
                  <c:v>1144</c:v>
                </c:pt>
                <c:pt idx="17">
                  <c:v>1156.5</c:v>
                </c:pt>
                <c:pt idx="18">
                  <c:v>1139</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regiones'!$J$7:$J$25</c:f>
              <c:numCache>
                <c:formatCode>#,##0</c:formatCode>
                <c:ptCount val="19"/>
                <c:pt idx="0">
                  <c:v>1161.5</c:v>
                </c:pt>
                <c:pt idx="1">
                  <c:v>1013</c:v>
                </c:pt>
                <c:pt idx="2">
                  <c:v>1008</c:v>
                </c:pt>
                <c:pt idx="3">
                  <c:v>1036</c:v>
                </c:pt>
                <c:pt idx="4">
                  <c:v>1055</c:v>
                </c:pt>
                <c:pt idx="5">
                  <c:v>1065.5</c:v>
                </c:pt>
                <c:pt idx="6">
                  <c:v>1035</c:v>
                </c:pt>
                <c:pt idx="7">
                  <c:v>1038.5</c:v>
                </c:pt>
                <c:pt idx="8">
                  <c:v>999</c:v>
                </c:pt>
                <c:pt idx="9">
                  <c:v>1018.5</c:v>
                </c:pt>
                <c:pt idx="10">
                  <c:v>1015</c:v>
                </c:pt>
                <c:pt idx="11">
                  <c:v>1011.5</c:v>
                </c:pt>
                <c:pt idx="12">
                  <c:v>1009</c:v>
                </c:pt>
                <c:pt idx="13">
                  <c:v>1029.5</c:v>
                </c:pt>
                <c:pt idx="14">
                  <c:v>1086</c:v>
                </c:pt>
                <c:pt idx="15">
                  <c:v>974.5</c:v>
                </c:pt>
                <c:pt idx="16">
                  <c:v>1113.5</c:v>
                </c:pt>
                <c:pt idx="17">
                  <c:v>1077.5</c:v>
                </c:pt>
                <c:pt idx="18">
                  <c:v>1112.5</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regiones'!$K$7:$K$25</c:f>
              <c:numCache>
                <c:formatCode>#,##0</c:formatCode>
                <c:ptCount val="19"/>
                <c:pt idx="0">
                  <c:v>1148</c:v>
                </c:pt>
                <c:pt idx="1">
                  <c:v>1190</c:v>
                </c:pt>
                <c:pt idx="2">
                  <c:v>1206.5</c:v>
                </c:pt>
                <c:pt idx="3">
                  <c:v>1155</c:v>
                </c:pt>
                <c:pt idx="4">
                  <c:v>1159</c:v>
                </c:pt>
                <c:pt idx="5">
                  <c:v>1123.5</c:v>
                </c:pt>
                <c:pt idx="6">
                  <c:v>1148.5</c:v>
                </c:pt>
                <c:pt idx="7">
                  <c:v>1155</c:v>
                </c:pt>
                <c:pt idx="8">
                  <c:v>1177</c:v>
                </c:pt>
                <c:pt idx="9">
                  <c:v>1098.5</c:v>
                </c:pt>
                <c:pt idx="10">
                  <c:v>1123</c:v>
                </c:pt>
                <c:pt idx="11">
                  <c:v>1157</c:v>
                </c:pt>
                <c:pt idx="12">
                  <c:v>1115</c:v>
                </c:pt>
                <c:pt idx="13">
                  <c:v>1179.5</c:v>
                </c:pt>
                <c:pt idx="14">
                  <c:v>1213</c:v>
                </c:pt>
                <c:pt idx="15">
                  <c:v>966</c:v>
                </c:pt>
                <c:pt idx="16">
                  <c:v>1283</c:v>
                </c:pt>
                <c:pt idx="17">
                  <c:v>1238</c:v>
                </c:pt>
                <c:pt idx="18">
                  <c:v>1178</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4944845132775881"/>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regiones'!$L$7:$L$25</c:f>
              <c:numCache>
                <c:formatCode>#,##0</c:formatCode>
                <c:ptCount val="19"/>
                <c:pt idx="0">
                  <c:v>529</c:v>
                </c:pt>
                <c:pt idx="1">
                  <c:v>507.5</c:v>
                </c:pt>
                <c:pt idx="2">
                  <c:v>514</c:v>
                </c:pt>
                <c:pt idx="3">
                  <c:v>535</c:v>
                </c:pt>
                <c:pt idx="4">
                  <c:v>538</c:v>
                </c:pt>
                <c:pt idx="6">
                  <c:v>545</c:v>
                </c:pt>
                <c:pt idx="7">
                  <c:v>600</c:v>
                </c:pt>
                <c:pt idx="8">
                  <c:v>525</c:v>
                </c:pt>
                <c:pt idx="9">
                  <c:v>556.5</c:v>
                </c:pt>
                <c:pt idx="11">
                  <c:v>582.5</c:v>
                </c:pt>
                <c:pt idx="12">
                  <c:v>567.5</c:v>
                </c:pt>
                <c:pt idx="13">
                  <c:v>555.5</c:v>
                </c:pt>
                <c:pt idx="14">
                  <c:v>525</c:v>
                </c:pt>
                <c:pt idx="15">
                  <c:v>593</c:v>
                </c:pt>
                <c:pt idx="17">
                  <c:v>567</c:v>
                </c:pt>
                <c:pt idx="18">
                  <c:v>495</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regiones'!$M$7:$M$25</c:f>
              <c:numCache>
                <c:formatCode>#,##0</c:formatCode>
                <c:ptCount val="19"/>
                <c:pt idx="0">
                  <c:v>475</c:v>
                </c:pt>
                <c:pt idx="1">
                  <c:v>475</c:v>
                </c:pt>
                <c:pt idx="2">
                  <c:v>466</c:v>
                </c:pt>
                <c:pt idx="3">
                  <c:v>463</c:v>
                </c:pt>
                <c:pt idx="4">
                  <c:v>484</c:v>
                </c:pt>
                <c:pt idx="6">
                  <c:v>510.5</c:v>
                </c:pt>
                <c:pt idx="7">
                  <c:v>495.5</c:v>
                </c:pt>
                <c:pt idx="8">
                  <c:v>488.5</c:v>
                </c:pt>
                <c:pt idx="9">
                  <c:v>525.5</c:v>
                </c:pt>
                <c:pt idx="10">
                  <c:v>542.5</c:v>
                </c:pt>
                <c:pt idx="11">
                  <c:v>547</c:v>
                </c:pt>
                <c:pt idx="12">
                  <c:v>529</c:v>
                </c:pt>
                <c:pt idx="13">
                  <c:v>541</c:v>
                </c:pt>
                <c:pt idx="14">
                  <c:v>521.5</c:v>
                </c:pt>
                <c:pt idx="15">
                  <c:v>553.5</c:v>
                </c:pt>
                <c:pt idx="16">
                  <c:v>532</c:v>
                </c:pt>
                <c:pt idx="17">
                  <c:v>491.5</c:v>
                </c:pt>
                <c:pt idx="18">
                  <c:v>487.5</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regiones'!$N$7:$N$25</c:f>
              <c:numCache>
                <c:formatCode>#,##0</c:formatCode>
                <c:ptCount val="19"/>
                <c:pt idx="0">
                  <c:v>412</c:v>
                </c:pt>
                <c:pt idx="1">
                  <c:v>375</c:v>
                </c:pt>
                <c:pt idx="2">
                  <c:v>436.5</c:v>
                </c:pt>
                <c:pt idx="3">
                  <c:v>436.5</c:v>
                </c:pt>
                <c:pt idx="4">
                  <c:v>434.5</c:v>
                </c:pt>
                <c:pt idx="5">
                  <c:v>425</c:v>
                </c:pt>
                <c:pt idx="6">
                  <c:v>414</c:v>
                </c:pt>
                <c:pt idx="7">
                  <c:v>402.5</c:v>
                </c:pt>
                <c:pt idx="8">
                  <c:v>427</c:v>
                </c:pt>
                <c:pt idx="9">
                  <c:v>425</c:v>
                </c:pt>
                <c:pt idx="10">
                  <c:v>410.5</c:v>
                </c:pt>
                <c:pt idx="11">
                  <c:v>412</c:v>
                </c:pt>
                <c:pt idx="12">
                  <c:v>418</c:v>
                </c:pt>
                <c:pt idx="13">
                  <c:v>429</c:v>
                </c:pt>
                <c:pt idx="14">
                  <c:v>535</c:v>
                </c:pt>
                <c:pt idx="15">
                  <c:v>548</c:v>
                </c:pt>
                <c:pt idx="16">
                  <c:v>546</c:v>
                </c:pt>
                <c:pt idx="17">
                  <c:v>513</c:v>
                </c:pt>
                <c:pt idx="18">
                  <c:v>424</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regiones'!$O$7:$O$25</c:f>
              <c:numCache>
                <c:formatCode>#,##0</c:formatCode>
                <c:ptCount val="19"/>
                <c:pt idx="0">
                  <c:v>466.5</c:v>
                </c:pt>
                <c:pt idx="1">
                  <c:v>484.5</c:v>
                </c:pt>
                <c:pt idx="2">
                  <c:v>477.5</c:v>
                </c:pt>
                <c:pt idx="3">
                  <c:v>472</c:v>
                </c:pt>
                <c:pt idx="4">
                  <c:v>472</c:v>
                </c:pt>
                <c:pt idx="6">
                  <c:v>477</c:v>
                </c:pt>
                <c:pt idx="7">
                  <c:v>493</c:v>
                </c:pt>
                <c:pt idx="8">
                  <c:v>477</c:v>
                </c:pt>
                <c:pt idx="9">
                  <c:v>477</c:v>
                </c:pt>
                <c:pt idx="10">
                  <c:v>495</c:v>
                </c:pt>
                <c:pt idx="11">
                  <c:v>539</c:v>
                </c:pt>
                <c:pt idx="12">
                  <c:v>518</c:v>
                </c:pt>
                <c:pt idx="13">
                  <c:v>543</c:v>
                </c:pt>
                <c:pt idx="14">
                  <c:v>556</c:v>
                </c:pt>
                <c:pt idx="15">
                  <c:v>644</c:v>
                </c:pt>
                <c:pt idx="16">
                  <c:v>586</c:v>
                </c:pt>
                <c:pt idx="17">
                  <c:v>538.5</c:v>
                </c:pt>
                <c:pt idx="18">
                  <c:v>550.5</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regiones'!$P$7:$P$25</c:f>
              <c:numCache>
                <c:formatCode>#,##0</c:formatCode>
                <c:ptCount val="19"/>
                <c:pt idx="0">
                  <c:v>522.5</c:v>
                </c:pt>
                <c:pt idx="1">
                  <c:v>496</c:v>
                </c:pt>
                <c:pt idx="2">
                  <c:v>495</c:v>
                </c:pt>
                <c:pt idx="3">
                  <c:v>482</c:v>
                </c:pt>
                <c:pt idx="4">
                  <c:v>485.5</c:v>
                </c:pt>
                <c:pt idx="5">
                  <c:v>479</c:v>
                </c:pt>
                <c:pt idx="6">
                  <c:v>491.5</c:v>
                </c:pt>
                <c:pt idx="7">
                  <c:v>489</c:v>
                </c:pt>
                <c:pt idx="8">
                  <c:v>542</c:v>
                </c:pt>
                <c:pt idx="9">
                  <c:v>532</c:v>
                </c:pt>
                <c:pt idx="10">
                  <c:v>529</c:v>
                </c:pt>
                <c:pt idx="11">
                  <c:v>537.5</c:v>
                </c:pt>
                <c:pt idx="12">
                  <c:v>562.5</c:v>
                </c:pt>
                <c:pt idx="13">
                  <c:v>554</c:v>
                </c:pt>
                <c:pt idx="14">
                  <c:v>558.5</c:v>
                </c:pt>
                <c:pt idx="15">
                  <c:v>542</c:v>
                </c:pt>
                <c:pt idx="16">
                  <c:v>517</c:v>
                </c:pt>
                <c:pt idx="17">
                  <c:v>568.5</c:v>
                </c:pt>
                <c:pt idx="18">
                  <c:v>550</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regiones'!$Q$7:$Q$25</c:f>
              <c:numCache>
                <c:formatCode>#,##0</c:formatCode>
                <c:ptCount val="19"/>
                <c:pt idx="0">
                  <c:v>340</c:v>
                </c:pt>
                <c:pt idx="1">
                  <c:v>350</c:v>
                </c:pt>
                <c:pt idx="2">
                  <c:v>373</c:v>
                </c:pt>
                <c:pt idx="3">
                  <c:v>352</c:v>
                </c:pt>
                <c:pt idx="4">
                  <c:v>388</c:v>
                </c:pt>
                <c:pt idx="5">
                  <c:v>375</c:v>
                </c:pt>
                <c:pt idx="6">
                  <c:v>362.5</c:v>
                </c:pt>
                <c:pt idx="7">
                  <c:v>356.5</c:v>
                </c:pt>
                <c:pt idx="8">
                  <c:v>387.5</c:v>
                </c:pt>
                <c:pt idx="9">
                  <c:v>362.5</c:v>
                </c:pt>
                <c:pt idx="10">
                  <c:v>350</c:v>
                </c:pt>
                <c:pt idx="11">
                  <c:v>350</c:v>
                </c:pt>
                <c:pt idx="12">
                  <c:v>379</c:v>
                </c:pt>
                <c:pt idx="13">
                  <c:v>350</c:v>
                </c:pt>
                <c:pt idx="14">
                  <c:v>358.5</c:v>
                </c:pt>
                <c:pt idx="15">
                  <c:v>362.5</c:v>
                </c:pt>
                <c:pt idx="16">
                  <c:v>375</c:v>
                </c:pt>
                <c:pt idx="17">
                  <c:v>409.5</c:v>
                </c:pt>
                <c:pt idx="18">
                  <c:v>344</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regiones'!$R$7:$R$25</c:f>
              <c:numCache>
                <c:formatCode>#,##0</c:formatCode>
                <c:ptCount val="19"/>
                <c:pt idx="0">
                  <c:v>313.5</c:v>
                </c:pt>
                <c:pt idx="1">
                  <c:v>315.5</c:v>
                </c:pt>
                <c:pt idx="2">
                  <c:v>320</c:v>
                </c:pt>
                <c:pt idx="3">
                  <c:v>351</c:v>
                </c:pt>
                <c:pt idx="4">
                  <c:v>350</c:v>
                </c:pt>
                <c:pt idx="5">
                  <c:v>375</c:v>
                </c:pt>
                <c:pt idx="6">
                  <c:v>366.5</c:v>
                </c:pt>
                <c:pt idx="7">
                  <c:v>380.5</c:v>
                </c:pt>
                <c:pt idx="8">
                  <c:v>389</c:v>
                </c:pt>
                <c:pt idx="9">
                  <c:v>386.5</c:v>
                </c:pt>
                <c:pt idx="10">
                  <c:v>350</c:v>
                </c:pt>
                <c:pt idx="11">
                  <c:v>382</c:v>
                </c:pt>
                <c:pt idx="12">
                  <c:v>387.5</c:v>
                </c:pt>
                <c:pt idx="13">
                  <c:v>388.5</c:v>
                </c:pt>
                <c:pt idx="14">
                  <c:v>388.5</c:v>
                </c:pt>
                <c:pt idx="15">
                  <c:v>364.5</c:v>
                </c:pt>
                <c:pt idx="16">
                  <c:v>416.5</c:v>
                </c:pt>
                <c:pt idx="17">
                  <c:v>392</c:v>
                </c:pt>
                <c:pt idx="18">
                  <c:v>398</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regiones'!$S$7:$S$25</c:f>
              <c:numCache>
                <c:formatCode>#,##0</c:formatCode>
                <c:ptCount val="19"/>
                <c:pt idx="0">
                  <c:v>403</c:v>
                </c:pt>
                <c:pt idx="1">
                  <c:v>370</c:v>
                </c:pt>
                <c:pt idx="2">
                  <c:v>413</c:v>
                </c:pt>
                <c:pt idx="3">
                  <c:v>377</c:v>
                </c:pt>
                <c:pt idx="4">
                  <c:v>408</c:v>
                </c:pt>
                <c:pt idx="5">
                  <c:v>405</c:v>
                </c:pt>
                <c:pt idx="6">
                  <c:v>435</c:v>
                </c:pt>
                <c:pt idx="7">
                  <c:v>384</c:v>
                </c:pt>
                <c:pt idx="8">
                  <c:v>414</c:v>
                </c:pt>
                <c:pt idx="9">
                  <c:v>418</c:v>
                </c:pt>
                <c:pt idx="10">
                  <c:v>392</c:v>
                </c:pt>
                <c:pt idx="11">
                  <c:v>441</c:v>
                </c:pt>
                <c:pt idx="12">
                  <c:v>431</c:v>
                </c:pt>
                <c:pt idx="13">
                  <c:v>460</c:v>
                </c:pt>
                <c:pt idx="14">
                  <c:v>428</c:v>
                </c:pt>
                <c:pt idx="15">
                  <c:v>510.5</c:v>
                </c:pt>
                <c:pt idx="16">
                  <c:v>660.5</c:v>
                </c:pt>
                <c:pt idx="17">
                  <c:v>655.5</c:v>
                </c:pt>
                <c:pt idx="18">
                  <c:v>593.5</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43658</c:v>
                </c:pt>
                <c:pt idx="1">
                  <c:v>43665</c:v>
                </c:pt>
                <c:pt idx="2">
                  <c:v>43672</c:v>
                </c:pt>
                <c:pt idx="3">
                  <c:v>43679</c:v>
                </c:pt>
                <c:pt idx="4">
                  <c:v>43686</c:v>
                </c:pt>
                <c:pt idx="5">
                  <c:v>43693</c:v>
                </c:pt>
                <c:pt idx="6">
                  <c:v>43700</c:v>
                </c:pt>
                <c:pt idx="7">
                  <c:v>43707</c:v>
                </c:pt>
                <c:pt idx="8">
                  <c:v>43713</c:v>
                </c:pt>
                <c:pt idx="9">
                  <c:v>43721</c:v>
                </c:pt>
                <c:pt idx="10">
                  <c:v>43728</c:v>
                </c:pt>
                <c:pt idx="11">
                  <c:v>43735</c:v>
                </c:pt>
                <c:pt idx="12">
                  <c:v>43742</c:v>
                </c:pt>
                <c:pt idx="13">
                  <c:v>43749</c:v>
                </c:pt>
                <c:pt idx="14">
                  <c:v>43756</c:v>
                </c:pt>
                <c:pt idx="15">
                  <c:v>43763</c:v>
                </c:pt>
                <c:pt idx="16">
                  <c:v>43770</c:v>
                </c:pt>
                <c:pt idx="17">
                  <c:v>43777</c:v>
                </c:pt>
                <c:pt idx="18">
                  <c:v>43784</c:v>
                </c:pt>
              </c:numCache>
            </c:numRef>
          </c:cat>
          <c:val>
            <c:numRef>
              <c:f>'precio minorista regiones'!$T$7:$T$25</c:f>
              <c:numCache>
                <c:formatCode>#,##0</c:formatCode>
                <c:ptCount val="19"/>
                <c:pt idx="0">
                  <c:v>487.5</c:v>
                </c:pt>
                <c:pt idx="1">
                  <c:v>500</c:v>
                </c:pt>
                <c:pt idx="2">
                  <c:v>500</c:v>
                </c:pt>
                <c:pt idx="3">
                  <c:v>475</c:v>
                </c:pt>
                <c:pt idx="4">
                  <c:v>483</c:v>
                </c:pt>
                <c:pt idx="5">
                  <c:v>450</c:v>
                </c:pt>
                <c:pt idx="6">
                  <c:v>512.5</c:v>
                </c:pt>
                <c:pt idx="7">
                  <c:v>467</c:v>
                </c:pt>
                <c:pt idx="8">
                  <c:v>491.5</c:v>
                </c:pt>
                <c:pt idx="9">
                  <c:v>491.5</c:v>
                </c:pt>
                <c:pt idx="11">
                  <c:v>508.5</c:v>
                </c:pt>
                <c:pt idx="12">
                  <c:v>483</c:v>
                </c:pt>
                <c:pt idx="13">
                  <c:v>450</c:v>
                </c:pt>
                <c:pt idx="14">
                  <c:v>500</c:v>
                </c:pt>
                <c:pt idx="15">
                  <c:v>500</c:v>
                </c:pt>
                <c:pt idx="16">
                  <c:v>450</c:v>
                </c:pt>
                <c:pt idx="17">
                  <c:v>475</c:v>
                </c:pt>
                <c:pt idx="18">
                  <c:v>450</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800"/>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rend'!$D$7:$D$24</c:f>
              <c:numCache>
                <c:formatCode>#,##0</c:formatCode>
                <c:ptCount val="18"/>
                <c:pt idx="0">
                  <c:v>56000</c:v>
                </c:pt>
                <c:pt idx="1">
                  <c:v>59560</c:v>
                </c:pt>
                <c:pt idx="2">
                  <c:v>55620</c:v>
                </c:pt>
                <c:pt idx="3">
                  <c:v>63200</c:v>
                </c:pt>
                <c:pt idx="4">
                  <c:v>54145</c:v>
                </c:pt>
                <c:pt idx="5">
                  <c:v>55976</c:v>
                </c:pt>
                <c:pt idx="6">
                  <c:v>45078</c:v>
                </c:pt>
                <c:pt idx="7">
                  <c:v>50771</c:v>
                </c:pt>
                <c:pt idx="8">
                  <c:v>53653</c:v>
                </c:pt>
                <c:pt idx="9">
                  <c:v>41534</c:v>
                </c:pt>
                <c:pt idx="10">
                  <c:v>49576</c:v>
                </c:pt>
                <c:pt idx="11">
                  <c:v>48965</c:v>
                </c:pt>
                <c:pt idx="12">
                  <c:v>50526.337967409301</c:v>
                </c:pt>
                <c:pt idx="13">
                  <c:v>53485</c:v>
                </c:pt>
                <c:pt idx="14">
                  <c:v>54082</c:v>
                </c:pt>
                <c:pt idx="15">
                  <c:v>41268</c:v>
                </c:pt>
                <c:pt idx="16">
                  <c:v>41811</c:v>
                </c:pt>
                <c:pt idx="17">
                  <c:v>41742</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rend'!$E$7:$E$24</c:f>
              <c:numCache>
                <c:formatCode>#,##0</c:formatCode>
                <c:ptCount val="18"/>
                <c:pt idx="0">
                  <c:v>1093728.3999999999</c:v>
                </c:pt>
                <c:pt idx="1">
                  <c:v>1144170</c:v>
                </c:pt>
                <c:pt idx="2">
                  <c:v>1115735.7</c:v>
                </c:pt>
                <c:pt idx="3">
                  <c:v>1391378.2</c:v>
                </c:pt>
                <c:pt idx="4">
                  <c:v>834859.9</c:v>
                </c:pt>
                <c:pt idx="5">
                  <c:v>965939.5</c:v>
                </c:pt>
                <c:pt idx="6">
                  <c:v>924548.1</c:v>
                </c:pt>
                <c:pt idx="7">
                  <c:v>1081349.2</c:v>
                </c:pt>
                <c:pt idx="8">
                  <c:v>1676444</c:v>
                </c:pt>
                <c:pt idx="9">
                  <c:v>1093452</c:v>
                </c:pt>
                <c:pt idx="10">
                  <c:v>1159022.1000000001</c:v>
                </c:pt>
                <c:pt idx="11">
                  <c:v>1061324.9400000002</c:v>
                </c:pt>
                <c:pt idx="12">
                  <c:v>960502</c:v>
                </c:pt>
                <c:pt idx="13">
                  <c:v>1166024.8999999999</c:v>
                </c:pt>
                <c:pt idx="14">
                  <c:v>1426478.7500000002</c:v>
                </c:pt>
                <c:pt idx="15">
                  <c:v>1183356.6000000001</c:v>
                </c:pt>
                <c:pt idx="16">
                  <c:v>1162568</c:v>
                </c:pt>
                <c:pt idx="17">
                  <c:v>1178798.9727017821</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7.66210836580625E-2"/>
          <c:y val="0.114303600248727"/>
          <c:w val="0.90340611863100251"/>
          <c:h val="0.72217062929245601"/>
        </c:manualLayout>
      </c:layout>
      <c:barChart>
        <c:barDir val="col"/>
        <c:grouping val="clustered"/>
        <c:varyColors val="0"/>
        <c:ser>
          <c:idx val="0"/>
          <c:order val="0"/>
          <c:tx>
            <c:strRef>
              <c:f>'sup región'!$B$22</c:f>
              <c:strCache>
                <c:ptCount val="1"/>
                <c:pt idx="0">
                  <c:v>2016/17</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2017/18</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2018/19</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1934</c:v>
                </c:pt>
                <c:pt idx="1">
                  <c:v>854</c:v>
                </c:pt>
                <c:pt idx="2">
                  <c:v>3432</c:v>
                </c:pt>
                <c:pt idx="3">
                  <c:v>1679</c:v>
                </c:pt>
                <c:pt idx="4">
                  <c:v>4602</c:v>
                </c:pt>
                <c:pt idx="5">
                  <c:v>2503</c:v>
                </c:pt>
                <c:pt idx="6">
                  <c:v>4266</c:v>
                </c:pt>
                <c:pt idx="7">
                  <c:v>10501</c:v>
                </c:pt>
                <c:pt idx="8">
                  <c:v>2666</c:v>
                </c:pt>
                <c:pt idx="9">
                  <c:v>8687</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0133958325793382"/>
          <c:y val="0.11055863269329699"/>
          <c:w val="0.88036771645826584"/>
          <c:h val="0.72773309617785797"/>
        </c:manualLayout>
      </c:layout>
      <c:barChart>
        <c:barDir val="col"/>
        <c:grouping val="clustered"/>
        <c:varyColors val="0"/>
        <c:ser>
          <c:idx val="0"/>
          <c:order val="0"/>
          <c:tx>
            <c:strRef>
              <c:f>'prod región'!$B$22</c:f>
              <c:strCache>
                <c:ptCount val="1"/>
                <c:pt idx="0">
                  <c:v>2016/17</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2017/18</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2018/19</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57868.1</c:v>
                </c:pt>
                <c:pt idx="1">
                  <c:v>14750.5</c:v>
                </c:pt>
                <c:pt idx="2">
                  <c:v>79162.100000000006</c:v>
                </c:pt>
                <c:pt idx="3">
                  <c:v>18393</c:v>
                </c:pt>
                <c:pt idx="4">
                  <c:v>114912.5</c:v>
                </c:pt>
                <c:pt idx="5">
                  <c:v>70799.3</c:v>
                </c:pt>
                <c:pt idx="6">
                  <c:v>48415.8</c:v>
                </c:pt>
                <c:pt idx="7">
                  <c:v>259521.5</c:v>
                </c:pt>
                <c:pt idx="8">
                  <c:v>113194.8</c:v>
                </c:pt>
                <c:pt idx="9">
                  <c:v>379285</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9.9491770033463128E-3"/>
              <c:y val="0.37665127766122819"/>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9071</xdr:rowOff>
    </xdr:from>
    <xdr:to>
      <xdr:col>4</xdr:col>
      <xdr:colOff>188938</xdr:colOff>
      <xdr:row>6</xdr:row>
      <xdr:rowOff>56696</xdr:rowOff>
    </xdr:to>
    <xdr:pic>
      <xdr:nvPicPr>
        <xdr:cNvPr id="4" name="Imagen 1" descr="cid:image001.png@01D3C207.209C7340">
          <a:extLst>
            <a:ext uri="{FF2B5EF4-FFF2-40B4-BE49-F238E27FC236}">
              <a16:creationId xmlns:a16="http://schemas.microsoft.com/office/drawing/2014/main" id="{982224C5-616B-404F-922B-A4198EC3F2ED}"/>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9071"/>
          <a:ext cx="3273223" cy="113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36287</xdr:colOff>
      <xdr:row>26</xdr:row>
      <xdr:rowOff>38100</xdr:rowOff>
    </xdr:from>
    <xdr:to>
      <xdr:col>10</xdr:col>
      <xdr:colOff>344713</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451761</xdr:colOff>
      <xdr:row>26</xdr:row>
      <xdr:rowOff>38100</xdr:rowOff>
    </xdr:from>
    <xdr:to>
      <xdr:col>19</xdr:col>
      <xdr:colOff>680358</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74837</xdr:rowOff>
    </xdr:from>
    <xdr:to>
      <xdr:col>6</xdr:col>
      <xdr:colOff>1183822</xdr:colOff>
      <xdr:row>48</xdr:row>
      <xdr:rowOff>88443</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27210</xdr:rowOff>
    </xdr:from>
    <xdr:to>
      <xdr:col>3</xdr:col>
      <xdr:colOff>1231447</xdr:colOff>
      <xdr:row>48</xdr:row>
      <xdr:rowOff>122463</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483924"/>
          <a:ext cx="3769178" cy="25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72572</xdr:colOff>
      <xdr:row>25</xdr:row>
      <xdr:rowOff>45699</xdr:rowOff>
    </xdr:from>
    <xdr:to>
      <xdr:col>12</xdr:col>
      <xdr:colOff>644072</xdr:colOff>
      <xdr:row>46</xdr:row>
      <xdr:rowOff>109992</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18138</xdr:colOff>
      <xdr:row>45</xdr:row>
      <xdr:rowOff>40821</xdr:rowOff>
    </xdr:from>
    <xdr:to>
      <xdr:col>5</xdr:col>
      <xdr:colOff>362851</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117923" y="6916964"/>
          <a:ext cx="3773713" cy="24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653144</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689429</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33265</xdr:colOff>
      <xdr:row>22</xdr:row>
      <xdr:rowOff>17081</xdr:rowOff>
    </xdr:from>
    <xdr:to>
      <xdr:col>7</xdr:col>
      <xdr:colOff>139552</xdr:colOff>
      <xdr:row>40</xdr:row>
      <xdr:rowOff>132137</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34018</xdr:colOff>
      <xdr:row>36</xdr:row>
      <xdr:rowOff>-1</xdr:rowOff>
    </xdr:from>
    <xdr:to>
      <xdr:col>11</xdr:col>
      <xdr:colOff>768804</xdr:colOff>
      <xdr:row>56</xdr:row>
      <xdr:rowOff>115660</xdr:rowOff>
    </xdr:to>
    <xdr:graphicFrame macro="">
      <xdr:nvGraphicFramePr>
        <xdr:cNvPr id="4" name="Gráfico 3">
          <a:extLst>
            <a:ext uri="{FF2B5EF4-FFF2-40B4-BE49-F238E27FC236}">
              <a16:creationId xmlns:a16="http://schemas.microsoft.com/office/drawing/2014/main" id="{AE542784-7213-4370-A928-CDC5CA82D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59531</xdr:colOff>
      <xdr:row>55</xdr:row>
      <xdr:rowOff>20977</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154781" y="9484745"/>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60321</xdr:colOff>
      <xdr:row>36</xdr:row>
      <xdr:rowOff>41727</xdr:rowOff>
    </xdr:from>
    <xdr:to>
      <xdr:col>13</xdr:col>
      <xdr:colOff>39004</xdr:colOff>
      <xdr:row>58</xdr:row>
      <xdr:rowOff>150585</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38348</xdr:colOff>
      <xdr:row>57</xdr:row>
      <xdr:rowOff>74271</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165348" y="9381556"/>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45872</xdr:colOff>
      <xdr:row>22</xdr:row>
      <xdr:rowOff>45021</xdr:rowOff>
    </xdr:from>
    <xdr:to>
      <xdr:col>9</xdr:col>
      <xdr:colOff>702040</xdr:colOff>
      <xdr:row>45</xdr:row>
      <xdr:rowOff>33044</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tabSelected="1" view="pageBreakPreview" zoomScale="60" zoomScaleNormal="80" zoomScalePageLayoutView="40" workbookViewId="0"/>
  </sheetViews>
  <sheetFormatPr baseColWidth="10" defaultColWidth="10.84375" defaultRowHeight="14.6"/>
  <cols>
    <col min="1" max="9" width="10.84375" style="56" customWidth="1"/>
    <col min="10" max="16" width="10.84375" style="56"/>
    <col min="17" max="17" width="10.84375" style="56" customWidth="1"/>
    <col min="18" max="26" width="10.84375" style="56"/>
    <col min="27" max="27" width="10.84375" style="56" customWidth="1"/>
    <col min="28" max="16384" width="10.84375" style="56"/>
  </cols>
  <sheetData>
    <row r="1" spans="1:10">
      <c r="A1" s="59"/>
    </row>
    <row r="2" spans="1:10">
      <c r="B2"/>
    </row>
    <row r="13" spans="1:10" ht="25.3">
      <c r="F13" s="60"/>
      <c r="G13" s="60"/>
      <c r="H13" s="61"/>
      <c r="I13" s="61"/>
      <c r="J13" s="61"/>
    </row>
    <row r="14" spans="1:10">
      <c r="E14" s="57"/>
      <c r="F14" s="57"/>
      <c r="G14" s="57"/>
    </row>
    <row r="15" spans="1:10" ht="15.45">
      <c r="E15" s="62"/>
      <c r="F15" s="63"/>
      <c r="G15" s="63"/>
      <c r="H15" s="64"/>
      <c r="I15" s="64"/>
      <c r="J15" s="64"/>
    </row>
    <row r="23" spans="4:4" ht="24.9">
      <c r="D23" s="60" t="s">
        <v>102</v>
      </c>
    </row>
    <row r="46" spans="4:6" ht="15.45">
      <c r="D46" s="264"/>
      <c r="E46" s="265"/>
      <c r="F46" s="265"/>
    </row>
    <row r="49" spans="4:5" ht="15.45">
      <c r="D49" s="266" t="s">
        <v>263</v>
      </c>
      <c r="E49" s="266"/>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4"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view="pageBreakPreview" zoomScale="60" zoomScaleNormal="80" workbookViewId="0"/>
  </sheetViews>
  <sheetFormatPr baseColWidth="10" defaultColWidth="10.84375" defaultRowHeight="12.45"/>
  <cols>
    <col min="1" max="1" width="1.69140625" style="33" customWidth="1"/>
    <col min="2" max="2" width="9.07421875" style="33" customWidth="1"/>
    <col min="3" max="7" width="10.3046875" style="33" customWidth="1"/>
    <col min="8" max="8" width="10.3046875" style="160" customWidth="1"/>
    <col min="9" max="16" width="10.3046875" style="33" customWidth="1"/>
    <col min="17" max="17" width="10.3046875" style="160" customWidth="1"/>
    <col min="18" max="20" width="10.3046875" style="33" customWidth="1"/>
    <col min="21" max="21" width="2.15234375" style="33" customWidth="1"/>
    <col min="22" max="22" width="10.84375" style="33"/>
    <col min="23" max="23" width="10.84375" style="106" customWidth="1"/>
    <col min="24" max="24" width="10.84375" style="232" hidden="1" customWidth="1"/>
    <col min="25" max="25" width="9.3046875" style="232" hidden="1" customWidth="1"/>
    <col min="26" max="26" width="13" style="232" hidden="1" customWidth="1"/>
    <col min="27" max="27" width="13.15234375" style="232" hidden="1" customWidth="1"/>
    <col min="28" max="28" width="7.15234375" style="232" hidden="1" customWidth="1"/>
    <col min="29" max="29" width="8.15234375" style="232" hidden="1" customWidth="1"/>
    <col min="30" max="30" width="9.3046875" style="232" hidden="1" customWidth="1"/>
    <col min="31" max="31" width="15.69140625" style="232" hidden="1" customWidth="1"/>
    <col min="32" max="32" width="13.15234375" style="232" hidden="1" customWidth="1"/>
    <col min="33" max="33" width="10.84375" style="106"/>
    <col min="34" max="16384" width="10.84375" style="33"/>
  </cols>
  <sheetData>
    <row r="1" spans="1:32" ht="8.25" customHeight="1">
      <c r="A1" s="33" t="s">
        <v>194</v>
      </c>
      <c r="B1" s="160"/>
      <c r="C1" s="160"/>
    </row>
    <row r="2" spans="1:32">
      <c r="B2" s="284" t="s">
        <v>58</v>
      </c>
      <c r="C2" s="284"/>
      <c r="D2" s="284"/>
      <c r="E2" s="284"/>
      <c r="F2" s="284"/>
      <c r="G2" s="284"/>
      <c r="H2" s="284"/>
      <c r="I2" s="284"/>
      <c r="J2" s="284"/>
      <c r="K2" s="284"/>
      <c r="L2" s="284"/>
      <c r="M2" s="284"/>
      <c r="N2" s="284"/>
      <c r="O2" s="284"/>
      <c r="P2" s="284"/>
      <c r="Q2" s="284"/>
      <c r="R2" s="284"/>
      <c r="S2" s="284"/>
      <c r="T2" s="284"/>
      <c r="U2" s="115"/>
      <c r="V2" s="40" t="s">
        <v>134</v>
      </c>
    </row>
    <row r="3" spans="1:32">
      <c r="B3" s="284" t="s">
        <v>131</v>
      </c>
      <c r="C3" s="284"/>
      <c r="D3" s="284"/>
      <c r="E3" s="284"/>
      <c r="F3" s="284"/>
      <c r="G3" s="284"/>
      <c r="H3" s="284"/>
      <c r="I3" s="284"/>
      <c r="J3" s="284"/>
      <c r="K3" s="284"/>
      <c r="L3" s="284"/>
      <c r="M3" s="284"/>
      <c r="N3" s="284"/>
      <c r="O3" s="284"/>
      <c r="P3" s="284"/>
      <c r="Q3" s="284"/>
      <c r="R3" s="284"/>
      <c r="S3" s="284"/>
      <c r="T3" s="284"/>
      <c r="U3" s="115"/>
    </row>
    <row r="4" spans="1:32">
      <c r="B4" s="284" t="s">
        <v>202</v>
      </c>
      <c r="C4" s="284"/>
      <c r="D4" s="284"/>
      <c r="E4" s="284"/>
      <c r="F4" s="284"/>
      <c r="G4" s="284"/>
      <c r="H4" s="284"/>
      <c r="I4" s="284"/>
      <c r="J4" s="284"/>
      <c r="K4" s="284"/>
      <c r="L4" s="284"/>
      <c r="M4" s="284"/>
      <c r="N4" s="284"/>
      <c r="O4" s="284"/>
      <c r="P4" s="284"/>
      <c r="Q4" s="284"/>
      <c r="R4" s="284"/>
      <c r="S4" s="284"/>
      <c r="T4" s="284"/>
      <c r="U4" s="115"/>
    </row>
    <row r="5" spans="1:32">
      <c r="C5" s="297" t="s">
        <v>183</v>
      </c>
      <c r="D5" s="297"/>
      <c r="E5" s="297"/>
      <c r="F5" s="297"/>
      <c r="G5" s="297"/>
      <c r="H5" s="297"/>
      <c r="I5" s="297"/>
      <c r="J5" s="297"/>
      <c r="K5" s="297"/>
      <c r="L5" s="297" t="s">
        <v>184</v>
      </c>
      <c r="M5" s="297"/>
      <c r="N5" s="297"/>
      <c r="O5" s="297"/>
      <c r="P5" s="297"/>
      <c r="Q5" s="297"/>
      <c r="R5" s="297"/>
      <c r="S5" s="297"/>
      <c r="T5" s="297"/>
      <c r="U5" s="118"/>
      <c r="V5" s="117"/>
    </row>
    <row r="6" spans="1:32" ht="24.9">
      <c r="B6" s="119" t="s">
        <v>124</v>
      </c>
      <c r="C6" s="120" t="s">
        <v>143</v>
      </c>
      <c r="D6" s="121" t="s">
        <v>21</v>
      </c>
      <c r="E6" s="121" t="s">
        <v>20</v>
      </c>
      <c r="F6" s="121" t="s">
        <v>123</v>
      </c>
      <c r="G6" s="121" t="s">
        <v>17</v>
      </c>
      <c r="H6" s="121" t="s">
        <v>247</v>
      </c>
      <c r="I6" s="121" t="s">
        <v>16</v>
      </c>
      <c r="J6" s="121" t="s">
        <v>15</v>
      </c>
      <c r="K6" s="122" t="s">
        <v>13</v>
      </c>
      <c r="L6" s="120" t="s">
        <v>143</v>
      </c>
      <c r="M6" s="121" t="s">
        <v>21</v>
      </c>
      <c r="N6" s="121" t="s">
        <v>20</v>
      </c>
      <c r="O6" s="121" t="s">
        <v>123</v>
      </c>
      <c r="P6" s="121" t="s">
        <v>17</v>
      </c>
      <c r="Q6" s="121" t="s">
        <v>247</v>
      </c>
      <c r="R6" s="121" t="s">
        <v>16</v>
      </c>
      <c r="S6" s="121" t="s">
        <v>15</v>
      </c>
      <c r="T6" s="122" t="s">
        <v>13</v>
      </c>
      <c r="U6" s="93"/>
      <c r="V6" s="117"/>
      <c r="Y6" s="235" t="s">
        <v>143</v>
      </c>
      <c r="Z6" s="235" t="s">
        <v>21</v>
      </c>
      <c r="AA6" s="235" t="s">
        <v>20</v>
      </c>
      <c r="AB6" s="235" t="s">
        <v>123</v>
      </c>
      <c r="AC6" s="235" t="s">
        <v>17</v>
      </c>
      <c r="AD6" s="235" t="s">
        <v>16</v>
      </c>
      <c r="AE6" s="235" t="s">
        <v>15</v>
      </c>
      <c r="AF6" s="235" t="s">
        <v>13</v>
      </c>
    </row>
    <row r="7" spans="1:32">
      <c r="B7" s="226">
        <v>43658</v>
      </c>
      <c r="C7" s="195">
        <v>1279.5</v>
      </c>
      <c r="D7" s="201">
        <v>1176</v>
      </c>
      <c r="E7" s="201">
        <v>1171.5</v>
      </c>
      <c r="F7" s="201">
        <v>1185.5</v>
      </c>
      <c r="G7" s="201">
        <v>1113</v>
      </c>
      <c r="H7" s="201">
        <v>1078.5</v>
      </c>
      <c r="I7" s="201">
        <v>1156</v>
      </c>
      <c r="J7" s="201">
        <v>1161.5</v>
      </c>
      <c r="K7" s="227">
        <v>1148</v>
      </c>
      <c r="L7" s="195">
        <v>529</v>
      </c>
      <c r="M7" s="201">
        <v>475</v>
      </c>
      <c r="N7" s="201">
        <v>412</v>
      </c>
      <c r="O7" s="201">
        <v>466.5</v>
      </c>
      <c r="P7" s="201">
        <v>522.5</v>
      </c>
      <c r="Q7" s="201">
        <v>340</v>
      </c>
      <c r="R7" s="201">
        <v>313.5</v>
      </c>
      <c r="S7" s="201">
        <v>403</v>
      </c>
      <c r="T7" s="227">
        <v>487.5</v>
      </c>
      <c r="U7" s="94"/>
      <c r="V7" s="117"/>
      <c r="Y7" s="228">
        <f>+IF(L7="","",((C7-L7)/L7))</f>
        <v>1.4187145557655954</v>
      </c>
      <c r="Z7" s="228">
        <f>+IF(M7="","",((D7-M7)/M7))</f>
        <v>1.4757894736842105</v>
      </c>
      <c r="AA7" s="228">
        <f>+IF(N7="","",((E7-N7)/N7))</f>
        <v>1.8434466019417475</v>
      </c>
      <c r="AB7" s="228">
        <f>+IF(O7="","",((F7-O7)/O7))</f>
        <v>1.5412647374062165</v>
      </c>
      <c r="AC7" s="228">
        <f>+IF(P7="","",((G7-P7)/P7))</f>
        <v>1.1301435406698566</v>
      </c>
      <c r="AD7" s="228">
        <f t="shared" ref="AD7:AD20" si="0">+IF(R7="","",((I7-R7)/R7))</f>
        <v>2.6874003189792663</v>
      </c>
      <c r="AE7" s="228">
        <f t="shared" ref="AE7:AE20" si="1">+IF(S7="","",((J7-S7)/S7))</f>
        <v>1.8821339950372209</v>
      </c>
      <c r="AF7" s="228">
        <f t="shared" ref="AF7:AF20" si="2">+IF(T7="","",((K7-T7)/T7))</f>
        <v>1.3548717948717948</v>
      </c>
    </row>
    <row r="8" spans="1:32">
      <c r="B8" s="123">
        <v>43665</v>
      </c>
      <c r="C8" s="124">
        <v>1140</v>
      </c>
      <c r="D8" s="75">
        <v>1158</v>
      </c>
      <c r="E8" s="75">
        <v>1186.5</v>
      </c>
      <c r="F8" s="75">
        <v>1181.5</v>
      </c>
      <c r="G8" s="75">
        <v>1035</v>
      </c>
      <c r="H8" s="75">
        <v>1028</v>
      </c>
      <c r="I8" s="75">
        <v>1120</v>
      </c>
      <c r="J8" s="75">
        <v>1013</v>
      </c>
      <c r="K8" s="125">
        <v>1190</v>
      </c>
      <c r="L8" s="124">
        <v>507.5</v>
      </c>
      <c r="M8" s="75">
        <v>475</v>
      </c>
      <c r="N8" s="75">
        <v>375</v>
      </c>
      <c r="O8" s="75">
        <v>484.5</v>
      </c>
      <c r="P8" s="75">
        <v>496</v>
      </c>
      <c r="Q8" s="75">
        <v>350</v>
      </c>
      <c r="R8" s="75">
        <v>315.5</v>
      </c>
      <c r="S8" s="75">
        <v>370</v>
      </c>
      <c r="T8" s="125">
        <v>500</v>
      </c>
      <c r="U8" s="94"/>
      <c r="V8" s="117"/>
      <c r="Y8" s="228">
        <f t="shared" ref="Y8:Y25" si="3">+IF(L8="","",((C8-L8)/L8))</f>
        <v>1.2463054187192117</v>
      </c>
      <c r="Z8" s="228">
        <f t="shared" ref="Z8:Z20" si="4">+IF(M8="","",((D8-M8)/M8))</f>
        <v>1.4378947368421053</v>
      </c>
      <c r="AA8" s="228">
        <f t="shared" ref="AA8:AA20" si="5">+IF(N8="","",((E8-N8)/N8))</f>
        <v>2.1640000000000001</v>
      </c>
      <c r="AB8" s="228">
        <f t="shared" ref="AB8:AB20" si="6">+IF(O8="","",((F8-O8)/O8))</f>
        <v>1.4385964912280702</v>
      </c>
      <c r="AC8" s="228">
        <f t="shared" ref="AC8:AC20" si="7">+IF(P8="","",((G8-P8)/P8))</f>
        <v>1.0866935483870968</v>
      </c>
      <c r="AD8" s="228">
        <f t="shared" si="0"/>
        <v>2.5499207606973058</v>
      </c>
      <c r="AE8" s="228">
        <f t="shared" si="1"/>
        <v>1.7378378378378379</v>
      </c>
      <c r="AF8" s="228">
        <f t="shared" si="2"/>
        <v>1.38</v>
      </c>
    </row>
    <row r="9" spans="1:32">
      <c r="B9" s="123">
        <v>43672</v>
      </c>
      <c r="C9" s="124">
        <v>1178</v>
      </c>
      <c r="D9" s="75">
        <v>1195</v>
      </c>
      <c r="E9" s="75">
        <v>1226</v>
      </c>
      <c r="F9" s="75">
        <v>1182.5</v>
      </c>
      <c r="G9" s="75">
        <v>1132</v>
      </c>
      <c r="H9" s="75">
        <v>1045.5</v>
      </c>
      <c r="I9" s="75">
        <v>1107</v>
      </c>
      <c r="J9" s="75">
        <v>1008</v>
      </c>
      <c r="K9" s="125">
        <v>1206.5</v>
      </c>
      <c r="L9" s="124">
        <v>514</v>
      </c>
      <c r="M9" s="75">
        <v>466</v>
      </c>
      <c r="N9" s="75">
        <v>436.5</v>
      </c>
      <c r="O9" s="75">
        <v>477.5</v>
      </c>
      <c r="P9" s="75">
        <v>495</v>
      </c>
      <c r="Q9" s="75">
        <v>373</v>
      </c>
      <c r="R9" s="75">
        <v>320</v>
      </c>
      <c r="S9" s="75">
        <v>413</v>
      </c>
      <c r="T9" s="125">
        <v>500</v>
      </c>
      <c r="U9" s="94"/>
      <c r="V9" s="117"/>
      <c r="Y9" s="228">
        <f t="shared" si="3"/>
        <v>1.2918287937743191</v>
      </c>
      <c r="Z9" s="228">
        <f t="shared" si="4"/>
        <v>1.5643776824034334</v>
      </c>
      <c r="AA9" s="228">
        <f t="shared" si="5"/>
        <v>1.8087056128293242</v>
      </c>
      <c r="AB9" s="228">
        <f t="shared" si="6"/>
        <v>1.4764397905759161</v>
      </c>
      <c r="AC9" s="228">
        <f t="shared" si="7"/>
        <v>1.2868686868686869</v>
      </c>
      <c r="AD9" s="228">
        <f t="shared" si="0"/>
        <v>2.4593750000000001</v>
      </c>
      <c r="AE9" s="228">
        <f t="shared" si="1"/>
        <v>1.4406779661016949</v>
      </c>
      <c r="AF9" s="228">
        <f t="shared" si="2"/>
        <v>1.413</v>
      </c>
    </row>
    <row r="10" spans="1:32">
      <c r="B10" s="123">
        <v>43679</v>
      </c>
      <c r="C10" s="124">
        <v>1170</v>
      </c>
      <c r="D10" s="75">
        <v>1175</v>
      </c>
      <c r="E10" s="75">
        <v>1177.5</v>
      </c>
      <c r="F10" s="75">
        <v>1161.5</v>
      </c>
      <c r="G10" s="75">
        <v>1160</v>
      </c>
      <c r="H10" s="75">
        <v>881</v>
      </c>
      <c r="I10" s="75">
        <v>1174</v>
      </c>
      <c r="J10" s="75">
        <v>1036</v>
      </c>
      <c r="K10" s="125">
        <v>1155</v>
      </c>
      <c r="L10" s="124">
        <v>535</v>
      </c>
      <c r="M10" s="75">
        <v>463</v>
      </c>
      <c r="N10" s="75">
        <v>436.5</v>
      </c>
      <c r="O10" s="75">
        <v>472</v>
      </c>
      <c r="P10" s="75">
        <v>482</v>
      </c>
      <c r="Q10" s="75">
        <v>352</v>
      </c>
      <c r="R10" s="75">
        <v>351</v>
      </c>
      <c r="S10" s="75">
        <v>377</v>
      </c>
      <c r="T10" s="125">
        <v>475</v>
      </c>
      <c r="U10" s="94"/>
      <c r="V10" s="117"/>
      <c r="Y10" s="228">
        <f t="shared" si="3"/>
        <v>1.1869158878504673</v>
      </c>
      <c r="Z10" s="228">
        <f t="shared" si="4"/>
        <v>1.5377969762419006</v>
      </c>
      <c r="AA10" s="228">
        <f t="shared" si="5"/>
        <v>1.697594501718213</v>
      </c>
      <c r="AB10" s="228">
        <f t="shared" si="6"/>
        <v>1.4608050847457628</v>
      </c>
      <c r="AC10" s="228">
        <f t="shared" si="7"/>
        <v>1.4066390041493777</v>
      </c>
      <c r="AD10" s="228">
        <f t="shared" si="0"/>
        <v>2.3447293447293447</v>
      </c>
      <c r="AE10" s="228">
        <f t="shared" si="1"/>
        <v>1.7480106100795756</v>
      </c>
      <c r="AF10" s="228">
        <f t="shared" si="2"/>
        <v>1.4315789473684211</v>
      </c>
    </row>
    <row r="11" spans="1:32">
      <c r="B11" s="123">
        <v>43686</v>
      </c>
      <c r="C11" s="124">
        <v>1154</v>
      </c>
      <c r="D11" s="75">
        <v>1172</v>
      </c>
      <c r="E11" s="75">
        <v>1173</v>
      </c>
      <c r="F11" s="75">
        <v>1170</v>
      </c>
      <c r="G11" s="75">
        <v>1129</v>
      </c>
      <c r="H11" s="75">
        <v>1028.5</v>
      </c>
      <c r="I11" s="75">
        <v>1159.5</v>
      </c>
      <c r="J11" s="75">
        <v>1055</v>
      </c>
      <c r="K11" s="125">
        <v>1159</v>
      </c>
      <c r="L11" s="124">
        <v>538</v>
      </c>
      <c r="M11" s="75">
        <v>484</v>
      </c>
      <c r="N11" s="75">
        <v>434.5</v>
      </c>
      <c r="O11" s="75">
        <v>472</v>
      </c>
      <c r="P11" s="75">
        <v>485.5</v>
      </c>
      <c r="Q11" s="75">
        <v>388</v>
      </c>
      <c r="R11" s="75">
        <v>350</v>
      </c>
      <c r="S11" s="75">
        <v>408</v>
      </c>
      <c r="T11" s="125">
        <v>483</v>
      </c>
      <c r="U11" s="94"/>
      <c r="V11" s="117"/>
      <c r="Y11" s="228">
        <f t="shared" si="3"/>
        <v>1.1449814126394051</v>
      </c>
      <c r="Z11" s="228">
        <f t="shared" si="4"/>
        <v>1.4214876033057851</v>
      </c>
      <c r="AA11" s="228">
        <f t="shared" si="5"/>
        <v>1.6996547756041427</v>
      </c>
      <c r="AB11" s="228">
        <f t="shared" si="6"/>
        <v>1.478813559322034</v>
      </c>
      <c r="AC11" s="228">
        <f t="shared" si="7"/>
        <v>1.325437693099897</v>
      </c>
      <c r="AD11" s="228">
        <f t="shared" si="0"/>
        <v>2.3128571428571427</v>
      </c>
      <c r="AE11" s="228">
        <f t="shared" si="1"/>
        <v>1.5857843137254901</v>
      </c>
      <c r="AF11" s="228">
        <f t="shared" si="2"/>
        <v>1.3995859213250517</v>
      </c>
    </row>
    <row r="12" spans="1:32">
      <c r="B12" s="123">
        <v>43693</v>
      </c>
      <c r="C12" s="124">
        <v>1240</v>
      </c>
      <c r="D12" s="75">
        <v>1221</v>
      </c>
      <c r="E12" s="75">
        <v>1192.5</v>
      </c>
      <c r="F12" s="75">
        <v>1175</v>
      </c>
      <c r="G12" s="75">
        <v>1190</v>
      </c>
      <c r="H12" s="75">
        <v>1165</v>
      </c>
      <c r="I12" s="75">
        <v>1206.5</v>
      </c>
      <c r="J12" s="75">
        <v>1065.5</v>
      </c>
      <c r="K12" s="125">
        <v>1123.5</v>
      </c>
      <c r="L12" s="124"/>
      <c r="M12" s="75"/>
      <c r="N12" s="75">
        <v>425</v>
      </c>
      <c r="O12" s="75"/>
      <c r="P12" s="75">
        <v>479</v>
      </c>
      <c r="Q12" s="75">
        <v>375</v>
      </c>
      <c r="R12" s="75">
        <v>375</v>
      </c>
      <c r="S12" s="75">
        <v>405</v>
      </c>
      <c r="T12" s="125">
        <v>450</v>
      </c>
      <c r="U12" s="94"/>
      <c r="V12" s="117"/>
      <c r="Y12" s="228" t="str">
        <f t="shared" si="3"/>
        <v/>
      </c>
      <c r="Z12" s="228" t="str">
        <f t="shared" si="4"/>
        <v/>
      </c>
      <c r="AA12" s="228">
        <f t="shared" si="5"/>
        <v>1.8058823529411765</v>
      </c>
      <c r="AB12" s="228" t="str">
        <f t="shared" si="6"/>
        <v/>
      </c>
      <c r="AC12" s="228">
        <f t="shared" si="7"/>
        <v>1.4843423799582462</v>
      </c>
      <c r="AD12" s="228">
        <f t="shared" si="0"/>
        <v>2.2173333333333334</v>
      </c>
      <c r="AE12" s="228">
        <f t="shared" si="1"/>
        <v>1.6308641975308642</v>
      </c>
      <c r="AF12" s="228">
        <f t="shared" si="2"/>
        <v>1.4966666666666666</v>
      </c>
    </row>
    <row r="13" spans="1:32">
      <c r="B13" s="123">
        <v>43700</v>
      </c>
      <c r="C13" s="124">
        <v>1180</v>
      </c>
      <c r="D13" s="75">
        <v>1202</v>
      </c>
      <c r="E13" s="75">
        <v>1187.5</v>
      </c>
      <c r="F13" s="75">
        <v>1152</v>
      </c>
      <c r="G13" s="75">
        <v>1183</v>
      </c>
      <c r="H13" s="75">
        <v>1083</v>
      </c>
      <c r="I13" s="75">
        <v>1158.5</v>
      </c>
      <c r="J13" s="75">
        <v>1035</v>
      </c>
      <c r="K13" s="125">
        <v>1148.5</v>
      </c>
      <c r="L13" s="124">
        <v>545</v>
      </c>
      <c r="M13" s="75">
        <v>510.5</v>
      </c>
      <c r="N13" s="75">
        <v>414</v>
      </c>
      <c r="O13" s="75">
        <v>477</v>
      </c>
      <c r="P13" s="75">
        <v>491.5</v>
      </c>
      <c r="Q13" s="75">
        <v>362.5</v>
      </c>
      <c r="R13" s="75">
        <v>366.5</v>
      </c>
      <c r="S13" s="75">
        <v>435</v>
      </c>
      <c r="T13" s="125">
        <v>512.5</v>
      </c>
      <c r="U13" s="94"/>
      <c r="V13" s="117"/>
      <c r="Y13" s="228">
        <f t="shared" si="3"/>
        <v>1.165137614678899</v>
      </c>
      <c r="Z13" s="228">
        <f t="shared" si="4"/>
        <v>1.3545543584720863</v>
      </c>
      <c r="AA13" s="228">
        <f t="shared" si="5"/>
        <v>1.8683574879227054</v>
      </c>
      <c r="AB13" s="228">
        <f t="shared" si="6"/>
        <v>1.4150943396226414</v>
      </c>
      <c r="AC13" s="228">
        <f t="shared" si="7"/>
        <v>1.4069175991861649</v>
      </c>
      <c r="AD13" s="228">
        <f t="shared" si="0"/>
        <v>2.160982264665757</v>
      </c>
      <c r="AE13" s="228">
        <f t="shared" si="1"/>
        <v>1.3793103448275863</v>
      </c>
      <c r="AF13" s="228">
        <f t="shared" si="2"/>
        <v>1.2409756097560976</v>
      </c>
    </row>
    <row r="14" spans="1:32">
      <c r="B14" s="123">
        <v>43707</v>
      </c>
      <c r="C14" s="124">
        <v>1190</v>
      </c>
      <c r="D14" s="75">
        <v>1193</v>
      </c>
      <c r="E14" s="75">
        <v>1149.5</v>
      </c>
      <c r="F14" s="75">
        <v>1150.5</v>
      </c>
      <c r="G14" s="75">
        <v>1152</v>
      </c>
      <c r="H14" s="75">
        <v>1020.5</v>
      </c>
      <c r="I14" s="75">
        <v>1168</v>
      </c>
      <c r="J14" s="75">
        <v>1038.5</v>
      </c>
      <c r="K14" s="125">
        <v>1155</v>
      </c>
      <c r="L14" s="124">
        <v>600</v>
      </c>
      <c r="M14" s="75">
        <v>495.5</v>
      </c>
      <c r="N14" s="75">
        <v>402.5</v>
      </c>
      <c r="O14" s="75">
        <v>493</v>
      </c>
      <c r="P14" s="75">
        <v>489</v>
      </c>
      <c r="Q14" s="75">
        <v>356.5</v>
      </c>
      <c r="R14" s="75">
        <v>380.5</v>
      </c>
      <c r="S14" s="75">
        <v>384</v>
      </c>
      <c r="T14" s="125">
        <v>467</v>
      </c>
      <c r="U14" s="94"/>
      <c r="V14" s="117"/>
      <c r="Y14" s="228">
        <f t="shared" si="3"/>
        <v>0.98333333333333328</v>
      </c>
      <c r="Z14" s="228">
        <f t="shared" si="4"/>
        <v>1.4076690211907164</v>
      </c>
      <c r="AA14" s="228">
        <f t="shared" si="5"/>
        <v>1.8559006211180125</v>
      </c>
      <c r="AB14" s="228">
        <f t="shared" si="6"/>
        <v>1.3336713995943206</v>
      </c>
      <c r="AC14" s="228">
        <f t="shared" si="7"/>
        <v>1.3558282208588956</v>
      </c>
      <c r="AD14" s="228">
        <f t="shared" si="0"/>
        <v>2.0696452036793693</v>
      </c>
      <c r="AE14" s="228">
        <f t="shared" si="1"/>
        <v>1.7044270833333333</v>
      </c>
      <c r="AF14" s="228">
        <f t="shared" si="2"/>
        <v>1.4732334047109208</v>
      </c>
    </row>
    <row r="15" spans="1:32">
      <c r="B15" s="123">
        <v>43713</v>
      </c>
      <c r="C15" s="124">
        <v>1173</v>
      </c>
      <c r="D15" s="75">
        <v>1183</v>
      </c>
      <c r="E15" s="75">
        <v>1157</v>
      </c>
      <c r="F15" s="75">
        <v>1171.5</v>
      </c>
      <c r="G15" s="75">
        <v>1153</v>
      </c>
      <c r="H15" s="75">
        <v>1164</v>
      </c>
      <c r="I15" s="75">
        <v>1191.5</v>
      </c>
      <c r="J15" s="75">
        <v>999</v>
      </c>
      <c r="K15" s="125">
        <v>1177</v>
      </c>
      <c r="L15" s="124">
        <v>525</v>
      </c>
      <c r="M15" s="75">
        <v>488.5</v>
      </c>
      <c r="N15" s="75">
        <v>427</v>
      </c>
      <c r="O15" s="75">
        <v>477</v>
      </c>
      <c r="P15" s="75">
        <v>542</v>
      </c>
      <c r="Q15" s="75">
        <v>387.5</v>
      </c>
      <c r="R15" s="75">
        <v>389</v>
      </c>
      <c r="S15" s="75">
        <v>414</v>
      </c>
      <c r="T15" s="125">
        <v>491.5</v>
      </c>
      <c r="U15" s="94"/>
      <c r="V15" s="117"/>
      <c r="Y15" s="228">
        <f t="shared" si="3"/>
        <v>1.2342857142857142</v>
      </c>
      <c r="Z15" s="228">
        <f t="shared" si="4"/>
        <v>1.421699078812692</v>
      </c>
      <c r="AA15" s="228">
        <f t="shared" si="5"/>
        <v>1.7096018735362997</v>
      </c>
      <c r="AB15" s="228">
        <f t="shared" si="6"/>
        <v>1.4559748427672956</v>
      </c>
      <c r="AC15" s="228">
        <f t="shared" si="7"/>
        <v>1.1273062730627306</v>
      </c>
      <c r="AD15" s="228">
        <f t="shared" si="0"/>
        <v>2.0629820051413881</v>
      </c>
      <c r="AE15" s="228">
        <f t="shared" si="1"/>
        <v>1.4130434782608696</v>
      </c>
      <c r="AF15" s="228">
        <f t="shared" si="2"/>
        <v>1.3947100712105798</v>
      </c>
    </row>
    <row r="16" spans="1:32">
      <c r="B16" s="123">
        <v>43721</v>
      </c>
      <c r="C16" s="124">
        <v>1346.5</v>
      </c>
      <c r="D16" s="75">
        <v>1187</v>
      </c>
      <c r="E16" s="75">
        <v>1150</v>
      </c>
      <c r="F16" s="75">
        <v>1135</v>
      </c>
      <c r="G16" s="75">
        <v>1066.5</v>
      </c>
      <c r="H16" s="75">
        <v>1162.5</v>
      </c>
      <c r="I16" s="75">
        <v>1158.5</v>
      </c>
      <c r="J16" s="75">
        <v>1018.5</v>
      </c>
      <c r="K16" s="125">
        <v>1098.5</v>
      </c>
      <c r="L16" s="124">
        <v>556.5</v>
      </c>
      <c r="M16" s="75">
        <v>525.5</v>
      </c>
      <c r="N16" s="75">
        <v>425</v>
      </c>
      <c r="O16" s="75">
        <v>477</v>
      </c>
      <c r="P16" s="75">
        <v>532</v>
      </c>
      <c r="Q16" s="75">
        <v>362.5</v>
      </c>
      <c r="R16" s="75">
        <v>386.5</v>
      </c>
      <c r="S16" s="75">
        <v>418</v>
      </c>
      <c r="T16" s="125">
        <v>491.5</v>
      </c>
      <c r="U16" s="94"/>
      <c r="V16" s="117"/>
      <c r="Y16" s="228">
        <f t="shared" si="3"/>
        <v>1.4195867026055706</v>
      </c>
      <c r="Z16" s="228">
        <f t="shared" si="4"/>
        <v>1.2588011417697431</v>
      </c>
      <c r="AA16" s="228">
        <f t="shared" si="5"/>
        <v>1.7058823529411764</v>
      </c>
      <c r="AB16" s="228">
        <f t="shared" si="6"/>
        <v>1.379454926624738</v>
      </c>
      <c r="AC16" s="228">
        <f t="shared" si="7"/>
        <v>1.0046992481203008</v>
      </c>
      <c r="AD16" s="228">
        <f t="shared" si="0"/>
        <v>1.9974126778783958</v>
      </c>
      <c r="AE16" s="228">
        <f t="shared" si="1"/>
        <v>1.4366028708133971</v>
      </c>
      <c r="AF16" s="228">
        <f t="shared" si="2"/>
        <v>1.2349949135300102</v>
      </c>
    </row>
    <row r="17" spans="2:33">
      <c r="B17" s="123">
        <v>43728</v>
      </c>
      <c r="C17" s="124">
        <v>1165</v>
      </c>
      <c r="D17" s="75">
        <v>1182</v>
      </c>
      <c r="E17" s="75">
        <v>1150</v>
      </c>
      <c r="F17" s="75">
        <v>1128</v>
      </c>
      <c r="G17" s="75">
        <v>1132</v>
      </c>
      <c r="H17" s="75">
        <v>815</v>
      </c>
      <c r="I17" s="75">
        <v>1090</v>
      </c>
      <c r="J17" s="75">
        <v>1015</v>
      </c>
      <c r="K17" s="125">
        <v>1123</v>
      </c>
      <c r="L17" s="124"/>
      <c r="M17" s="75">
        <v>542.5</v>
      </c>
      <c r="N17" s="75">
        <v>410.5</v>
      </c>
      <c r="O17" s="75">
        <v>495</v>
      </c>
      <c r="P17" s="75">
        <v>529</v>
      </c>
      <c r="Q17" s="75">
        <v>350</v>
      </c>
      <c r="R17" s="75">
        <v>350</v>
      </c>
      <c r="S17" s="75">
        <v>392</v>
      </c>
      <c r="T17" s="125"/>
      <c r="U17" s="94"/>
      <c r="V17" s="117"/>
      <c r="Y17" s="228" t="str">
        <f t="shared" si="3"/>
        <v/>
      </c>
      <c r="Z17" s="228">
        <f t="shared" si="4"/>
        <v>1.1788018433179723</v>
      </c>
      <c r="AA17" s="228">
        <f t="shared" si="5"/>
        <v>1.8014616321559074</v>
      </c>
      <c r="AB17" s="228">
        <f t="shared" si="6"/>
        <v>1.2787878787878788</v>
      </c>
      <c r="AC17" s="228">
        <f t="shared" si="7"/>
        <v>1.1398865784499055</v>
      </c>
      <c r="AD17" s="228">
        <f t="shared" si="0"/>
        <v>2.1142857142857143</v>
      </c>
      <c r="AE17" s="228">
        <f t="shared" si="1"/>
        <v>1.5892857142857142</v>
      </c>
      <c r="AF17" s="228" t="str">
        <f t="shared" si="2"/>
        <v/>
      </c>
    </row>
    <row r="18" spans="2:33">
      <c r="B18" s="123">
        <v>43735</v>
      </c>
      <c r="C18" s="124">
        <v>1047</v>
      </c>
      <c r="D18" s="75">
        <v>1162</v>
      </c>
      <c r="E18" s="75">
        <v>1147</v>
      </c>
      <c r="F18" s="75">
        <v>1123</v>
      </c>
      <c r="G18" s="75">
        <v>1151</v>
      </c>
      <c r="H18" s="75">
        <v>1032</v>
      </c>
      <c r="I18" s="75">
        <v>1094</v>
      </c>
      <c r="J18" s="75">
        <v>1011.5</v>
      </c>
      <c r="K18" s="125">
        <v>1157</v>
      </c>
      <c r="L18" s="124">
        <v>582.5</v>
      </c>
      <c r="M18" s="75">
        <v>547</v>
      </c>
      <c r="N18" s="75">
        <v>412</v>
      </c>
      <c r="O18" s="75">
        <v>539</v>
      </c>
      <c r="P18" s="75">
        <v>537.5</v>
      </c>
      <c r="Q18" s="75">
        <v>350</v>
      </c>
      <c r="R18" s="75">
        <v>382</v>
      </c>
      <c r="S18" s="75">
        <v>441</v>
      </c>
      <c r="T18" s="125">
        <v>508.5</v>
      </c>
      <c r="U18" s="94"/>
      <c r="V18" s="117"/>
      <c r="Y18" s="228">
        <f t="shared" si="3"/>
        <v>0.79742489270386263</v>
      </c>
      <c r="Z18" s="228">
        <f t="shared" si="4"/>
        <v>1.1243144424131628</v>
      </c>
      <c r="AA18" s="228">
        <f t="shared" si="5"/>
        <v>1.7839805825242718</v>
      </c>
      <c r="AB18" s="228">
        <f t="shared" si="6"/>
        <v>1.0834879406307978</v>
      </c>
      <c r="AC18" s="228">
        <f t="shared" si="7"/>
        <v>1.1413953488372093</v>
      </c>
      <c r="AD18" s="228">
        <f t="shared" si="0"/>
        <v>1.8638743455497382</v>
      </c>
      <c r="AE18" s="228">
        <f t="shared" si="1"/>
        <v>1.2936507936507937</v>
      </c>
      <c r="AF18" s="228">
        <f t="shared" si="2"/>
        <v>1.2753195673549655</v>
      </c>
    </row>
    <row r="19" spans="2:33">
      <c r="B19" s="123">
        <v>43742</v>
      </c>
      <c r="C19" s="124">
        <v>1176</v>
      </c>
      <c r="D19" s="75">
        <v>1214</v>
      </c>
      <c r="E19" s="75">
        <v>1147</v>
      </c>
      <c r="F19" s="75">
        <v>1126.5</v>
      </c>
      <c r="G19" s="75">
        <v>1121</v>
      </c>
      <c r="H19" s="75">
        <v>1030</v>
      </c>
      <c r="I19" s="75">
        <v>1106.5</v>
      </c>
      <c r="J19" s="75">
        <v>1009</v>
      </c>
      <c r="K19" s="125">
        <v>1115</v>
      </c>
      <c r="L19" s="124">
        <v>567.5</v>
      </c>
      <c r="M19" s="75">
        <v>529</v>
      </c>
      <c r="N19" s="75">
        <v>418</v>
      </c>
      <c r="O19" s="75">
        <v>518</v>
      </c>
      <c r="P19" s="75">
        <v>562.5</v>
      </c>
      <c r="Q19" s="75">
        <v>379</v>
      </c>
      <c r="R19" s="75">
        <v>387.5</v>
      </c>
      <c r="S19" s="75">
        <v>431</v>
      </c>
      <c r="T19" s="125">
        <v>483</v>
      </c>
      <c r="U19" s="94"/>
      <c r="V19" s="117"/>
      <c r="Y19" s="228">
        <f t="shared" si="3"/>
        <v>1.0722466960352424</v>
      </c>
      <c r="Z19" s="228">
        <f t="shared" si="4"/>
        <v>1.2948960302457466</v>
      </c>
      <c r="AA19" s="228">
        <f t="shared" si="5"/>
        <v>1.7440191387559809</v>
      </c>
      <c r="AB19" s="228">
        <f t="shared" si="6"/>
        <v>1.1747104247104247</v>
      </c>
      <c r="AC19" s="228">
        <f t="shared" si="7"/>
        <v>0.99288888888888893</v>
      </c>
      <c r="AD19" s="228">
        <f t="shared" si="0"/>
        <v>1.8554838709677419</v>
      </c>
      <c r="AE19" s="228">
        <f t="shared" si="1"/>
        <v>1.3410672853828307</v>
      </c>
      <c r="AF19" s="228">
        <f t="shared" si="2"/>
        <v>1.308488612836439</v>
      </c>
    </row>
    <row r="20" spans="2:33">
      <c r="B20" s="123">
        <v>43749</v>
      </c>
      <c r="C20" s="124">
        <v>1215</v>
      </c>
      <c r="D20" s="75">
        <v>1159</v>
      </c>
      <c r="E20" s="75">
        <v>1172.5</v>
      </c>
      <c r="F20" s="75">
        <v>1171</v>
      </c>
      <c r="G20" s="75">
        <v>1142</v>
      </c>
      <c r="H20" s="75">
        <v>1109.5</v>
      </c>
      <c r="I20" s="75">
        <v>1150</v>
      </c>
      <c r="J20" s="75">
        <v>1029.5</v>
      </c>
      <c r="K20" s="125">
        <v>1179.5</v>
      </c>
      <c r="L20" s="124">
        <v>555.5</v>
      </c>
      <c r="M20" s="75">
        <v>541</v>
      </c>
      <c r="N20" s="75">
        <v>429</v>
      </c>
      <c r="O20" s="75">
        <v>543</v>
      </c>
      <c r="P20" s="75">
        <v>554</v>
      </c>
      <c r="Q20" s="75">
        <v>350</v>
      </c>
      <c r="R20" s="75">
        <v>388.5</v>
      </c>
      <c r="S20" s="75">
        <v>460</v>
      </c>
      <c r="T20" s="125">
        <v>450</v>
      </c>
      <c r="U20" s="94"/>
      <c r="V20" s="117"/>
      <c r="Y20" s="228">
        <f t="shared" si="3"/>
        <v>1.1872187218721872</v>
      </c>
      <c r="Z20" s="228">
        <f t="shared" si="4"/>
        <v>1.1423290203327172</v>
      </c>
      <c r="AA20" s="228">
        <f t="shared" si="5"/>
        <v>1.7331002331002332</v>
      </c>
      <c r="AB20" s="228">
        <f t="shared" si="6"/>
        <v>1.156537753222836</v>
      </c>
      <c r="AC20" s="228">
        <f t="shared" si="7"/>
        <v>1.0613718411552346</v>
      </c>
      <c r="AD20" s="228">
        <f t="shared" si="0"/>
        <v>1.96010296010296</v>
      </c>
      <c r="AE20" s="228">
        <f t="shared" si="1"/>
        <v>1.2380434782608696</v>
      </c>
      <c r="AF20" s="228">
        <f t="shared" si="2"/>
        <v>1.6211111111111112</v>
      </c>
    </row>
    <row r="21" spans="2:33" s="160" customFormat="1">
      <c r="B21" s="123">
        <v>43756</v>
      </c>
      <c r="C21" s="124">
        <v>1181.5</v>
      </c>
      <c r="D21" s="75">
        <v>1179</v>
      </c>
      <c r="E21" s="75">
        <v>1230</v>
      </c>
      <c r="F21" s="75">
        <v>1166.5</v>
      </c>
      <c r="G21" s="75">
        <v>1180</v>
      </c>
      <c r="H21" s="75">
        <v>1015.5</v>
      </c>
      <c r="I21" s="75">
        <v>1203.5</v>
      </c>
      <c r="J21" s="75">
        <v>1086</v>
      </c>
      <c r="K21" s="125">
        <v>1213</v>
      </c>
      <c r="L21" s="124">
        <v>525</v>
      </c>
      <c r="M21" s="75">
        <v>521.5</v>
      </c>
      <c r="N21" s="75">
        <v>535</v>
      </c>
      <c r="O21" s="75">
        <v>556</v>
      </c>
      <c r="P21" s="75">
        <v>558.5</v>
      </c>
      <c r="Q21" s="75">
        <v>358.5</v>
      </c>
      <c r="R21" s="75">
        <v>388.5</v>
      </c>
      <c r="S21" s="75">
        <v>428</v>
      </c>
      <c r="T21" s="125">
        <v>500</v>
      </c>
      <c r="U21" s="94"/>
      <c r="V21" s="117"/>
      <c r="W21" s="106"/>
      <c r="X21" s="232"/>
      <c r="Y21" s="228"/>
      <c r="Z21" s="228"/>
      <c r="AA21" s="228"/>
      <c r="AB21" s="228"/>
      <c r="AC21" s="228"/>
      <c r="AD21" s="228"/>
      <c r="AE21" s="228"/>
      <c r="AF21" s="228"/>
      <c r="AG21" s="106"/>
    </row>
    <row r="22" spans="2:33" s="160" customFormat="1">
      <c r="B22" s="123">
        <v>43763</v>
      </c>
      <c r="C22" s="124">
        <v>920</v>
      </c>
      <c r="D22" s="75">
        <v>1290</v>
      </c>
      <c r="E22" s="75">
        <v>1231.5</v>
      </c>
      <c r="F22" s="75">
        <v>1207</v>
      </c>
      <c r="G22" s="75">
        <v>1157</v>
      </c>
      <c r="H22" s="75">
        <v>1207.5</v>
      </c>
      <c r="I22" s="75">
        <v>1131</v>
      </c>
      <c r="J22" s="75">
        <v>974.5</v>
      </c>
      <c r="K22" s="125">
        <v>966</v>
      </c>
      <c r="L22" s="124">
        <v>593</v>
      </c>
      <c r="M22" s="75">
        <v>553.5</v>
      </c>
      <c r="N22" s="75">
        <v>548</v>
      </c>
      <c r="O22" s="75">
        <v>644</v>
      </c>
      <c r="P22" s="75">
        <v>542</v>
      </c>
      <c r="Q22" s="75">
        <v>362.5</v>
      </c>
      <c r="R22" s="75">
        <v>364.5</v>
      </c>
      <c r="S22" s="75">
        <v>510.5</v>
      </c>
      <c r="T22" s="125">
        <v>500</v>
      </c>
      <c r="U22" s="94"/>
      <c r="V22" s="117"/>
      <c r="W22" s="106"/>
      <c r="X22" s="232"/>
      <c r="Y22" s="228"/>
      <c r="Z22" s="228"/>
      <c r="AA22" s="228"/>
      <c r="AB22" s="228"/>
      <c r="AC22" s="228"/>
      <c r="AD22" s="228"/>
      <c r="AE22" s="228"/>
      <c r="AF22" s="228"/>
      <c r="AG22" s="106"/>
    </row>
    <row r="23" spans="2:33" s="160" customFormat="1">
      <c r="B23" s="123">
        <v>43770</v>
      </c>
      <c r="C23" s="124">
        <v>1223</v>
      </c>
      <c r="D23" s="75">
        <v>1190</v>
      </c>
      <c r="E23" s="75">
        <v>1151.5</v>
      </c>
      <c r="F23" s="75">
        <v>1121.5</v>
      </c>
      <c r="G23" s="75">
        <v>1240</v>
      </c>
      <c r="H23" s="75">
        <v>1075.5</v>
      </c>
      <c r="I23" s="75">
        <v>1144</v>
      </c>
      <c r="J23" s="75">
        <v>1113.5</v>
      </c>
      <c r="K23" s="125">
        <v>1283</v>
      </c>
      <c r="L23" s="124"/>
      <c r="M23" s="75">
        <v>532</v>
      </c>
      <c r="N23" s="75">
        <v>546</v>
      </c>
      <c r="O23" s="75">
        <v>586</v>
      </c>
      <c r="P23" s="75">
        <v>517</v>
      </c>
      <c r="Q23" s="75">
        <v>375</v>
      </c>
      <c r="R23" s="75">
        <v>416.5</v>
      </c>
      <c r="S23" s="75">
        <v>660.5</v>
      </c>
      <c r="T23" s="125">
        <v>450</v>
      </c>
      <c r="U23" s="94"/>
      <c r="V23" s="117"/>
      <c r="W23" s="106"/>
      <c r="X23" s="232"/>
      <c r="Y23" s="228"/>
      <c r="Z23" s="228"/>
      <c r="AA23" s="228"/>
      <c r="AB23" s="228"/>
      <c r="AC23" s="228"/>
      <c r="AD23" s="228"/>
      <c r="AE23" s="228"/>
      <c r="AF23" s="228"/>
      <c r="AG23" s="106"/>
    </row>
    <row r="24" spans="2:33">
      <c r="B24" s="123">
        <v>43777</v>
      </c>
      <c r="C24" s="124">
        <v>1215</v>
      </c>
      <c r="D24" s="75">
        <v>1238</v>
      </c>
      <c r="E24" s="75">
        <v>1201</v>
      </c>
      <c r="F24" s="75">
        <v>1158.5</v>
      </c>
      <c r="G24" s="75">
        <v>1168</v>
      </c>
      <c r="H24" s="75">
        <v>1189</v>
      </c>
      <c r="I24" s="75">
        <v>1156.5</v>
      </c>
      <c r="J24" s="75">
        <v>1077.5</v>
      </c>
      <c r="K24" s="215">
        <v>1238</v>
      </c>
      <c r="L24" s="124">
        <v>567</v>
      </c>
      <c r="M24" s="75">
        <v>491.5</v>
      </c>
      <c r="N24" s="75">
        <v>513</v>
      </c>
      <c r="O24" s="75">
        <v>538.5</v>
      </c>
      <c r="P24" s="75">
        <v>568.5</v>
      </c>
      <c r="Q24" s="75">
        <v>409.5</v>
      </c>
      <c r="R24" s="75">
        <v>392</v>
      </c>
      <c r="S24" s="75">
        <v>655.5</v>
      </c>
      <c r="T24" s="125">
        <v>475</v>
      </c>
      <c r="U24" s="94"/>
      <c r="V24" s="117"/>
      <c r="Y24" s="228">
        <f t="shared" si="3"/>
        <v>1.1428571428571428</v>
      </c>
      <c r="Z24" s="228">
        <f t="shared" ref="Z24:AC25" si="8">+IF(M24="","",((D24-M24)/M24))</f>
        <v>1.5188199389623602</v>
      </c>
      <c r="AA24" s="228">
        <f t="shared" si="8"/>
        <v>1.341130604288499</v>
      </c>
      <c r="AB24" s="228">
        <f t="shared" si="8"/>
        <v>1.1513463324048283</v>
      </c>
      <c r="AC24" s="228">
        <f t="shared" si="8"/>
        <v>1.0545294635004399</v>
      </c>
      <c r="AD24" s="228">
        <f t="shared" ref="AD24:AF25" si="9">+IF(R24="","",((I24-R24)/R24))</f>
        <v>1.9502551020408163</v>
      </c>
      <c r="AE24" s="228">
        <f t="shared" si="9"/>
        <v>0.64378337147215869</v>
      </c>
      <c r="AF24" s="228">
        <f t="shared" si="9"/>
        <v>1.6063157894736841</v>
      </c>
    </row>
    <row r="25" spans="2:33">
      <c r="B25" s="126">
        <v>43784</v>
      </c>
      <c r="C25" s="127">
        <v>1280</v>
      </c>
      <c r="D25" s="31">
        <v>1216</v>
      </c>
      <c r="E25" s="31">
        <v>1223.5</v>
      </c>
      <c r="F25" s="31">
        <v>1219</v>
      </c>
      <c r="G25" s="31">
        <v>1173</v>
      </c>
      <c r="H25" s="31">
        <v>1101</v>
      </c>
      <c r="I25" s="31">
        <v>1139</v>
      </c>
      <c r="J25" s="31">
        <v>1112.5</v>
      </c>
      <c r="K25" s="216">
        <v>1178</v>
      </c>
      <c r="L25" s="127">
        <v>495</v>
      </c>
      <c r="M25" s="31">
        <v>487.5</v>
      </c>
      <c r="N25" s="31">
        <v>424</v>
      </c>
      <c r="O25" s="31">
        <v>550.5</v>
      </c>
      <c r="P25" s="31">
        <v>550</v>
      </c>
      <c r="Q25" s="31">
        <v>344</v>
      </c>
      <c r="R25" s="31">
        <v>398</v>
      </c>
      <c r="S25" s="31">
        <v>593.5</v>
      </c>
      <c r="T25" s="128">
        <v>450</v>
      </c>
      <c r="U25" s="94"/>
      <c r="V25" s="117"/>
      <c r="W25" s="116"/>
      <c r="X25" s="233"/>
      <c r="Y25" s="228">
        <f t="shared" si="3"/>
        <v>1.5858585858585859</v>
      </c>
      <c r="Z25" s="228">
        <f t="shared" si="8"/>
        <v>1.4943589743589745</v>
      </c>
      <c r="AA25" s="228">
        <f t="shared" si="8"/>
        <v>1.8856132075471699</v>
      </c>
      <c r="AB25" s="228">
        <f t="shared" si="8"/>
        <v>1.2143505903723888</v>
      </c>
      <c r="AC25" s="228">
        <f t="shared" si="8"/>
        <v>1.1327272727272728</v>
      </c>
      <c r="AD25" s="228">
        <f t="shared" si="9"/>
        <v>1.8618090452261307</v>
      </c>
      <c r="AE25" s="228">
        <f t="shared" si="9"/>
        <v>0.87447346251053071</v>
      </c>
      <c r="AF25" s="228">
        <f t="shared" si="9"/>
        <v>1.6177777777777778</v>
      </c>
    </row>
    <row r="26" spans="2:33" ht="12.9">
      <c r="B26" s="296" t="s">
        <v>224</v>
      </c>
      <c r="C26" s="296"/>
      <c r="D26" s="296"/>
      <c r="E26" s="296"/>
      <c r="F26" s="296"/>
      <c r="G26" s="296"/>
      <c r="H26" s="296"/>
      <c r="I26" s="296"/>
      <c r="J26" s="296"/>
      <c r="K26" s="296"/>
      <c r="R26" s="39"/>
      <c r="S26" s="39"/>
      <c r="V26" s="129"/>
      <c r="W26" s="116"/>
    </row>
    <row r="27" spans="2:33">
      <c r="V27" s="117"/>
      <c r="X27" s="236" t="s">
        <v>187</v>
      </c>
      <c r="Y27" s="234">
        <f>+AVERAGE(C7:C25)</f>
        <v>1182.8157894736842</v>
      </c>
      <c r="Z27" s="234">
        <f>+AVERAGE(D7:D25)</f>
        <v>1194.3157894736842</v>
      </c>
      <c r="AA27" s="234">
        <f>+AVERAGE(E7:E25)</f>
        <v>1180.2631578947369</v>
      </c>
      <c r="AB27" s="234">
        <f>+AVERAGE(F7:F25)</f>
        <v>1162.421052631579</v>
      </c>
      <c r="AC27" s="234">
        <f>+AVERAGE(G7:G25)</f>
        <v>1146.1842105263158</v>
      </c>
      <c r="AD27" s="234">
        <f>+AVERAGE(I7:I25)</f>
        <v>1148.1052631578948</v>
      </c>
      <c r="AE27" s="234">
        <f>+AVERAGE(J7:J25)</f>
        <v>1045.2105263157894</v>
      </c>
      <c r="AF27" s="234">
        <f>+AVERAGE(K7:K25)</f>
        <v>1158.6052631578948</v>
      </c>
    </row>
    <row r="28" spans="2:33">
      <c r="V28" s="117"/>
      <c r="X28" s="236" t="s">
        <v>188</v>
      </c>
      <c r="Y28" s="234">
        <f>+AVERAGE(L7:L25)</f>
        <v>545.96875</v>
      </c>
      <c r="Z28" s="234">
        <f>+AVERAGE(M7:M25)</f>
        <v>507.13888888888891</v>
      </c>
      <c r="AA28" s="234">
        <f>+AVERAGE(N7:N25)</f>
        <v>443.34210526315792</v>
      </c>
      <c r="AB28" s="234">
        <f>+AVERAGE(O7:O25)</f>
        <v>514.80555555555554</v>
      </c>
      <c r="AC28" s="234">
        <f>+AVERAGE(P7:P25)</f>
        <v>522.81578947368416</v>
      </c>
      <c r="AD28" s="234">
        <f t="shared" ref="AD28:AF28" si="10">+AVERAGE(R7:R25)</f>
        <v>369.21052631578948</v>
      </c>
      <c r="AE28" s="234">
        <f t="shared" si="10"/>
        <v>452.57894736842104</v>
      </c>
      <c r="AF28" s="234">
        <f t="shared" si="10"/>
        <v>481.91666666666669</v>
      </c>
    </row>
    <row r="29" spans="2:33">
      <c r="V29" s="117"/>
      <c r="X29" s="236" t="s">
        <v>161</v>
      </c>
      <c r="Y29" s="228">
        <f>+Y27/Y28-1</f>
        <v>1.1664532804738075</v>
      </c>
      <c r="Z29" s="228">
        <f t="shared" ref="Z29:AF29" si="11">+Z27/Z28-1</f>
        <v>1.3550073079395646</v>
      </c>
      <c r="AA29" s="228">
        <f t="shared" si="11"/>
        <v>1.6621950495637203</v>
      </c>
      <c r="AB29" s="228">
        <f t="shared" si="11"/>
        <v>1.2579807853416525</v>
      </c>
      <c r="AC29" s="228">
        <f t="shared" si="11"/>
        <v>1.1923289877686618</v>
      </c>
      <c r="AD29" s="228">
        <f t="shared" si="11"/>
        <v>2.1096222380612972</v>
      </c>
      <c r="AE29" s="228">
        <f t="shared" si="11"/>
        <v>1.3094545877427608</v>
      </c>
      <c r="AF29" s="228">
        <f t="shared" si="11"/>
        <v>1.4041610164092577</v>
      </c>
    </row>
    <row r="30" spans="2:33">
      <c r="V30" s="117"/>
    </row>
    <row r="31" spans="2:33">
      <c r="V31" s="117"/>
    </row>
    <row r="32" spans="2:33">
      <c r="V32" s="117"/>
    </row>
    <row r="33" spans="3:22">
      <c r="V33" s="117"/>
    </row>
    <row r="34" spans="3:22">
      <c r="V34" s="117"/>
    </row>
    <row r="35" spans="3:22">
      <c r="V35" s="117"/>
    </row>
    <row r="46" spans="3:22" ht="12.9">
      <c r="C46" s="33" t="s">
        <v>167</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location="Índice!A1" display="Volver al índice" xr:uid="{00000000-0004-0000-0900-000000000000}"/>
  </hyperlinks>
  <printOptions horizontalCentered="1"/>
  <pageMargins left="0.23622047244094491" right="0.23622047244094491" top="0.74803149606299213" bottom="0.74803149606299213" header="0.31496062992125984" footer="0.31496062992125984"/>
  <pageSetup paperSize="122" scale="71" orientation="landscape" r:id="rId1"/>
  <headerFooter differentFirst="1">
    <oddFooter>&amp;C&amp;P</oddFooter>
  </headerFooter>
  <colBreaks count="1" manualBreakCount="1">
    <brk id="21"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view="pageBreakPreview" zoomScale="96" zoomScaleNormal="80" zoomScaleSheetLayoutView="96" zoomScalePageLayoutView="80" workbookViewId="0"/>
  </sheetViews>
  <sheetFormatPr baseColWidth="10" defaultColWidth="14.3828125" defaultRowHeight="12.45"/>
  <cols>
    <col min="1" max="1" width="1.3828125" style="20" customWidth="1"/>
    <col min="2" max="7" width="18.3828125" style="20" customWidth="1"/>
    <col min="8" max="16384" width="14.3828125" style="20"/>
  </cols>
  <sheetData>
    <row r="1" spans="1:8" ht="6" customHeight="1"/>
    <row r="2" spans="1:8">
      <c r="A2" s="2"/>
      <c r="C2" s="299" t="s">
        <v>12</v>
      </c>
      <c r="D2" s="299"/>
      <c r="E2" s="299"/>
      <c r="F2" s="299"/>
      <c r="H2" s="40" t="s">
        <v>134</v>
      </c>
    </row>
    <row r="3" spans="1:8">
      <c r="A3" s="2"/>
      <c r="C3" s="299" t="s">
        <v>112</v>
      </c>
      <c r="D3" s="299"/>
      <c r="E3" s="299"/>
      <c r="F3" s="299"/>
    </row>
    <row r="4" spans="1:8">
      <c r="A4" s="2"/>
      <c r="C4" s="25"/>
      <c r="D4" s="25"/>
      <c r="E4" s="25"/>
      <c r="F4" s="25"/>
    </row>
    <row r="5" spans="1:8" ht="12.75" customHeight="1">
      <c r="A5" s="2"/>
      <c r="C5" s="300" t="s">
        <v>11</v>
      </c>
      <c r="D5" s="302" t="s">
        <v>135</v>
      </c>
      <c r="E5" s="302" t="s">
        <v>136</v>
      </c>
      <c r="F5" s="302" t="s">
        <v>137</v>
      </c>
    </row>
    <row r="6" spans="1:8">
      <c r="A6" s="2"/>
      <c r="C6" s="301"/>
      <c r="D6" s="303"/>
      <c r="E6" s="303"/>
      <c r="F6" s="303"/>
    </row>
    <row r="7" spans="1:8">
      <c r="A7" s="2"/>
      <c r="C7" s="25" t="s">
        <v>10</v>
      </c>
      <c r="D7" s="66">
        <v>56000</v>
      </c>
      <c r="E7" s="66">
        <v>1093728.3999999999</v>
      </c>
      <c r="F7" s="71">
        <v>19.530864285714287</v>
      </c>
    </row>
    <row r="8" spans="1:8">
      <c r="A8" s="2"/>
      <c r="C8" s="25" t="s">
        <v>9</v>
      </c>
      <c r="D8" s="66">
        <v>59560</v>
      </c>
      <c r="E8" s="66">
        <v>1144170</v>
      </c>
      <c r="F8" s="71">
        <v>19.210376091336467</v>
      </c>
    </row>
    <row r="9" spans="1:8" ht="12.75" customHeight="1">
      <c r="A9" s="2"/>
      <c r="C9" s="25" t="s">
        <v>8</v>
      </c>
      <c r="D9" s="66">
        <v>55620</v>
      </c>
      <c r="E9" s="66">
        <v>1115735.7</v>
      </c>
      <c r="F9" s="71">
        <v>20.059973031283707</v>
      </c>
    </row>
    <row r="10" spans="1:8">
      <c r="A10" s="2"/>
      <c r="C10" s="25" t="s">
        <v>7</v>
      </c>
      <c r="D10" s="66">
        <v>63200</v>
      </c>
      <c r="E10" s="66">
        <v>1391378.2</v>
      </c>
      <c r="F10" s="71">
        <v>22.015477848101266</v>
      </c>
    </row>
    <row r="11" spans="1:8">
      <c r="A11" s="2"/>
      <c r="C11" s="25" t="s">
        <v>6</v>
      </c>
      <c r="D11" s="66">
        <v>54145</v>
      </c>
      <c r="E11" s="66">
        <v>834859.9</v>
      </c>
      <c r="F11" s="71">
        <v>15.418965740142211</v>
      </c>
    </row>
    <row r="12" spans="1:8">
      <c r="A12" s="2"/>
      <c r="C12" s="25" t="s">
        <v>5</v>
      </c>
      <c r="D12" s="66">
        <v>55976</v>
      </c>
      <c r="E12" s="66">
        <v>965939.5</v>
      </c>
      <c r="F12" s="71">
        <v>17.25631520651708</v>
      </c>
    </row>
    <row r="13" spans="1:8">
      <c r="A13" s="2"/>
      <c r="C13" s="25" t="s">
        <v>4</v>
      </c>
      <c r="D13" s="66">
        <v>45078</v>
      </c>
      <c r="E13" s="66">
        <v>924548.1</v>
      </c>
      <c r="F13" s="71">
        <v>20.509962731265809</v>
      </c>
    </row>
    <row r="14" spans="1:8">
      <c r="A14" s="2"/>
      <c r="C14" s="25" t="s">
        <v>3</v>
      </c>
      <c r="D14" s="66">
        <v>50771</v>
      </c>
      <c r="E14" s="66">
        <v>1081349.2</v>
      </c>
      <c r="F14" s="71">
        <v>21.3</v>
      </c>
    </row>
    <row r="15" spans="1:8">
      <c r="A15" s="2"/>
      <c r="C15" s="25" t="s">
        <v>2</v>
      </c>
      <c r="D15" s="66">
        <v>53653</v>
      </c>
      <c r="E15" s="66">
        <v>1676444</v>
      </c>
      <c r="F15" s="71">
        <v>31.25</v>
      </c>
    </row>
    <row r="16" spans="1:8">
      <c r="A16" s="2"/>
      <c r="C16" s="25" t="s">
        <v>111</v>
      </c>
      <c r="D16" s="66">
        <v>41534</v>
      </c>
      <c r="E16" s="66">
        <v>1093452</v>
      </c>
      <c r="F16" s="71">
        <v>26.33</v>
      </c>
    </row>
    <row r="17" spans="1:11">
      <c r="A17" s="2"/>
      <c r="C17" s="25" t="s">
        <v>120</v>
      </c>
      <c r="D17" s="66">
        <v>49576</v>
      </c>
      <c r="E17" s="66">
        <v>1159022.1000000001</v>
      </c>
      <c r="F17" s="71">
        <v>23.378693319348098</v>
      </c>
    </row>
    <row r="18" spans="1:11">
      <c r="A18" s="2"/>
      <c r="C18" s="25" t="s">
        <v>129</v>
      </c>
      <c r="D18" s="66">
        <v>48965</v>
      </c>
      <c r="E18" s="66">
        <v>1061324.9400000002</v>
      </c>
      <c r="F18" s="71">
        <v>21.675174920861842</v>
      </c>
    </row>
    <row r="19" spans="1:11" ht="12.75" customHeight="1">
      <c r="A19" s="2"/>
      <c r="C19" s="25" t="s">
        <v>156</v>
      </c>
      <c r="D19" s="66">
        <v>50526.337967409301</v>
      </c>
      <c r="E19" s="66">
        <v>960502</v>
      </c>
      <c r="F19" s="71">
        <v>19.010000000000002</v>
      </c>
    </row>
    <row r="20" spans="1:11">
      <c r="A20" s="2"/>
      <c r="C20" s="25" t="s">
        <v>165</v>
      </c>
      <c r="D20" s="66">
        <v>53485</v>
      </c>
      <c r="E20" s="66">
        <v>1166024.8999999999</v>
      </c>
      <c r="F20" s="71">
        <v>21.8</v>
      </c>
    </row>
    <row r="21" spans="1:11" ht="12.75" customHeight="1">
      <c r="A21" s="2"/>
      <c r="C21" s="25" t="s">
        <v>196</v>
      </c>
      <c r="D21" s="66">
        <v>54082</v>
      </c>
      <c r="E21" s="66">
        <v>1426478.7500000002</v>
      </c>
      <c r="F21" s="71">
        <v>26.376220369069195</v>
      </c>
    </row>
    <row r="22" spans="1:11" ht="12.75" customHeight="1">
      <c r="A22" s="2"/>
      <c r="C22" s="159" t="s">
        <v>214</v>
      </c>
      <c r="D22" s="66">
        <v>41268</v>
      </c>
      <c r="E22" s="66">
        <v>1183356.6000000001</v>
      </c>
      <c r="F22" s="71">
        <v>28.674920034893866</v>
      </c>
    </row>
    <row r="23" spans="1:11" ht="12.75" customHeight="1">
      <c r="A23" s="2"/>
      <c r="C23" s="159" t="s">
        <v>254</v>
      </c>
      <c r="D23" s="66">
        <v>41811</v>
      </c>
      <c r="E23" s="66">
        <v>1162568</v>
      </c>
      <c r="F23" s="71">
        <v>27.80531439094975</v>
      </c>
      <c r="G23" s="253"/>
      <c r="H23" s="253"/>
      <c r="I23" s="103"/>
      <c r="J23" s="103"/>
      <c r="K23" s="103"/>
    </row>
    <row r="24" spans="1:11" ht="12.75" customHeight="1">
      <c r="A24" s="2"/>
      <c r="C24" s="261" t="s">
        <v>261</v>
      </c>
      <c r="D24" s="262">
        <v>41742</v>
      </c>
      <c r="E24" s="262">
        <f>D24*F24</f>
        <v>1178798.9727017821</v>
      </c>
      <c r="F24" s="263">
        <f>AVERAGE(F22:F23)</f>
        <v>28.24011721292181</v>
      </c>
      <c r="G24" s="253"/>
      <c r="H24" s="253"/>
      <c r="I24" s="253"/>
      <c r="J24" s="103"/>
      <c r="K24" s="103"/>
    </row>
    <row r="25" spans="1:11">
      <c r="A25" s="2"/>
      <c r="B25" s="101"/>
      <c r="C25" s="245" t="s">
        <v>225</v>
      </c>
      <c r="D25" s="246"/>
      <c r="E25" s="246"/>
      <c r="F25" s="246"/>
      <c r="G25" s="101"/>
    </row>
    <row r="26" spans="1:11" ht="26.6" customHeight="1">
      <c r="A26" s="2"/>
      <c r="B26" s="101"/>
      <c r="C26" s="298" t="s">
        <v>268</v>
      </c>
      <c r="D26" s="298"/>
      <c r="E26" s="298"/>
      <c r="F26" s="298"/>
      <c r="G26" s="101"/>
    </row>
    <row r="27" spans="1:11">
      <c r="A27" s="2"/>
      <c r="C27" s="214"/>
      <c r="D27" s="214"/>
      <c r="E27" s="214"/>
      <c r="F27" s="214"/>
      <c r="G27" s="214"/>
      <c r="H27" s="214"/>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1.299212598425197" bottom="0.74803149606299213" header="0.31496062992125984" footer="0.31496062992125984"/>
  <pageSetup paperSize="122" scale="79"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view="pageBreakPreview" zoomScale="71" zoomScaleNormal="80" zoomScaleSheetLayoutView="71" zoomScalePageLayoutView="80" workbookViewId="0"/>
  </sheetViews>
  <sheetFormatPr baseColWidth="10" defaultColWidth="15.84375" defaultRowHeight="12.45"/>
  <cols>
    <col min="1" max="1" width="1.3828125" style="20" customWidth="1"/>
    <col min="2" max="2" width="9.3828125" style="20" customWidth="1"/>
    <col min="3" max="3" width="11.84375" style="20" customWidth="1"/>
    <col min="4" max="4" width="12.3828125" style="20" customWidth="1"/>
    <col min="5" max="5" width="14.84375" style="20" customWidth="1"/>
    <col min="6" max="6" width="11.3828125" style="20" customWidth="1"/>
    <col min="7" max="8" width="11.84375" style="20" customWidth="1"/>
    <col min="9" max="9" width="11.69140625" style="20" customWidth="1"/>
    <col min="10" max="10" width="14.3828125" style="20" customWidth="1"/>
    <col min="11" max="11" width="11.3046875" style="20" customWidth="1"/>
    <col min="12" max="12" width="12.15234375" style="20" customWidth="1"/>
    <col min="13" max="13" width="10.3828125" style="20" customWidth="1"/>
    <col min="14" max="14" width="2" style="20" customWidth="1"/>
    <col min="15" max="15" width="14" style="20" customWidth="1"/>
    <col min="16" max="16" width="15.84375" style="109"/>
    <col min="17" max="16384" width="15.84375" style="20"/>
  </cols>
  <sheetData>
    <row r="1" spans="2:15" ht="6" customHeight="1"/>
    <row r="2" spans="2:15">
      <c r="B2" s="284" t="s">
        <v>99</v>
      </c>
      <c r="C2" s="284"/>
      <c r="D2" s="284"/>
      <c r="E2" s="284"/>
      <c r="F2" s="284"/>
      <c r="G2" s="284"/>
      <c r="H2" s="284"/>
      <c r="I2" s="284"/>
      <c r="J2" s="284"/>
      <c r="K2" s="284"/>
      <c r="L2" s="284"/>
      <c r="M2" s="284"/>
      <c r="N2" s="166"/>
      <c r="O2" s="40" t="s">
        <v>134</v>
      </c>
    </row>
    <row r="3" spans="2:15" ht="12.75" customHeight="1">
      <c r="B3" s="284" t="s">
        <v>47</v>
      </c>
      <c r="C3" s="284"/>
      <c r="D3" s="284"/>
      <c r="E3" s="284"/>
      <c r="F3" s="284"/>
      <c r="G3" s="284"/>
      <c r="H3" s="284"/>
      <c r="I3" s="284"/>
      <c r="J3" s="284"/>
      <c r="K3" s="284"/>
      <c r="L3" s="284"/>
      <c r="M3" s="284"/>
      <c r="N3" s="166"/>
    </row>
    <row r="4" spans="2:15">
      <c r="B4" s="284" t="s">
        <v>25</v>
      </c>
      <c r="C4" s="284"/>
      <c r="D4" s="284"/>
      <c r="E4" s="284"/>
      <c r="F4" s="284"/>
      <c r="G4" s="284"/>
      <c r="H4" s="284"/>
      <c r="I4" s="284"/>
      <c r="J4" s="284"/>
      <c r="K4" s="284"/>
      <c r="L4" s="284"/>
      <c r="M4" s="284"/>
      <c r="N4" s="166"/>
    </row>
    <row r="5" spans="2:15">
      <c r="B5" s="2"/>
      <c r="C5" s="2"/>
      <c r="D5" s="2"/>
      <c r="E5" s="2"/>
      <c r="F5" s="2"/>
      <c r="G5" s="2"/>
      <c r="H5" s="2"/>
      <c r="I5" s="2"/>
      <c r="J5" s="2"/>
      <c r="K5" s="44"/>
      <c r="L5" s="2"/>
    </row>
    <row r="6" spans="2:15">
      <c r="B6" s="304" t="s">
        <v>11</v>
      </c>
      <c r="C6" s="175" t="s">
        <v>22</v>
      </c>
      <c r="D6" s="175" t="s">
        <v>22</v>
      </c>
      <c r="E6" s="175" t="s">
        <v>24</v>
      </c>
      <c r="F6" s="175" t="s">
        <v>22</v>
      </c>
      <c r="G6" s="175" t="s">
        <v>23</v>
      </c>
      <c r="H6" s="256" t="s">
        <v>22</v>
      </c>
      <c r="I6" s="175" t="s">
        <v>23</v>
      </c>
      <c r="J6" s="175" t="s">
        <v>22</v>
      </c>
      <c r="K6" s="175" t="s">
        <v>22</v>
      </c>
      <c r="L6" s="175" t="s">
        <v>22</v>
      </c>
      <c r="M6" s="175" t="s">
        <v>138</v>
      </c>
      <c r="N6" s="1"/>
    </row>
    <row r="7" spans="2:15">
      <c r="B7" s="305"/>
      <c r="C7" s="176" t="s">
        <v>21</v>
      </c>
      <c r="D7" s="176" t="s">
        <v>20</v>
      </c>
      <c r="E7" s="176" t="s">
        <v>19</v>
      </c>
      <c r="F7" s="176" t="s">
        <v>18</v>
      </c>
      <c r="G7" s="176" t="s">
        <v>17</v>
      </c>
      <c r="H7" s="255" t="s">
        <v>247</v>
      </c>
      <c r="I7" s="176" t="s">
        <v>16</v>
      </c>
      <c r="J7" s="176" t="s">
        <v>15</v>
      </c>
      <c r="K7" s="176" t="s">
        <v>14</v>
      </c>
      <c r="L7" s="176" t="s">
        <v>13</v>
      </c>
      <c r="M7" s="176" t="s">
        <v>139</v>
      </c>
      <c r="N7" s="1"/>
    </row>
    <row r="8" spans="2:15">
      <c r="B8" s="54" t="s">
        <v>10</v>
      </c>
      <c r="C8" s="53">
        <v>5420</v>
      </c>
      <c r="D8" s="53">
        <v>1190</v>
      </c>
      <c r="E8" s="53">
        <v>4090</v>
      </c>
      <c r="F8" s="53">
        <v>3140</v>
      </c>
      <c r="G8" s="53">
        <v>3850</v>
      </c>
      <c r="H8" s="53" t="s">
        <v>238</v>
      </c>
      <c r="I8" s="53">
        <v>5690</v>
      </c>
      <c r="J8" s="53">
        <v>15000</v>
      </c>
      <c r="K8" s="54" t="s">
        <v>238</v>
      </c>
      <c r="L8" s="53">
        <v>16310</v>
      </c>
      <c r="M8" s="53">
        <v>1310</v>
      </c>
      <c r="N8" s="53"/>
    </row>
    <row r="9" spans="2:15">
      <c r="B9" s="54" t="s">
        <v>9</v>
      </c>
      <c r="C9" s="53">
        <v>5400</v>
      </c>
      <c r="D9" s="53">
        <v>1200</v>
      </c>
      <c r="E9" s="53">
        <v>4000</v>
      </c>
      <c r="F9" s="53">
        <v>3450</v>
      </c>
      <c r="G9" s="53">
        <v>3800</v>
      </c>
      <c r="H9" s="53" t="s">
        <v>238</v>
      </c>
      <c r="I9" s="53">
        <v>6400</v>
      </c>
      <c r="J9" s="53">
        <v>16800</v>
      </c>
      <c r="K9" s="54" t="s">
        <v>238</v>
      </c>
      <c r="L9" s="53">
        <v>17200</v>
      </c>
      <c r="M9" s="53">
        <v>1310</v>
      </c>
      <c r="N9" s="53"/>
    </row>
    <row r="10" spans="2:15">
      <c r="B10" s="54" t="s">
        <v>8</v>
      </c>
      <c r="C10" s="53">
        <v>4960</v>
      </c>
      <c r="D10" s="53">
        <v>1550</v>
      </c>
      <c r="E10" s="53">
        <v>3260</v>
      </c>
      <c r="F10" s="53">
        <v>2820</v>
      </c>
      <c r="G10" s="53">
        <v>2800</v>
      </c>
      <c r="H10" s="53" t="s">
        <v>238</v>
      </c>
      <c r="I10" s="53">
        <v>6290</v>
      </c>
      <c r="J10" s="53">
        <v>15620</v>
      </c>
      <c r="K10" s="54" t="s">
        <v>238</v>
      </c>
      <c r="L10" s="53">
        <v>17010</v>
      </c>
      <c r="M10" s="53">
        <v>1310</v>
      </c>
      <c r="N10" s="53"/>
    </row>
    <row r="11" spans="2:15">
      <c r="B11" s="54" t="s">
        <v>7</v>
      </c>
      <c r="C11" s="53">
        <v>5590</v>
      </c>
      <c r="D11" s="53">
        <v>1870</v>
      </c>
      <c r="E11" s="53">
        <v>4000</v>
      </c>
      <c r="F11" s="53">
        <v>3410</v>
      </c>
      <c r="G11" s="53">
        <v>3740</v>
      </c>
      <c r="H11" s="53" t="s">
        <v>238</v>
      </c>
      <c r="I11" s="53">
        <v>6600</v>
      </c>
      <c r="J11" s="53">
        <v>17980</v>
      </c>
      <c r="K11" s="54" t="s">
        <v>238</v>
      </c>
      <c r="L11" s="53">
        <v>18700</v>
      </c>
      <c r="M11" s="53">
        <v>1310</v>
      </c>
      <c r="N11" s="53"/>
    </row>
    <row r="12" spans="2:15">
      <c r="B12" s="54" t="s">
        <v>6</v>
      </c>
      <c r="C12" s="53">
        <v>3236.8</v>
      </c>
      <c r="D12" s="53">
        <v>2188.7800000000002</v>
      </c>
      <c r="E12" s="53">
        <v>5236.7</v>
      </c>
      <c r="F12" s="53">
        <v>1711.1</v>
      </c>
      <c r="G12" s="53">
        <v>3368.74</v>
      </c>
      <c r="H12" s="53" t="s">
        <v>238</v>
      </c>
      <c r="I12" s="53">
        <v>8440.58</v>
      </c>
      <c r="J12" s="53">
        <v>14058.9</v>
      </c>
      <c r="K12" s="54">
        <v>3971.3</v>
      </c>
      <c r="L12" s="53">
        <v>11228.6</v>
      </c>
      <c r="M12" s="53">
        <v>703.66</v>
      </c>
      <c r="N12" s="53"/>
    </row>
    <row r="13" spans="2:15">
      <c r="B13" s="54" t="s">
        <v>5</v>
      </c>
      <c r="C13" s="55">
        <v>3520</v>
      </c>
      <c r="D13" s="252">
        <v>2040</v>
      </c>
      <c r="E13" s="55">
        <v>5610</v>
      </c>
      <c r="F13" s="55">
        <v>1570</v>
      </c>
      <c r="G13" s="55">
        <v>3430</v>
      </c>
      <c r="H13" s="55" t="s">
        <v>238</v>
      </c>
      <c r="I13" s="55">
        <v>8100</v>
      </c>
      <c r="J13" s="55">
        <v>14800</v>
      </c>
      <c r="K13" s="55">
        <v>4240</v>
      </c>
      <c r="L13" s="55">
        <v>11960</v>
      </c>
      <c r="M13" s="55">
        <v>706</v>
      </c>
      <c r="N13" s="55"/>
    </row>
    <row r="14" spans="2:15">
      <c r="B14" s="54" t="s">
        <v>4</v>
      </c>
      <c r="C14" s="53">
        <v>2996</v>
      </c>
      <c r="D14" s="53">
        <v>606</v>
      </c>
      <c r="E14" s="53">
        <v>2760</v>
      </c>
      <c r="F14" s="53">
        <v>259</v>
      </c>
      <c r="G14" s="53">
        <v>2183</v>
      </c>
      <c r="H14" s="53" t="s">
        <v>238</v>
      </c>
      <c r="I14" s="53">
        <v>7025</v>
      </c>
      <c r="J14" s="53">
        <v>13473</v>
      </c>
      <c r="K14" s="53">
        <v>4567</v>
      </c>
      <c r="L14" s="53">
        <v>10522</v>
      </c>
      <c r="M14" s="53">
        <v>687</v>
      </c>
      <c r="N14" s="53"/>
    </row>
    <row r="15" spans="2:15">
      <c r="B15" s="54" t="s">
        <v>3</v>
      </c>
      <c r="C15" s="53">
        <v>3421</v>
      </c>
      <c r="D15" s="53">
        <v>447</v>
      </c>
      <c r="E15" s="53">
        <v>3493</v>
      </c>
      <c r="F15" s="53">
        <v>1981</v>
      </c>
      <c r="G15" s="53">
        <v>4589</v>
      </c>
      <c r="H15" s="53" t="s">
        <v>238</v>
      </c>
      <c r="I15" s="53">
        <v>8958</v>
      </c>
      <c r="J15" s="53">
        <v>16756</v>
      </c>
      <c r="K15" s="53">
        <v>3767</v>
      </c>
      <c r="L15" s="53">
        <v>6672</v>
      </c>
      <c r="M15" s="53">
        <v>687</v>
      </c>
      <c r="N15" s="53"/>
    </row>
    <row r="16" spans="2:15">
      <c r="B16" s="54" t="s">
        <v>2</v>
      </c>
      <c r="C16" s="53">
        <v>3208</v>
      </c>
      <c r="D16" s="53">
        <v>1493</v>
      </c>
      <c r="E16" s="53">
        <v>3750</v>
      </c>
      <c r="F16" s="53">
        <v>887</v>
      </c>
      <c r="G16" s="53">
        <v>4584</v>
      </c>
      <c r="H16" s="53" t="s">
        <v>238</v>
      </c>
      <c r="I16" s="53">
        <v>9385</v>
      </c>
      <c r="J16" s="53">
        <v>17757</v>
      </c>
      <c r="K16" s="53">
        <v>3839</v>
      </c>
      <c r="L16" s="53">
        <v>8063</v>
      </c>
      <c r="M16" s="53">
        <v>687</v>
      </c>
      <c r="N16" s="53"/>
    </row>
    <row r="17" spans="2:18">
      <c r="B17" s="54" t="s">
        <v>111</v>
      </c>
      <c r="C17" s="53">
        <v>1865</v>
      </c>
      <c r="D17" s="53">
        <v>1421</v>
      </c>
      <c r="E17" s="53">
        <v>3607</v>
      </c>
      <c r="F17" s="53">
        <v>1681</v>
      </c>
      <c r="G17" s="53">
        <v>2080</v>
      </c>
      <c r="H17" s="53" t="s">
        <v>238</v>
      </c>
      <c r="I17" s="53">
        <v>5998</v>
      </c>
      <c r="J17" s="53">
        <v>10383</v>
      </c>
      <c r="K17" s="53">
        <v>3393</v>
      </c>
      <c r="L17" s="53">
        <v>10419</v>
      </c>
      <c r="M17" s="53">
        <v>687</v>
      </c>
      <c r="N17" s="53"/>
    </row>
    <row r="18" spans="2:18">
      <c r="B18" s="54" t="s">
        <v>120</v>
      </c>
      <c r="C18" s="53">
        <v>2546</v>
      </c>
      <c r="D18" s="53">
        <v>1103</v>
      </c>
      <c r="E18" s="53">
        <v>5104</v>
      </c>
      <c r="F18" s="53">
        <v>942</v>
      </c>
      <c r="G18" s="53">
        <v>3017</v>
      </c>
      <c r="H18" s="53" t="s">
        <v>238</v>
      </c>
      <c r="I18" s="53">
        <v>8372</v>
      </c>
      <c r="J18" s="53">
        <v>14459</v>
      </c>
      <c r="K18" s="53">
        <v>3334</v>
      </c>
      <c r="L18" s="53">
        <v>10012</v>
      </c>
      <c r="M18" s="53">
        <v>687</v>
      </c>
      <c r="N18" s="53"/>
    </row>
    <row r="19" spans="2:18">
      <c r="B19" s="54" t="s">
        <v>129</v>
      </c>
      <c r="C19" s="53">
        <v>2197</v>
      </c>
      <c r="D19" s="53">
        <v>1480</v>
      </c>
      <c r="E19" s="53">
        <v>3299</v>
      </c>
      <c r="F19" s="53">
        <v>1394</v>
      </c>
      <c r="G19" s="53">
        <v>3557</v>
      </c>
      <c r="H19" s="53" t="s">
        <v>238</v>
      </c>
      <c r="I19" s="53">
        <v>8532</v>
      </c>
      <c r="J19" s="53">
        <v>13054</v>
      </c>
      <c r="K19" s="53">
        <v>4007</v>
      </c>
      <c r="L19" s="53">
        <v>10758</v>
      </c>
      <c r="M19" s="53">
        <v>687</v>
      </c>
      <c r="N19" s="53"/>
    </row>
    <row r="20" spans="2:18">
      <c r="B20" s="54" t="s">
        <v>156</v>
      </c>
      <c r="C20" s="53">
        <v>1874.8517657009927</v>
      </c>
      <c r="D20" s="53">
        <v>1451.3199862357419</v>
      </c>
      <c r="E20" s="53">
        <v>4939.8094869007145</v>
      </c>
      <c r="F20" s="53">
        <v>2047.8950515475051</v>
      </c>
      <c r="G20" s="53">
        <v>3593.5396570323278</v>
      </c>
      <c r="H20" s="53" t="s">
        <v>238</v>
      </c>
      <c r="I20" s="53">
        <v>8685.4599664461075</v>
      </c>
      <c r="J20" s="53">
        <v>16788.425585779605</v>
      </c>
      <c r="K20" s="53">
        <v>3490.6066401256444</v>
      </c>
      <c r="L20" s="53">
        <v>6967.4298276406953</v>
      </c>
      <c r="M20" s="53">
        <v>687</v>
      </c>
      <c r="N20" s="53"/>
    </row>
    <row r="21" spans="2:18">
      <c r="B21" s="54" t="s">
        <v>165</v>
      </c>
      <c r="C21" s="53">
        <v>2244</v>
      </c>
      <c r="D21" s="53">
        <v>776</v>
      </c>
      <c r="E21" s="53">
        <v>4449</v>
      </c>
      <c r="F21" s="53">
        <v>2251</v>
      </c>
      <c r="G21" s="53">
        <v>5243</v>
      </c>
      <c r="H21" s="53" t="s">
        <v>238</v>
      </c>
      <c r="I21" s="53">
        <v>8946</v>
      </c>
      <c r="J21" s="53">
        <v>14976</v>
      </c>
      <c r="K21" s="53">
        <v>3369</v>
      </c>
      <c r="L21" s="53">
        <v>10544</v>
      </c>
      <c r="M21" s="53">
        <v>687</v>
      </c>
      <c r="N21" s="53"/>
    </row>
    <row r="22" spans="2:18">
      <c r="B22" s="54" t="s">
        <v>196</v>
      </c>
      <c r="C22" s="53">
        <v>2193</v>
      </c>
      <c r="D22" s="53">
        <v>1721</v>
      </c>
      <c r="E22" s="53">
        <v>5339</v>
      </c>
      <c r="F22" s="53">
        <v>1195</v>
      </c>
      <c r="G22" s="53">
        <v>4168</v>
      </c>
      <c r="H22" s="53" t="s">
        <v>238</v>
      </c>
      <c r="I22" s="53">
        <v>9892</v>
      </c>
      <c r="J22" s="53">
        <v>13886</v>
      </c>
      <c r="K22" s="53">
        <v>3979</v>
      </c>
      <c r="L22" s="53">
        <v>11022</v>
      </c>
      <c r="M22" s="53">
        <v>687</v>
      </c>
      <c r="N22" s="53"/>
    </row>
    <row r="23" spans="2:18">
      <c r="B23" s="54" t="s">
        <v>214</v>
      </c>
      <c r="C23" s="53">
        <v>2137</v>
      </c>
      <c r="D23" s="53">
        <v>625</v>
      </c>
      <c r="E23" s="53">
        <v>3197</v>
      </c>
      <c r="F23" s="53">
        <v>725</v>
      </c>
      <c r="G23" s="53">
        <v>3920</v>
      </c>
      <c r="H23" s="53">
        <v>3015</v>
      </c>
      <c r="I23" s="53">
        <v>4409</v>
      </c>
      <c r="J23" s="53">
        <v>12486</v>
      </c>
      <c r="K23" s="53">
        <v>2935</v>
      </c>
      <c r="L23" s="53">
        <v>7132</v>
      </c>
      <c r="M23" s="53">
        <v>687</v>
      </c>
      <c r="N23" s="53"/>
    </row>
    <row r="24" spans="2:18">
      <c r="B24" s="54" t="s">
        <v>254</v>
      </c>
      <c r="C24" s="53">
        <v>1934</v>
      </c>
      <c r="D24" s="53">
        <v>854</v>
      </c>
      <c r="E24" s="53">
        <v>3432</v>
      </c>
      <c r="F24" s="53">
        <v>1679</v>
      </c>
      <c r="G24" s="53">
        <v>4602</v>
      </c>
      <c r="H24" s="53">
        <v>2503</v>
      </c>
      <c r="I24" s="53">
        <v>4266</v>
      </c>
      <c r="J24" s="53">
        <v>10501</v>
      </c>
      <c r="K24" s="53">
        <v>2666</v>
      </c>
      <c r="L24" s="53">
        <v>8687</v>
      </c>
      <c r="M24" s="53">
        <v>687</v>
      </c>
      <c r="N24" s="53"/>
      <c r="O24" s="103"/>
    </row>
    <row r="25" spans="2:18" ht="12.9">
      <c r="B25" s="306" t="s">
        <v>226</v>
      </c>
      <c r="C25" s="307"/>
      <c r="D25" s="307"/>
      <c r="E25" s="307"/>
      <c r="F25" s="307"/>
      <c r="G25" s="307"/>
      <c r="H25" s="308"/>
      <c r="I25" s="307"/>
      <c r="J25" s="307"/>
      <c r="K25" s="307"/>
      <c r="L25" s="307"/>
      <c r="M25" s="307"/>
      <c r="N25" s="53"/>
    </row>
    <row r="27" spans="2:18">
      <c r="N27" s="173"/>
    </row>
    <row r="28" spans="2:18">
      <c r="B28" s="109"/>
      <c r="C28" s="107"/>
      <c r="D28" s="107"/>
      <c r="E28" s="107"/>
      <c r="F28" s="107"/>
      <c r="G28" s="107"/>
      <c r="H28" s="107"/>
      <c r="I28" s="107"/>
      <c r="J28" s="107"/>
      <c r="K28" s="107"/>
      <c r="L28" s="107"/>
      <c r="M28" s="107"/>
      <c r="N28" s="170"/>
    </row>
    <row r="29" spans="2:18">
      <c r="B29" s="109"/>
      <c r="C29" s="107"/>
      <c r="D29" s="107"/>
      <c r="E29" s="107"/>
      <c r="F29" s="107"/>
      <c r="G29" s="107"/>
      <c r="H29" s="107"/>
      <c r="I29" s="107"/>
      <c r="J29" s="107"/>
      <c r="K29" s="107"/>
      <c r="L29" s="107"/>
      <c r="M29" s="107"/>
      <c r="N29" s="170"/>
    </row>
    <row r="30" spans="2:18">
      <c r="B30" s="109"/>
      <c r="C30" s="107"/>
      <c r="D30" s="107"/>
      <c r="E30" s="107"/>
      <c r="F30" s="107"/>
      <c r="G30" s="107"/>
      <c r="H30" s="107"/>
      <c r="I30" s="107"/>
      <c r="J30" s="107"/>
      <c r="K30" s="107"/>
      <c r="L30" s="107"/>
      <c r="M30" s="107"/>
      <c r="N30" s="170"/>
      <c r="O30" s="104"/>
      <c r="P30" s="104"/>
      <c r="Q30" s="104"/>
      <c r="R30" s="104"/>
    </row>
    <row r="31" spans="2:18" ht="12.9">
      <c r="B31" s="171"/>
      <c r="C31" s="172"/>
      <c r="D31" s="172"/>
      <c r="E31" s="172"/>
      <c r="F31" s="172"/>
      <c r="G31" s="172"/>
      <c r="H31" s="172"/>
      <c r="I31" s="172"/>
      <c r="J31" s="172"/>
      <c r="K31" s="172"/>
      <c r="L31" s="172"/>
      <c r="M31" s="172"/>
      <c r="N31" s="174"/>
      <c r="O31" s="104"/>
      <c r="P31" s="104"/>
      <c r="Q31" s="104"/>
      <c r="R31" s="104"/>
    </row>
    <row r="32" spans="2:18">
      <c r="O32" s="109"/>
      <c r="Q32" s="109"/>
      <c r="R32" s="109"/>
    </row>
    <row r="47" spans="2:18">
      <c r="B47" s="42"/>
    </row>
    <row r="48" spans="2:18" s="104" customFormat="1" hidden="1">
      <c r="O48" s="20"/>
      <c r="P48" s="109"/>
      <c r="Q48" s="20"/>
      <c r="R48" s="20"/>
    </row>
    <row r="49" spans="15:18" s="104" customFormat="1" hidden="1">
      <c r="O49" s="20"/>
      <c r="P49" s="109"/>
      <c r="Q49" s="20"/>
      <c r="R49" s="20"/>
    </row>
    <row r="50" spans="15:18" s="109" customFormat="1">
      <c r="O50" s="20"/>
      <c r="Q50" s="20"/>
      <c r="R50" s="20"/>
    </row>
  </sheetData>
  <mergeCells count="5">
    <mergeCell ref="B6:B7"/>
    <mergeCell ref="B2:M2"/>
    <mergeCell ref="B3:M3"/>
    <mergeCell ref="B4:M4"/>
    <mergeCell ref="B25:M25"/>
  </mergeCells>
  <hyperlinks>
    <hyperlink ref="O2" location="Índice!A1" display="Volver al índice" xr:uid="{00000000-0004-0000-0B00-000000000000}"/>
  </hyperlinks>
  <printOptions horizontalCentered="1"/>
  <pageMargins left="0.70866141732283472" right="0.70866141732283472" top="1.299212598425197" bottom="0.74803149606299213" header="0.31496062992125984" footer="0.31496062992125984"/>
  <pageSetup paperSize="122" scale="81"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view="pageBreakPreview" zoomScale="84" zoomScaleNormal="80" zoomScaleSheetLayoutView="84" zoomScalePageLayoutView="80" workbookViewId="0"/>
  </sheetViews>
  <sheetFormatPr baseColWidth="10" defaultColWidth="10.84375" defaultRowHeight="12.45"/>
  <cols>
    <col min="1" max="1" width="1.3828125" style="20" customWidth="1"/>
    <col min="2" max="2" width="10.84375" style="20"/>
    <col min="3" max="4" width="11.69140625" style="20" customWidth="1"/>
    <col min="5" max="5" width="14.3828125" style="20" customWidth="1"/>
    <col min="6" max="6" width="10.84375" style="20"/>
    <col min="7" max="8" width="11.84375" style="20" customWidth="1"/>
    <col min="9" max="9" width="12.3828125" style="20" customWidth="1"/>
    <col min="10" max="10" width="13.3828125" style="20" customWidth="1"/>
    <col min="11" max="11" width="10.84375" style="20"/>
    <col min="12" max="12" width="11.3828125" style="20" customWidth="1"/>
    <col min="13" max="13" width="10.84375" style="20"/>
    <col min="14" max="14" width="2" style="20" customWidth="1"/>
    <col min="15" max="15" width="12.69140625" style="20" bestFit="1" customWidth="1"/>
    <col min="16" max="24" width="10.84375" style="104" hidden="1" customWidth="1"/>
    <col min="25" max="25" width="10.84375" style="109"/>
    <col min="26" max="16384" width="10.84375" style="20"/>
  </cols>
  <sheetData>
    <row r="1" spans="2:25" ht="6.75" customHeight="1"/>
    <row r="2" spans="2:25">
      <c r="B2" s="311" t="s">
        <v>61</v>
      </c>
      <c r="C2" s="311"/>
      <c r="D2" s="311"/>
      <c r="E2" s="311"/>
      <c r="F2" s="311"/>
      <c r="G2" s="311"/>
      <c r="H2" s="311"/>
      <c r="I2" s="311"/>
      <c r="J2" s="311"/>
      <c r="K2" s="311"/>
      <c r="L2" s="311"/>
      <c r="M2" s="311"/>
      <c r="O2" s="40" t="s">
        <v>134</v>
      </c>
    </row>
    <row r="3" spans="2:25" ht="14.25" customHeight="1">
      <c r="B3" s="311" t="s">
        <v>46</v>
      </c>
      <c r="C3" s="311"/>
      <c r="D3" s="311"/>
      <c r="E3" s="311"/>
      <c r="F3" s="311"/>
      <c r="G3" s="311"/>
      <c r="H3" s="311"/>
      <c r="I3" s="311"/>
      <c r="J3" s="311"/>
      <c r="K3" s="311"/>
      <c r="L3" s="311"/>
      <c r="M3" s="311"/>
    </row>
    <row r="4" spans="2:25">
      <c r="B4" s="311" t="s">
        <v>26</v>
      </c>
      <c r="C4" s="311"/>
      <c r="D4" s="311"/>
      <c r="E4" s="311"/>
      <c r="F4" s="311"/>
      <c r="G4" s="311"/>
      <c r="H4" s="311"/>
      <c r="I4" s="311"/>
      <c r="J4" s="311"/>
      <c r="K4" s="311"/>
      <c r="L4" s="311"/>
      <c r="M4" s="311"/>
    </row>
    <row r="5" spans="2:25">
      <c r="B5" s="95"/>
      <c r="C5" s="95"/>
      <c r="D5" s="95"/>
      <c r="E5" s="95"/>
      <c r="F5" s="95"/>
      <c r="G5" s="95"/>
      <c r="H5" s="95"/>
      <c r="I5" s="95"/>
      <c r="J5" s="95"/>
      <c r="K5" s="96"/>
      <c r="L5" s="95"/>
      <c r="M5" s="97"/>
      <c r="P5" s="20"/>
      <c r="Q5" s="20"/>
      <c r="R5" s="20"/>
      <c r="S5" s="20"/>
      <c r="T5" s="20"/>
      <c r="U5" s="20"/>
      <c r="V5" s="20"/>
      <c r="W5" s="20"/>
      <c r="X5" s="20"/>
      <c r="Y5" s="20"/>
    </row>
    <row r="6" spans="2:25">
      <c r="B6" s="309" t="s">
        <v>11</v>
      </c>
      <c r="C6" s="167" t="s">
        <v>22</v>
      </c>
      <c r="D6" s="167" t="s">
        <v>22</v>
      </c>
      <c r="E6" s="167" t="s">
        <v>24</v>
      </c>
      <c r="F6" s="167" t="s">
        <v>22</v>
      </c>
      <c r="G6" s="167" t="s">
        <v>23</v>
      </c>
      <c r="H6" s="256" t="s">
        <v>22</v>
      </c>
      <c r="I6" s="167" t="s">
        <v>23</v>
      </c>
      <c r="J6" s="167" t="s">
        <v>22</v>
      </c>
      <c r="K6" s="167" t="s">
        <v>22</v>
      </c>
      <c r="L6" s="167" t="s">
        <v>22</v>
      </c>
      <c r="M6" s="167" t="s">
        <v>138</v>
      </c>
      <c r="P6" s="20"/>
      <c r="Q6" s="20"/>
      <c r="R6" s="20"/>
      <c r="S6" s="20"/>
      <c r="T6" s="20"/>
      <c r="U6" s="20"/>
      <c r="V6" s="20"/>
      <c r="W6" s="20"/>
      <c r="X6" s="20"/>
      <c r="Y6" s="20"/>
    </row>
    <row r="7" spans="2:25">
      <c r="B7" s="310"/>
      <c r="C7" s="168" t="s">
        <v>21</v>
      </c>
      <c r="D7" s="168" t="s">
        <v>20</v>
      </c>
      <c r="E7" s="168" t="s">
        <v>19</v>
      </c>
      <c r="F7" s="168" t="s">
        <v>18</v>
      </c>
      <c r="G7" s="168" t="s">
        <v>17</v>
      </c>
      <c r="H7" s="255" t="s">
        <v>247</v>
      </c>
      <c r="I7" s="168" t="s">
        <v>16</v>
      </c>
      <c r="J7" s="168" t="s">
        <v>15</v>
      </c>
      <c r="K7" s="168" t="s">
        <v>14</v>
      </c>
      <c r="L7" s="168" t="s">
        <v>13</v>
      </c>
      <c r="M7" s="168" t="s">
        <v>139</v>
      </c>
      <c r="P7" s="20"/>
      <c r="Q7" s="20"/>
      <c r="R7" s="20"/>
      <c r="S7" s="20"/>
      <c r="T7" s="20"/>
      <c r="U7" s="20"/>
      <c r="V7" s="20"/>
      <c r="W7" s="20"/>
      <c r="X7" s="20"/>
      <c r="Y7" s="20"/>
    </row>
    <row r="8" spans="2:25">
      <c r="B8" s="54" t="s">
        <v>10</v>
      </c>
      <c r="C8" s="53">
        <v>110721.3</v>
      </c>
      <c r="D8" s="53">
        <v>14420.5</v>
      </c>
      <c r="E8" s="53">
        <v>63776.2</v>
      </c>
      <c r="F8" s="53">
        <v>57186.7</v>
      </c>
      <c r="G8" s="53">
        <v>57216.7</v>
      </c>
      <c r="H8" s="53" t="s">
        <v>238</v>
      </c>
      <c r="I8" s="53">
        <v>113195.2</v>
      </c>
      <c r="J8" s="53">
        <v>297628.59999999998</v>
      </c>
      <c r="K8" s="54" t="s">
        <v>238</v>
      </c>
      <c r="L8" s="53">
        <v>367637.1</v>
      </c>
      <c r="M8" s="53">
        <v>11946.100000000093</v>
      </c>
      <c r="P8" s="20"/>
      <c r="Q8" s="20"/>
      <c r="R8" s="20"/>
      <c r="S8" s="20"/>
      <c r="T8" s="20"/>
      <c r="U8" s="20"/>
      <c r="V8" s="20"/>
      <c r="W8" s="20"/>
      <c r="X8" s="20"/>
      <c r="Y8" s="20"/>
    </row>
    <row r="9" spans="2:25">
      <c r="B9" s="54" t="s">
        <v>9</v>
      </c>
      <c r="C9" s="53">
        <v>109620</v>
      </c>
      <c r="D9" s="53">
        <v>15000</v>
      </c>
      <c r="E9" s="53">
        <v>63360</v>
      </c>
      <c r="F9" s="53">
        <v>65550</v>
      </c>
      <c r="G9" s="53">
        <v>57190</v>
      </c>
      <c r="H9" s="53" t="s">
        <v>238</v>
      </c>
      <c r="I9" s="53">
        <v>128320</v>
      </c>
      <c r="J9" s="53">
        <v>302400</v>
      </c>
      <c r="K9" s="54" t="s">
        <v>238</v>
      </c>
      <c r="L9" s="53">
        <v>390784</v>
      </c>
      <c r="M9" s="53">
        <v>11946</v>
      </c>
      <c r="P9" s="20"/>
      <c r="Q9" s="20"/>
      <c r="R9" s="20"/>
      <c r="S9" s="20"/>
      <c r="T9" s="20"/>
      <c r="U9" s="20"/>
      <c r="V9" s="20"/>
      <c r="W9" s="20"/>
      <c r="X9" s="20"/>
      <c r="Y9" s="20"/>
    </row>
    <row r="10" spans="2:25">
      <c r="B10" s="54" t="s">
        <v>8</v>
      </c>
      <c r="C10" s="53">
        <v>106540.8</v>
      </c>
      <c r="D10" s="53">
        <v>25575</v>
      </c>
      <c r="E10" s="53">
        <v>43227.6</v>
      </c>
      <c r="F10" s="53">
        <v>56512.800000000003</v>
      </c>
      <c r="G10" s="53">
        <v>42448</v>
      </c>
      <c r="H10" s="53" t="s">
        <v>238</v>
      </c>
      <c r="I10" s="53">
        <v>127498.3</v>
      </c>
      <c r="J10" s="53">
        <v>321303.40000000002</v>
      </c>
      <c r="K10" s="54" t="s">
        <v>238</v>
      </c>
      <c r="L10" s="53">
        <v>380683.8</v>
      </c>
      <c r="M10" s="53">
        <v>11946</v>
      </c>
      <c r="P10" s="20"/>
      <c r="Q10" s="20"/>
      <c r="R10" s="20"/>
      <c r="S10" s="20"/>
      <c r="T10" s="20"/>
      <c r="U10" s="20"/>
      <c r="V10" s="20"/>
      <c r="W10" s="20"/>
      <c r="X10" s="20"/>
      <c r="Y10" s="20"/>
    </row>
    <row r="11" spans="2:25">
      <c r="B11" s="54" t="s">
        <v>7</v>
      </c>
      <c r="C11" s="53">
        <v>120464.5</v>
      </c>
      <c r="D11" s="53">
        <v>31322.5</v>
      </c>
      <c r="E11" s="53">
        <v>59440</v>
      </c>
      <c r="F11" s="53">
        <v>44261.8</v>
      </c>
      <c r="G11" s="53">
        <v>63355.6</v>
      </c>
      <c r="H11" s="53" t="s">
        <v>238</v>
      </c>
      <c r="I11" s="53">
        <v>131670</v>
      </c>
      <c r="J11" s="53">
        <v>446083.8</v>
      </c>
      <c r="K11" s="54" t="s">
        <v>238</v>
      </c>
      <c r="L11" s="53">
        <v>482834</v>
      </c>
      <c r="M11" s="53">
        <v>11946</v>
      </c>
      <c r="P11" s="20"/>
      <c r="Q11" s="20"/>
      <c r="R11" s="20"/>
      <c r="S11" s="20"/>
      <c r="T11" s="20"/>
      <c r="U11" s="20"/>
      <c r="V11" s="20"/>
      <c r="W11" s="20"/>
      <c r="X11" s="20"/>
      <c r="Y11" s="20"/>
    </row>
    <row r="12" spans="2:25">
      <c r="B12" s="54" t="s">
        <v>6</v>
      </c>
      <c r="C12" s="53">
        <v>56405.8</v>
      </c>
      <c r="D12" s="53">
        <v>20414.599999999999</v>
      </c>
      <c r="E12" s="53">
        <v>87051.9</v>
      </c>
      <c r="F12" s="53">
        <v>22726.799999999999</v>
      </c>
      <c r="G12" s="53">
        <v>44973.2</v>
      </c>
      <c r="H12" s="53" t="s">
        <v>238</v>
      </c>
      <c r="I12" s="53">
        <v>97715.5</v>
      </c>
      <c r="J12" s="53">
        <v>212544.8</v>
      </c>
      <c r="K12" s="54">
        <v>72423.3</v>
      </c>
      <c r="L12" s="53">
        <v>213984.4</v>
      </c>
      <c r="M12" s="53">
        <v>6619.6</v>
      </c>
      <c r="P12" s="20"/>
      <c r="Q12" s="20"/>
      <c r="R12" s="20"/>
      <c r="S12" s="20"/>
      <c r="T12" s="20"/>
      <c r="U12" s="20"/>
      <c r="V12" s="20"/>
      <c r="W12" s="20"/>
      <c r="X12" s="20"/>
      <c r="Y12" s="20"/>
    </row>
    <row r="13" spans="2:25">
      <c r="B13" s="54" t="s">
        <v>5</v>
      </c>
      <c r="C13" s="53">
        <v>66880</v>
      </c>
      <c r="D13" s="53">
        <v>27744</v>
      </c>
      <c r="E13" s="53">
        <v>86001.3</v>
      </c>
      <c r="F13" s="53">
        <v>26690</v>
      </c>
      <c r="G13" s="53">
        <v>58550.1</v>
      </c>
      <c r="H13" s="53" t="s">
        <v>238</v>
      </c>
      <c r="I13" s="53">
        <v>135270</v>
      </c>
      <c r="J13" s="53">
        <v>220224</v>
      </c>
      <c r="K13" s="53">
        <v>86623.2</v>
      </c>
      <c r="L13" s="53">
        <v>251518.8</v>
      </c>
      <c r="M13" s="53">
        <v>6438.07</v>
      </c>
      <c r="P13" s="20"/>
      <c r="Q13" s="20"/>
      <c r="R13" s="20"/>
      <c r="S13" s="20"/>
      <c r="T13" s="20"/>
      <c r="U13" s="20"/>
      <c r="V13" s="20"/>
      <c r="W13" s="20"/>
      <c r="X13" s="20"/>
      <c r="Y13" s="20"/>
    </row>
    <row r="14" spans="2:25">
      <c r="B14" s="54" t="s">
        <v>4</v>
      </c>
      <c r="C14" s="53">
        <v>51591.1</v>
      </c>
      <c r="D14" s="53">
        <v>8350.7000000000007</v>
      </c>
      <c r="E14" s="53">
        <v>53081.5</v>
      </c>
      <c r="F14" s="53">
        <v>3752.9</v>
      </c>
      <c r="G14" s="53">
        <v>31915.5</v>
      </c>
      <c r="H14" s="53" t="s">
        <v>238</v>
      </c>
      <c r="I14" s="53">
        <v>109800.8</v>
      </c>
      <c r="J14" s="53">
        <v>265552.8</v>
      </c>
      <c r="K14" s="53">
        <v>121619.2</v>
      </c>
      <c r="L14" s="53">
        <v>272625</v>
      </c>
      <c r="M14" s="53">
        <v>6258.6</v>
      </c>
      <c r="P14" s="20"/>
      <c r="Q14" s="20"/>
      <c r="R14" s="20"/>
      <c r="S14" s="20"/>
      <c r="T14" s="20"/>
      <c r="U14" s="20"/>
      <c r="V14" s="20"/>
      <c r="W14" s="20"/>
      <c r="X14" s="20"/>
      <c r="Y14" s="20"/>
    </row>
    <row r="15" spans="2:25">
      <c r="B15" s="54" t="s">
        <v>3</v>
      </c>
      <c r="C15" s="53">
        <v>78466.3</v>
      </c>
      <c r="D15" s="53">
        <v>11764.2</v>
      </c>
      <c r="E15" s="53">
        <v>86174.8</v>
      </c>
      <c r="F15" s="53">
        <v>38358</v>
      </c>
      <c r="G15" s="53">
        <v>57455.5</v>
      </c>
      <c r="H15" s="53" t="s">
        <v>238</v>
      </c>
      <c r="I15" s="53">
        <v>165633.4</v>
      </c>
      <c r="J15" s="53">
        <v>315519.2</v>
      </c>
      <c r="K15" s="53">
        <v>124687.7</v>
      </c>
      <c r="L15" s="53">
        <v>197024.2</v>
      </c>
      <c r="M15" s="53">
        <v>6265.9</v>
      </c>
      <c r="P15" s="20"/>
      <c r="Q15" s="20"/>
      <c r="R15" s="20"/>
      <c r="S15" s="20"/>
      <c r="T15" s="20"/>
      <c r="U15" s="20"/>
      <c r="V15" s="20"/>
      <c r="W15" s="20"/>
      <c r="X15" s="20"/>
      <c r="Y15" s="20"/>
    </row>
    <row r="16" spans="2:25">
      <c r="B16" s="54" t="s">
        <v>2</v>
      </c>
      <c r="C16" s="53">
        <v>75516.320000000007</v>
      </c>
      <c r="D16" s="53">
        <v>31084.26</v>
      </c>
      <c r="E16" s="53">
        <v>79125</v>
      </c>
      <c r="F16" s="53">
        <v>15806.34</v>
      </c>
      <c r="G16" s="53">
        <v>111620.4</v>
      </c>
      <c r="H16" s="53" t="s">
        <v>238</v>
      </c>
      <c r="I16" s="53">
        <v>255835.1</v>
      </c>
      <c r="J16" s="53">
        <v>615990.32999999996</v>
      </c>
      <c r="K16" s="53">
        <v>142119.78</v>
      </c>
      <c r="L16" s="53">
        <v>343080.65</v>
      </c>
      <c r="M16" s="53">
        <v>6265.9</v>
      </c>
      <c r="P16" s="20"/>
      <c r="Q16" s="20"/>
      <c r="R16" s="20"/>
      <c r="S16" s="20"/>
      <c r="T16" s="20"/>
      <c r="U16" s="20"/>
      <c r="V16" s="20"/>
      <c r="W16" s="20"/>
      <c r="X16" s="20"/>
      <c r="Y16" s="20"/>
    </row>
    <row r="17" spans="2:25">
      <c r="B17" s="54" t="s">
        <v>111</v>
      </c>
      <c r="C17" s="53">
        <v>41067.300000000003</v>
      </c>
      <c r="D17" s="53">
        <v>16000.460000000001</v>
      </c>
      <c r="E17" s="53">
        <v>88299.36</v>
      </c>
      <c r="F17" s="53">
        <v>25652.06</v>
      </c>
      <c r="G17" s="53">
        <v>34486.400000000001</v>
      </c>
      <c r="H17" s="53" t="s">
        <v>238</v>
      </c>
      <c r="I17" s="53">
        <v>101006.31999999999</v>
      </c>
      <c r="J17" s="53">
        <v>272034.59999999998</v>
      </c>
      <c r="K17" s="53">
        <v>122928.38999999998</v>
      </c>
      <c r="L17" s="53">
        <v>385711.38</v>
      </c>
      <c r="M17" s="53">
        <v>6265.9</v>
      </c>
      <c r="P17" s="20"/>
      <c r="Q17" s="20"/>
      <c r="R17" s="20"/>
      <c r="S17" s="20"/>
      <c r="T17" s="20"/>
      <c r="U17" s="20"/>
      <c r="V17" s="20"/>
      <c r="W17" s="20"/>
      <c r="X17" s="20"/>
      <c r="Y17" s="20"/>
    </row>
    <row r="18" spans="2:25">
      <c r="B18" s="54" t="s">
        <v>120</v>
      </c>
      <c r="C18" s="53">
        <v>51863.119903167018</v>
      </c>
      <c r="D18" s="53">
        <v>16391.720884117247</v>
      </c>
      <c r="E18" s="53">
        <v>112644.46653744439</v>
      </c>
      <c r="F18" s="53">
        <v>19220.222324539445</v>
      </c>
      <c r="G18" s="53">
        <v>69067.986200520332</v>
      </c>
      <c r="H18" s="53" t="s">
        <v>238</v>
      </c>
      <c r="I18" s="53">
        <v>152632.15975101327</v>
      </c>
      <c r="J18" s="53">
        <v>314581.74984666158</v>
      </c>
      <c r="K18" s="53">
        <v>76034.57195077253</v>
      </c>
      <c r="L18" s="53">
        <v>340220.209903059</v>
      </c>
      <c r="M18" s="53">
        <v>6365.9</v>
      </c>
      <c r="P18" s="20"/>
      <c r="Q18" s="20"/>
      <c r="R18" s="20"/>
      <c r="S18" s="20"/>
      <c r="T18" s="20"/>
      <c r="U18" s="20"/>
      <c r="V18" s="20"/>
      <c r="W18" s="20"/>
      <c r="X18" s="20"/>
      <c r="Y18" s="20"/>
    </row>
    <row r="19" spans="2:25">
      <c r="B19" s="54" t="s">
        <v>129</v>
      </c>
      <c r="C19" s="53">
        <v>47235.5</v>
      </c>
      <c r="D19" s="53">
        <v>18070.8</v>
      </c>
      <c r="E19" s="53">
        <v>77889.39</v>
      </c>
      <c r="F19" s="53">
        <v>17620.16</v>
      </c>
      <c r="G19" s="53">
        <v>45494.03</v>
      </c>
      <c r="H19" s="53" t="s">
        <v>238</v>
      </c>
      <c r="I19" s="53">
        <v>131819.4</v>
      </c>
      <c r="J19" s="53">
        <v>272045.36</v>
      </c>
      <c r="K19" s="53">
        <v>100735.98000000001</v>
      </c>
      <c r="L19" s="53">
        <v>344148.42000000004</v>
      </c>
      <c r="M19" s="53">
        <v>6265.44</v>
      </c>
      <c r="P19" s="20"/>
      <c r="Q19" s="20"/>
      <c r="R19" s="20"/>
      <c r="S19" s="20"/>
      <c r="T19" s="20"/>
      <c r="U19" s="20"/>
      <c r="V19" s="20"/>
      <c r="W19" s="20"/>
      <c r="X19" s="20"/>
      <c r="Y19" s="20"/>
    </row>
    <row r="20" spans="2:25">
      <c r="B20" s="54" t="s">
        <v>156</v>
      </c>
      <c r="C20" s="53">
        <v>43406.3</v>
      </c>
      <c r="D20" s="53">
        <v>21881.1</v>
      </c>
      <c r="E20" s="53">
        <v>112928.4</v>
      </c>
      <c r="F20" s="53">
        <v>33402.9</v>
      </c>
      <c r="G20" s="53">
        <v>59085.4</v>
      </c>
      <c r="H20" s="53" t="s">
        <v>238</v>
      </c>
      <c r="I20" s="53">
        <v>137049.29999999999</v>
      </c>
      <c r="J20" s="53">
        <v>305709.5</v>
      </c>
      <c r="K20" s="53">
        <v>62139.8</v>
      </c>
      <c r="L20" s="53">
        <v>178633.9</v>
      </c>
      <c r="M20" s="53">
        <v>6265.44</v>
      </c>
      <c r="P20" s="20"/>
      <c r="Q20" s="20"/>
      <c r="R20" s="20"/>
      <c r="S20" s="20"/>
      <c r="T20" s="20"/>
      <c r="U20" s="20"/>
      <c r="V20" s="20"/>
      <c r="W20" s="20"/>
      <c r="X20" s="20"/>
      <c r="Y20" s="20"/>
    </row>
    <row r="21" spans="2:25">
      <c r="B21" s="54" t="s">
        <v>165</v>
      </c>
      <c r="C21" s="53">
        <v>54372.1</v>
      </c>
      <c r="D21" s="53">
        <v>13820.6</v>
      </c>
      <c r="E21" s="53">
        <v>76522.8</v>
      </c>
      <c r="F21" s="53">
        <v>30906.2</v>
      </c>
      <c r="G21" s="53">
        <v>88711.6</v>
      </c>
      <c r="H21" s="53" t="s">
        <v>238</v>
      </c>
      <c r="I21" s="53">
        <v>132490.29999999999</v>
      </c>
      <c r="J21" s="53">
        <v>338757.1</v>
      </c>
      <c r="K21" s="53">
        <v>74118</v>
      </c>
      <c r="L21" s="53">
        <v>350060.79999999999</v>
      </c>
      <c r="M21" s="53">
        <v>6265.4400000000005</v>
      </c>
      <c r="P21" s="20"/>
      <c r="Q21" s="20"/>
      <c r="R21" s="20"/>
      <c r="S21" s="20"/>
      <c r="T21" s="20"/>
      <c r="U21" s="20"/>
      <c r="V21" s="20"/>
      <c r="W21" s="20"/>
      <c r="X21" s="20"/>
      <c r="Y21" s="20"/>
    </row>
    <row r="22" spans="2:25">
      <c r="B22" s="54" t="s">
        <v>196</v>
      </c>
      <c r="C22" s="53">
        <v>54517.979999999996</v>
      </c>
      <c r="D22" s="53">
        <v>23887.480000000003</v>
      </c>
      <c r="E22" s="53">
        <v>90763</v>
      </c>
      <c r="F22" s="53">
        <v>18426.900000000001</v>
      </c>
      <c r="G22" s="53">
        <v>92237.84</v>
      </c>
      <c r="H22" s="53" t="s">
        <v>238</v>
      </c>
      <c r="I22" s="53">
        <v>170637</v>
      </c>
      <c r="J22" s="53">
        <v>369923.04</v>
      </c>
      <c r="K22" s="53">
        <v>126094.50999999998</v>
      </c>
      <c r="L22" s="53">
        <v>473725.56000000006</v>
      </c>
      <c r="M22" s="53">
        <v>6265.4400000000005</v>
      </c>
      <c r="P22" s="20"/>
      <c r="Q22" s="20"/>
      <c r="R22" s="20"/>
      <c r="S22" s="20"/>
      <c r="T22" s="20"/>
      <c r="U22" s="20"/>
      <c r="V22" s="20"/>
      <c r="W22" s="20"/>
      <c r="X22" s="20"/>
      <c r="Y22" s="20"/>
    </row>
    <row r="23" spans="2:25">
      <c r="B23" s="54" t="s">
        <v>214</v>
      </c>
      <c r="C23" s="53">
        <v>60645.8</v>
      </c>
      <c r="D23" s="53">
        <v>10162.5</v>
      </c>
      <c r="E23" s="53">
        <v>60586.400000000001</v>
      </c>
      <c r="F23" s="53">
        <v>10505</v>
      </c>
      <c r="G23" s="53">
        <v>73415.3</v>
      </c>
      <c r="H23" s="53">
        <v>62576.1</v>
      </c>
      <c r="I23" s="53">
        <v>76334.600000000006</v>
      </c>
      <c r="J23" s="53">
        <v>396541.3</v>
      </c>
      <c r="K23" s="53">
        <v>142018.29999999999</v>
      </c>
      <c r="L23" s="53">
        <v>284305.90000000002</v>
      </c>
      <c r="M23" s="53">
        <v>6265.4</v>
      </c>
      <c r="P23" s="20"/>
      <c r="Q23" s="20"/>
      <c r="R23" s="20"/>
      <c r="S23" s="20"/>
      <c r="T23" s="20"/>
      <c r="U23" s="20"/>
      <c r="V23" s="20"/>
      <c r="W23" s="20"/>
      <c r="X23" s="20"/>
      <c r="Y23" s="20"/>
    </row>
    <row r="24" spans="2:25">
      <c r="B24" s="54" t="s">
        <v>254</v>
      </c>
      <c r="C24" s="53">
        <v>57868.1</v>
      </c>
      <c r="D24" s="53">
        <v>14750.5</v>
      </c>
      <c r="E24" s="53">
        <v>79162.100000000006</v>
      </c>
      <c r="F24" s="53">
        <v>18393</v>
      </c>
      <c r="G24" s="53">
        <v>114912.5</v>
      </c>
      <c r="H24" s="53">
        <v>70799.3</v>
      </c>
      <c r="I24" s="53">
        <v>48415.8</v>
      </c>
      <c r="J24" s="53">
        <v>259521.5</v>
      </c>
      <c r="K24" s="53">
        <v>113194.8</v>
      </c>
      <c r="L24" s="53">
        <v>379285</v>
      </c>
      <c r="M24" s="53">
        <v>6265.4</v>
      </c>
      <c r="O24" s="45"/>
      <c r="P24" s="20"/>
      <c r="Q24" s="20"/>
      <c r="R24" s="20"/>
      <c r="S24" s="20"/>
      <c r="T24" s="20"/>
      <c r="U24" s="20"/>
      <c r="V24" s="20"/>
      <c r="W24" s="20"/>
      <c r="X24" s="20"/>
      <c r="Y24" s="20"/>
    </row>
    <row r="25" spans="2:25" ht="12.9">
      <c r="B25" s="312" t="s">
        <v>225</v>
      </c>
      <c r="C25" s="313"/>
      <c r="D25" s="313"/>
      <c r="E25" s="313"/>
      <c r="F25" s="313"/>
      <c r="G25" s="313"/>
      <c r="H25" s="314"/>
      <c r="I25" s="313"/>
      <c r="J25" s="313"/>
      <c r="K25" s="313"/>
      <c r="L25" s="313"/>
      <c r="M25" s="313"/>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77"/>
      <c r="C27" s="178"/>
      <c r="D27" s="178"/>
      <c r="E27" s="178"/>
      <c r="F27" s="178"/>
      <c r="G27" s="178"/>
      <c r="H27" s="178"/>
      <c r="I27" s="178"/>
      <c r="J27" s="178"/>
      <c r="K27" s="178"/>
      <c r="L27" s="178"/>
      <c r="M27" s="178"/>
    </row>
    <row r="28" spans="2:25">
      <c r="B28" s="177"/>
      <c r="C28" s="178"/>
      <c r="D28" s="178"/>
      <c r="E28" s="178"/>
      <c r="F28" s="178"/>
      <c r="G28" s="178"/>
      <c r="H28" s="178"/>
      <c r="I28" s="178"/>
      <c r="J28" s="178"/>
      <c r="K28" s="178"/>
      <c r="L28" s="178"/>
      <c r="M28" s="178"/>
    </row>
    <row r="29" spans="2:25">
      <c r="B29" s="177"/>
      <c r="C29" s="178"/>
      <c r="D29" s="178"/>
      <c r="E29" s="178"/>
      <c r="F29" s="178"/>
      <c r="G29" s="178"/>
      <c r="H29" s="178"/>
      <c r="I29" s="178"/>
      <c r="J29" s="178"/>
      <c r="K29" s="178"/>
      <c r="L29" s="178"/>
      <c r="M29" s="178"/>
    </row>
    <row r="30" spans="2:25">
      <c r="B30" s="177"/>
      <c r="C30" s="179"/>
      <c r="D30" s="179"/>
      <c r="E30" s="179"/>
      <c r="F30" s="179"/>
      <c r="G30" s="179"/>
      <c r="H30" s="179"/>
      <c r="I30" s="179"/>
      <c r="J30" s="179"/>
      <c r="K30" s="179"/>
      <c r="L30" s="179"/>
      <c r="M30" s="179"/>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location="Índice!A1" display="Volver al índice" xr:uid="{00000000-0004-0000-0C00-000000000000}"/>
  </hyperlinks>
  <printOptions horizontalCentered="1"/>
  <pageMargins left="0.70866141732283472" right="0.70866141732283472" top="1.299212598425197" bottom="0.74803149606299213" header="0.31496062992125984" footer="0.31496062992125984"/>
  <pageSetup paperSize="122" scale="78"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view="pageBreakPreview" zoomScale="87" zoomScaleNormal="80" zoomScaleSheetLayoutView="87" zoomScalePageLayoutView="80" workbookViewId="0"/>
  </sheetViews>
  <sheetFormatPr baseColWidth="10" defaultColWidth="10.84375" defaultRowHeight="12.45"/>
  <cols>
    <col min="1" max="1" width="1.3828125" style="20" customWidth="1"/>
    <col min="2" max="2" width="11.3828125" style="20" customWidth="1"/>
    <col min="3" max="4" width="12" style="20" customWidth="1"/>
    <col min="5" max="5" width="14.84375" style="20" customWidth="1"/>
    <col min="6" max="9" width="12" style="20" customWidth="1"/>
    <col min="10" max="10" width="13.69140625" style="20" customWidth="1"/>
    <col min="11" max="12" width="12" style="20" customWidth="1"/>
    <col min="13" max="13" width="10.84375" style="20"/>
    <col min="14" max="14" width="1.3046875" style="20" customWidth="1"/>
    <col min="15" max="15" width="10.84375" style="20"/>
    <col min="16" max="16" width="10.84375" style="109"/>
    <col min="17" max="25" width="10.84375" style="104" hidden="1" customWidth="1"/>
    <col min="26" max="26" width="10.84375" style="109"/>
    <col min="27" max="16384" width="10.84375" style="20"/>
  </cols>
  <sheetData>
    <row r="1" spans="2:26" ht="6.75" customHeight="1"/>
    <row r="2" spans="2:26">
      <c r="B2" s="284" t="s">
        <v>127</v>
      </c>
      <c r="C2" s="284"/>
      <c r="D2" s="284"/>
      <c r="E2" s="284"/>
      <c r="F2" s="284"/>
      <c r="G2" s="284"/>
      <c r="H2" s="284"/>
      <c r="I2" s="284"/>
      <c r="J2" s="284"/>
      <c r="K2" s="284"/>
      <c r="L2" s="284"/>
      <c r="M2" s="284"/>
      <c r="N2" s="166"/>
      <c r="O2" s="40" t="s">
        <v>134</v>
      </c>
      <c r="P2" s="163"/>
      <c r="Q2" s="222"/>
    </row>
    <row r="3" spans="2:26">
      <c r="B3" s="284" t="s">
        <v>45</v>
      </c>
      <c r="C3" s="284"/>
      <c r="D3" s="284"/>
      <c r="E3" s="284"/>
      <c r="F3" s="284"/>
      <c r="G3" s="284"/>
      <c r="H3" s="284"/>
      <c r="I3" s="284"/>
      <c r="J3" s="284"/>
      <c r="K3" s="284"/>
      <c r="L3" s="284"/>
      <c r="M3" s="284"/>
      <c r="N3" s="166"/>
      <c r="O3" s="166"/>
      <c r="P3" s="163"/>
      <c r="Q3" s="222"/>
    </row>
    <row r="4" spans="2:26" ht="15" customHeight="1">
      <c r="B4" s="284" t="s">
        <v>27</v>
      </c>
      <c r="C4" s="284"/>
      <c r="D4" s="284"/>
      <c r="E4" s="284"/>
      <c r="F4" s="284"/>
      <c r="G4" s="284"/>
      <c r="H4" s="284"/>
      <c r="I4" s="284"/>
      <c r="J4" s="284"/>
      <c r="K4" s="284"/>
      <c r="L4" s="284"/>
      <c r="M4" s="284"/>
      <c r="N4" s="166"/>
      <c r="O4" s="166"/>
      <c r="P4" s="163"/>
      <c r="Q4" s="222"/>
    </row>
    <row r="5" spans="2:26">
      <c r="B5" s="2"/>
      <c r="C5" s="2"/>
      <c r="D5" s="2"/>
      <c r="E5" s="2"/>
      <c r="F5" s="2"/>
      <c r="G5" s="2"/>
      <c r="H5" s="2"/>
      <c r="I5" s="2"/>
      <c r="J5" s="2"/>
      <c r="K5" s="2"/>
      <c r="L5" s="2"/>
      <c r="M5" s="2"/>
      <c r="N5" s="2"/>
      <c r="O5" s="2"/>
      <c r="P5" s="182"/>
      <c r="Q5" s="223"/>
    </row>
    <row r="6" spans="2:26" ht="15" customHeight="1">
      <c r="B6" s="309" t="s">
        <v>11</v>
      </c>
      <c r="C6" s="167" t="s">
        <v>22</v>
      </c>
      <c r="D6" s="167" t="s">
        <v>22</v>
      </c>
      <c r="E6" s="167" t="s">
        <v>24</v>
      </c>
      <c r="F6" s="167" t="s">
        <v>22</v>
      </c>
      <c r="G6" s="167" t="s">
        <v>23</v>
      </c>
      <c r="H6" s="256" t="s">
        <v>22</v>
      </c>
      <c r="I6" s="167" t="s">
        <v>23</v>
      </c>
      <c r="J6" s="167" t="s">
        <v>22</v>
      </c>
      <c r="K6" s="167" t="s">
        <v>22</v>
      </c>
      <c r="L6" s="167" t="s">
        <v>22</v>
      </c>
      <c r="M6" s="167" t="s">
        <v>138</v>
      </c>
      <c r="N6" s="1"/>
      <c r="O6" s="1"/>
      <c r="P6" s="183"/>
      <c r="Q6" s="224"/>
    </row>
    <row r="7" spans="2:26" ht="15" customHeight="1">
      <c r="B7" s="310"/>
      <c r="C7" s="168" t="s">
        <v>21</v>
      </c>
      <c r="D7" s="168" t="s">
        <v>20</v>
      </c>
      <c r="E7" s="168" t="s">
        <v>19</v>
      </c>
      <c r="F7" s="168" t="s">
        <v>18</v>
      </c>
      <c r="G7" s="168" t="s">
        <v>17</v>
      </c>
      <c r="H7" s="255" t="s">
        <v>247</v>
      </c>
      <c r="I7" s="168" t="s">
        <v>16</v>
      </c>
      <c r="J7" s="168" t="s">
        <v>15</v>
      </c>
      <c r="K7" s="168" t="s">
        <v>14</v>
      </c>
      <c r="L7" s="168" t="s">
        <v>13</v>
      </c>
      <c r="M7" s="168" t="s">
        <v>139</v>
      </c>
      <c r="N7" s="1"/>
      <c r="O7" s="1"/>
      <c r="P7" s="183"/>
      <c r="Q7" s="221" t="str">
        <f>+C7</f>
        <v>Coquimbo</v>
      </c>
      <c r="R7" s="221" t="str">
        <f>+D7</f>
        <v>Valparaíso</v>
      </c>
      <c r="S7" s="221" t="str">
        <f>+E7</f>
        <v>Metropolitana</v>
      </c>
      <c r="T7" s="221" t="str">
        <f>+F7</f>
        <v>O´Higgins</v>
      </c>
      <c r="U7" s="221" t="str">
        <f>+G7</f>
        <v>Maule</v>
      </c>
      <c r="V7" s="221" t="str">
        <f t="shared" ref="V7:W7" si="0">+I7</f>
        <v>Bío Bío</v>
      </c>
      <c r="W7" s="221" t="str">
        <f t="shared" si="0"/>
        <v>La Araucanía</v>
      </c>
      <c r="X7" s="221" t="str">
        <f>+K7</f>
        <v>Los Ríos</v>
      </c>
      <c r="Y7" s="221" t="str">
        <f>+L7</f>
        <v>Los Lagos</v>
      </c>
      <c r="Z7" s="183"/>
    </row>
    <row r="8" spans="2:26" ht="12.75" customHeight="1">
      <c r="B8" s="54" t="s">
        <v>10</v>
      </c>
      <c r="C8" s="67">
        <v>20.42828413284133</v>
      </c>
      <c r="D8" s="68">
        <v>12.118067226890757</v>
      </c>
      <c r="E8" s="68">
        <v>15.59320293398533</v>
      </c>
      <c r="F8" s="68">
        <v>18.212324840764332</v>
      </c>
      <c r="G8" s="68">
        <v>14.861480519480519</v>
      </c>
      <c r="H8" s="53" t="s">
        <v>238</v>
      </c>
      <c r="I8" s="68">
        <v>19.893708260105448</v>
      </c>
      <c r="J8" s="68">
        <v>19.841906666666667</v>
      </c>
      <c r="K8" s="54" t="s">
        <v>238</v>
      </c>
      <c r="L8" s="68">
        <v>22.540594727161249</v>
      </c>
      <c r="M8" s="68">
        <v>9.1190839694656489</v>
      </c>
      <c r="N8" s="68"/>
      <c r="O8" s="41"/>
      <c r="P8" s="184"/>
      <c r="Z8" s="184"/>
    </row>
    <row r="9" spans="2:26" ht="12.75" customHeight="1">
      <c r="B9" s="54" t="s">
        <v>9</v>
      </c>
      <c r="C9" s="68">
        <v>20.3</v>
      </c>
      <c r="D9" s="68">
        <v>12.5</v>
      </c>
      <c r="E9" s="68">
        <v>15.84</v>
      </c>
      <c r="F9" s="68">
        <v>19</v>
      </c>
      <c r="G9" s="68">
        <v>15.05</v>
      </c>
      <c r="H9" s="53" t="s">
        <v>238</v>
      </c>
      <c r="I9" s="68">
        <v>20.05</v>
      </c>
      <c r="J9" s="68">
        <v>18</v>
      </c>
      <c r="K9" s="54" t="s">
        <v>238</v>
      </c>
      <c r="L9" s="68">
        <v>22.72</v>
      </c>
      <c r="M9" s="68">
        <v>9.1190839694656489</v>
      </c>
      <c r="N9" s="68"/>
      <c r="O9" s="41"/>
      <c r="P9" s="184"/>
      <c r="Q9" s="220">
        <f t="shared" ref="Q9:Q23" si="1">+C9/C8-1</f>
        <v>-6.2797311809019707E-3</v>
      </c>
      <c r="R9" s="220">
        <f t="shared" ref="R9:R23" si="2">+D9/D8-1</f>
        <v>3.1517631150098868E-2</v>
      </c>
      <c r="S9" s="220">
        <f t="shared" ref="S9:S23" si="3">+E9/E8-1</f>
        <v>1.5827220812779652E-2</v>
      </c>
      <c r="T9" s="220">
        <f t="shared" ref="T9:T23" si="4">+F9/F8-1</f>
        <v>4.3249566769895775E-2</v>
      </c>
      <c r="U9" s="220">
        <f t="shared" ref="U9:U23" si="5">+G9/G8-1</f>
        <v>1.2685107669613949E-2</v>
      </c>
      <c r="V9" s="220">
        <f t="shared" ref="V9:Y21" si="6">+I9/I8-1</f>
        <v>7.8563401981710523E-3</v>
      </c>
      <c r="W9" s="220">
        <f t="shared" si="6"/>
        <v>-9.2829116556675029E-2</v>
      </c>
      <c r="X9" s="220" t="e">
        <f t="shared" si="6"/>
        <v>#VALUE!</v>
      </c>
      <c r="Y9" s="220">
        <f t="shared" si="6"/>
        <v>7.959207599015361E-3</v>
      </c>
      <c r="Z9" s="184"/>
    </row>
    <row r="10" spans="2:26" ht="12.75" customHeight="1">
      <c r="B10" s="54" t="s">
        <v>8</v>
      </c>
      <c r="C10" s="68">
        <v>21.48</v>
      </c>
      <c r="D10" s="68">
        <v>16.5</v>
      </c>
      <c r="E10" s="68">
        <v>13.26</v>
      </c>
      <c r="F10" s="68">
        <v>20.04</v>
      </c>
      <c r="G10" s="68">
        <v>15.16</v>
      </c>
      <c r="H10" s="53" t="s">
        <v>238</v>
      </c>
      <c r="I10" s="68">
        <v>20.27</v>
      </c>
      <c r="J10" s="68">
        <v>20.57</v>
      </c>
      <c r="K10" s="54" t="s">
        <v>238</v>
      </c>
      <c r="L10" s="68">
        <v>22.380000000000003</v>
      </c>
      <c r="M10" s="68">
        <v>9.1190839694656489</v>
      </c>
      <c r="N10" s="68"/>
      <c r="O10" s="41"/>
      <c r="P10" s="184"/>
      <c r="Q10" s="220">
        <f t="shared" si="1"/>
        <v>5.8128078817734075E-2</v>
      </c>
      <c r="R10" s="220">
        <f t="shared" si="2"/>
        <v>0.32000000000000006</v>
      </c>
      <c r="S10" s="220">
        <f t="shared" si="3"/>
        <v>-0.16287878787878785</v>
      </c>
      <c r="T10" s="220">
        <f t="shared" si="4"/>
        <v>5.4736842105263195E-2</v>
      </c>
      <c r="U10" s="220">
        <f t="shared" si="5"/>
        <v>7.3089700996677998E-3</v>
      </c>
      <c r="V10" s="220">
        <f t="shared" si="6"/>
        <v>1.0972568578553554E-2</v>
      </c>
      <c r="W10" s="220">
        <f t="shared" si="6"/>
        <v>0.14277777777777789</v>
      </c>
      <c r="X10" s="220" t="e">
        <f t="shared" si="6"/>
        <v>#VALUE!</v>
      </c>
      <c r="Y10" s="220">
        <f t="shared" si="6"/>
        <v>-1.4964788732394152E-2</v>
      </c>
      <c r="Z10" s="184"/>
    </row>
    <row r="11" spans="2:26" ht="12.75" customHeight="1">
      <c r="B11" s="54" t="s">
        <v>7</v>
      </c>
      <c r="C11" s="68">
        <v>21.55</v>
      </c>
      <c r="D11" s="68">
        <v>16.75</v>
      </c>
      <c r="E11" s="68">
        <v>14.86</v>
      </c>
      <c r="F11" s="68">
        <v>12.98</v>
      </c>
      <c r="G11" s="68">
        <v>16.940000000000001</v>
      </c>
      <c r="H11" s="53" t="s">
        <v>238</v>
      </c>
      <c r="I11" s="68">
        <v>19.95</v>
      </c>
      <c r="J11" s="68">
        <v>24.81</v>
      </c>
      <c r="K11" s="54" t="s">
        <v>238</v>
      </c>
      <c r="L11" s="68">
        <v>25.82</v>
      </c>
      <c r="M11" s="68">
        <v>9.4073842480743544</v>
      </c>
      <c r="N11" s="68"/>
      <c r="O11" s="41"/>
      <c r="P11" s="184"/>
      <c r="Q11" s="220">
        <f t="shared" si="1"/>
        <v>3.2588454376163423E-3</v>
      </c>
      <c r="R11" s="220">
        <f t="shared" si="2"/>
        <v>1.5151515151515138E-2</v>
      </c>
      <c r="S11" s="220">
        <f t="shared" si="3"/>
        <v>0.1206636500754148</v>
      </c>
      <c r="T11" s="220">
        <f t="shared" si="4"/>
        <v>-0.35229540918163671</v>
      </c>
      <c r="U11" s="220">
        <f t="shared" si="5"/>
        <v>0.11741424802110823</v>
      </c>
      <c r="V11" s="220">
        <f t="shared" si="6"/>
        <v>-1.5786877158362134E-2</v>
      </c>
      <c r="W11" s="220">
        <f t="shared" si="6"/>
        <v>0.20612542537676215</v>
      </c>
      <c r="X11" s="220" t="e">
        <f t="shared" si="6"/>
        <v>#VALUE!</v>
      </c>
      <c r="Y11" s="220">
        <f t="shared" si="6"/>
        <v>0.15370866845397657</v>
      </c>
      <c r="Z11" s="184"/>
    </row>
    <row r="12" spans="2:26" ht="12.75" customHeight="1">
      <c r="B12" s="54" t="s">
        <v>6</v>
      </c>
      <c r="C12" s="68">
        <v>17.426408798813643</v>
      </c>
      <c r="D12" s="68">
        <v>9.3375088133761874</v>
      </c>
      <c r="E12" s="68">
        <v>16.623426967364942</v>
      </c>
      <c r="F12" s="68">
        <v>13.281982350534744</v>
      </c>
      <c r="G12" s="68">
        <v>13.350154657230894</v>
      </c>
      <c r="H12" s="53" t="s">
        <v>238</v>
      </c>
      <c r="I12" s="68">
        <v>11.576870309860222</v>
      </c>
      <c r="J12" s="68">
        <v>15.118167139676645</v>
      </c>
      <c r="K12" s="54">
        <v>18.236673129705636</v>
      </c>
      <c r="L12" s="68">
        <v>19.057086368736975</v>
      </c>
      <c r="M12" s="68">
        <v>9.1190793201133147</v>
      </c>
      <c r="N12" s="68"/>
      <c r="O12" s="41"/>
      <c r="P12" s="184"/>
      <c r="Q12" s="220">
        <f t="shared" si="1"/>
        <v>-0.1913499397302254</v>
      </c>
      <c r="R12" s="220">
        <f t="shared" si="2"/>
        <v>-0.44253678726112311</v>
      </c>
      <c r="S12" s="220">
        <f t="shared" si="3"/>
        <v>0.11866937869212268</v>
      </c>
      <c r="T12" s="220">
        <f t="shared" si="4"/>
        <v>2.3265204201444067E-2</v>
      </c>
      <c r="U12" s="220">
        <f t="shared" si="5"/>
        <v>-0.21191530949050219</v>
      </c>
      <c r="V12" s="220">
        <f t="shared" si="6"/>
        <v>-0.41970574887918688</v>
      </c>
      <c r="W12" s="220">
        <f t="shared" si="6"/>
        <v>-0.39064219509566123</v>
      </c>
      <c r="X12" s="220" t="e">
        <f t="shared" si="6"/>
        <v>#VALUE!</v>
      </c>
      <c r="Y12" s="220">
        <f t="shared" si="6"/>
        <v>-0.26192539238044243</v>
      </c>
      <c r="Z12" s="184"/>
    </row>
    <row r="13" spans="2:26" ht="12.75" customHeight="1">
      <c r="B13" s="54" t="s">
        <v>5</v>
      </c>
      <c r="C13" s="68">
        <v>19</v>
      </c>
      <c r="D13" s="68">
        <v>13.6</v>
      </c>
      <c r="E13" s="68">
        <v>15.330000000000002</v>
      </c>
      <c r="F13" s="68">
        <v>17</v>
      </c>
      <c r="G13" s="68">
        <v>17.07</v>
      </c>
      <c r="H13" s="53" t="s">
        <v>238</v>
      </c>
      <c r="I13" s="68">
        <v>16.7</v>
      </c>
      <c r="J13" s="68">
        <v>14.88</v>
      </c>
      <c r="K13" s="68">
        <v>20.43</v>
      </c>
      <c r="L13" s="68">
        <v>21.03</v>
      </c>
      <c r="M13" s="68">
        <v>9.1100436681222714</v>
      </c>
      <c r="N13" s="68"/>
      <c r="O13" s="41"/>
      <c r="P13" s="184"/>
      <c r="Q13" s="220">
        <f t="shared" si="1"/>
        <v>9.0299224547830237E-2</v>
      </c>
      <c r="R13" s="220">
        <f t="shared" si="2"/>
        <v>0.456491262478671</v>
      </c>
      <c r="S13" s="220">
        <f t="shared" si="3"/>
        <v>-7.7807480365161275E-2</v>
      </c>
      <c r="T13" s="220">
        <f t="shared" si="4"/>
        <v>0.2799294225319886</v>
      </c>
      <c r="U13" s="220">
        <f t="shared" si="5"/>
        <v>0.27863687262636416</v>
      </c>
      <c r="V13" s="220">
        <f t="shared" si="6"/>
        <v>0.44253149193321439</v>
      </c>
      <c r="W13" s="220">
        <f t="shared" si="6"/>
        <v>-1.5753704630741217E-2</v>
      </c>
      <c r="X13" s="220">
        <f t="shared" si="6"/>
        <v>0.12027012025135564</v>
      </c>
      <c r="Y13" s="220">
        <f t="shared" si="6"/>
        <v>0.10352650940909713</v>
      </c>
      <c r="Z13" s="184"/>
    </row>
    <row r="14" spans="2:26" ht="12.75" customHeight="1">
      <c r="B14" s="54" t="s">
        <v>4</v>
      </c>
      <c r="C14" s="68">
        <v>17.22</v>
      </c>
      <c r="D14" s="68">
        <v>13.780000000000001</v>
      </c>
      <c r="E14" s="68">
        <v>19.23</v>
      </c>
      <c r="F14" s="68">
        <v>14.49</v>
      </c>
      <c r="G14" s="68">
        <v>14.62</v>
      </c>
      <c r="H14" s="53" t="s">
        <v>238</v>
      </c>
      <c r="I14" s="68">
        <v>15.63</v>
      </c>
      <c r="J14" s="68">
        <v>19.71</v>
      </c>
      <c r="K14" s="68">
        <v>26.630000000000003</v>
      </c>
      <c r="L14" s="68">
        <v>25.910000000000004</v>
      </c>
      <c r="M14" s="68">
        <v>9.1206695778748177</v>
      </c>
      <c r="N14" s="68"/>
      <c r="O14" s="41"/>
      <c r="P14" s="184"/>
      <c r="Q14" s="220">
        <f t="shared" si="1"/>
        <v>-9.3684210526315814E-2</v>
      </c>
      <c r="R14" s="220">
        <f t="shared" si="2"/>
        <v>1.3235294117647234E-2</v>
      </c>
      <c r="S14" s="220">
        <f t="shared" si="3"/>
        <v>0.25440313111545976</v>
      </c>
      <c r="T14" s="220">
        <f t="shared" si="4"/>
        <v>-0.14764705882352935</v>
      </c>
      <c r="U14" s="220">
        <f t="shared" si="5"/>
        <v>-0.14352665495020511</v>
      </c>
      <c r="V14" s="220">
        <f t="shared" si="6"/>
        <v>-6.4071856287425066E-2</v>
      </c>
      <c r="W14" s="220">
        <f t="shared" si="6"/>
        <v>0.32459677419354827</v>
      </c>
      <c r="X14" s="220">
        <f t="shared" si="6"/>
        <v>0.30347528144884994</v>
      </c>
      <c r="Y14" s="220">
        <f t="shared" si="6"/>
        <v>0.23204945316214931</v>
      </c>
      <c r="Z14" s="184"/>
    </row>
    <row r="15" spans="2:26" ht="12.75" customHeight="1">
      <c r="B15" s="54" t="s">
        <v>3</v>
      </c>
      <c r="C15" s="68">
        <v>22.94</v>
      </c>
      <c r="D15" s="68">
        <v>26.330000000000002</v>
      </c>
      <c r="E15" s="68">
        <v>24.669999999999998</v>
      </c>
      <c r="F15" s="68">
        <v>19.36</v>
      </c>
      <c r="G15" s="68">
        <v>12.52</v>
      </c>
      <c r="H15" s="53" t="s">
        <v>238</v>
      </c>
      <c r="I15" s="68">
        <v>18.490000000000002</v>
      </c>
      <c r="J15" s="68">
        <v>18.830000000000002</v>
      </c>
      <c r="K15" s="68">
        <v>33.1</v>
      </c>
      <c r="L15" s="68">
        <v>29.53</v>
      </c>
      <c r="M15" s="68">
        <v>9.1206695778748177</v>
      </c>
      <c r="N15" s="68"/>
      <c r="O15" s="41"/>
      <c r="P15" s="184"/>
      <c r="Q15" s="220">
        <f t="shared" si="1"/>
        <v>0.33217189314750306</v>
      </c>
      <c r="R15" s="220">
        <f t="shared" si="2"/>
        <v>0.91074020319303339</v>
      </c>
      <c r="S15" s="220">
        <f t="shared" si="3"/>
        <v>0.28289131565262604</v>
      </c>
      <c r="T15" s="220">
        <f t="shared" si="4"/>
        <v>0.33609385783298817</v>
      </c>
      <c r="U15" s="220">
        <f t="shared" si="5"/>
        <v>-0.14363885088919282</v>
      </c>
      <c r="V15" s="220">
        <f t="shared" si="6"/>
        <v>0.18298144593730004</v>
      </c>
      <c r="W15" s="220">
        <f t="shared" si="6"/>
        <v>-4.4647387113140535E-2</v>
      </c>
      <c r="X15" s="220">
        <f t="shared" si="6"/>
        <v>0.24295906871948914</v>
      </c>
      <c r="Y15" s="220">
        <f t="shared" si="6"/>
        <v>0.13971439598610558</v>
      </c>
      <c r="Z15" s="184"/>
    </row>
    <row r="16" spans="2:26" ht="12.75" customHeight="1">
      <c r="B16" s="54" t="s">
        <v>2</v>
      </c>
      <c r="C16" s="68">
        <v>23.54</v>
      </c>
      <c r="D16" s="68">
        <v>20.52</v>
      </c>
      <c r="E16" s="68">
        <v>21.1</v>
      </c>
      <c r="F16" s="68">
        <v>17.82</v>
      </c>
      <c r="G16" s="68">
        <v>24.35</v>
      </c>
      <c r="H16" s="53" t="s">
        <v>238</v>
      </c>
      <c r="I16" s="68">
        <v>27.26</v>
      </c>
      <c r="J16" s="68">
        <v>34.69</v>
      </c>
      <c r="K16" s="68">
        <v>37.019999999999996</v>
      </c>
      <c r="L16" s="68">
        <v>42.55</v>
      </c>
      <c r="M16" s="68">
        <v>9.1206695778748177</v>
      </c>
      <c r="N16" s="68"/>
      <c r="O16" s="41"/>
      <c r="P16" s="184"/>
      <c r="Q16" s="220">
        <f t="shared" si="1"/>
        <v>2.6155187445509931E-2</v>
      </c>
      <c r="R16" s="220">
        <f t="shared" si="2"/>
        <v>-0.22066084314470191</v>
      </c>
      <c r="S16" s="220">
        <f t="shared" si="3"/>
        <v>-0.14471017430077004</v>
      </c>
      <c r="T16" s="220">
        <f t="shared" si="4"/>
        <v>-7.9545454545454475E-2</v>
      </c>
      <c r="U16" s="220">
        <f t="shared" si="5"/>
        <v>0.94488817891373822</v>
      </c>
      <c r="V16" s="220">
        <f t="shared" si="6"/>
        <v>0.4743104380746348</v>
      </c>
      <c r="W16" s="220">
        <f t="shared" si="6"/>
        <v>0.84227296866702051</v>
      </c>
      <c r="X16" s="220">
        <f t="shared" si="6"/>
        <v>0.11842900302114789</v>
      </c>
      <c r="Y16" s="220">
        <f t="shared" si="6"/>
        <v>0.44090755164239748</v>
      </c>
      <c r="Z16" s="184"/>
    </row>
    <row r="17" spans="2:26" ht="12.75" customHeight="1">
      <c r="B17" s="54" t="s">
        <v>111</v>
      </c>
      <c r="C17" s="68">
        <v>22.02</v>
      </c>
      <c r="D17" s="68">
        <v>11.26</v>
      </c>
      <c r="E17" s="68">
        <v>24.48</v>
      </c>
      <c r="F17" s="68">
        <v>15.260000000000002</v>
      </c>
      <c r="G17" s="68">
        <v>16.580000000000002</v>
      </c>
      <c r="H17" s="53" t="s">
        <v>238</v>
      </c>
      <c r="I17" s="68">
        <v>16.84</v>
      </c>
      <c r="J17" s="68">
        <v>26.2</v>
      </c>
      <c r="K17" s="68">
        <v>36.230000000000004</v>
      </c>
      <c r="L17" s="68">
        <v>37.019999999999996</v>
      </c>
      <c r="M17" s="68">
        <v>9.2662299854439585</v>
      </c>
      <c r="N17" s="68"/>
      <c r="O17" s="41"/>
      <c r="P17" s="184"/>
      <c r="Q17" s="220">
        <f t="shared" si="1"/>
        <v>-6.457094307561595E-2</v>
      </c>
      <c r="R17" s="220">
        <f t="shared" si="2"/>
        <v>-0.45126705653021437</v>
      </c>
      <c r="S17" s="220">
        <f t="shared" si="3"/>
        <v>0.16018957345971563</v>
      </c>
      <c r="T17" s="220">
        <f t="shared" si="4"/>
        <v>-0.14365881032547689</v>
      </c>
      <c r="U17" s="220">
        <f t="shared" si="5"/>
        <v>-0.31909650924024635</v>
      </c>
      <c r="V17" s="220">
        <f t="shared" si="6"/>
        <v>-0.38224504768892154</v>
      </c>
      <c r="W17" s="220">
        <f t="shared" si="6"/>
        <v>-0.24473911790141245</v>
      </c>
      <c r="X17" s="220">
        <f t="shared" si="6"/>
        <v>-2.1339816315504967E-2</v>
      </c>
      <c r="Y17" s="220">
        <f t="shared" si="6"/>
        <v>-0.12996474735605179</v>
      </c>
      <c r="Z17" s="184"/>
    </row>
    <row r="18" spans="2:26" ht="12.75" customHeight="1">
      <c r="B18" s="54" t="s">
        <v>120</v>
      </c>
      <c r="C18" s="68">
        <v>20.370432012241562</v>
      </c>
      <c r="D18" s="68">
        <v>14.861034346434494</v>
      </c>
      <c r="E18" s="68">
        <v>22.069840622540045</v>
      </c>
      <c r="F18" s="68">
        <v>20.403633040912361</v>
      </c>
      <c r="G18" s="68">
        <v>22.892935432721355</v>
      </c>
      <c r="H18" s="53" t="s">
        <v>238</v>
      </c>
      <c r="I18" s="68">
        <v>18.231266095438755</v>
      </c>
      <c r="J18" s="68">
        <v>21.756812355395361</v>
      </c>
      <c r="K18" s="68">
        <v>22.805810423147129</v>
      </c>
      <c r="L18" s="68">
        <v>33.981243498108171</v>
      </c>
      <c r="M18" s="68">
        <v>9.1199999999999992</v>
      </c>
      <c r="N18" s="68"/>
      <c r="O18" s="41"/>
      <c r="P18" s="184"/>
      <c r="Q18" s="220">
        <f t="shared" si="1"/>
        <v>-7.4912261024452254E-2</v>
      </c>
      <c r="R18" s="220">
        <f t="shared" si="2"/>
        <v>0.31980766842224639</v>
      </c>
      <c r="S18" s="220">
        <f t="shared" si="3"/>
        <v>-9.8454222935455693E-2</v>
      </c>
      <c r="T18" s="220">
        <f t="shared" si="4"/>
        <v>0.3370663853808884</v>
      </c>
      <c r="U18" s="220">
        <f t="shared" si="5"/>
        <v>0.38075605746208407</v>
      </c>
      <c r="V18" s="220">
        <f t="shared" si="6"/>
        <v>8.2616751510614872E-2</v>
      </c>
      <c r="W18" s="220">
        <f t="shared" si="6"/>
        <v>-0.16958731467956634</v>
      </c>
      <c r="X18" s="220">
        <f t="shared" si="6"/>
        <v>-0.3705268997199247</v>
      </c>
      <c r="Y18" s="220">
        <f t="shared" si="6"/>
        <v>-8.2084184275846184E-2</v>
      </c>
      <c r="Z18" s="184"/>
    </row>
    <row r="19" spans="2:26" ht="12.75" customHeight="1">
      <c r="B19" s="54" t="s">
        <v>129</v>
      </c>
      <c r="C19" s="68">
        <v>21.5</v>
      </c>
      <c r="D19" s="68">
        <v>12.209999999999999</v>
      </c>
      <c r="E19" s="68">
        <v>23.61</v>
      </c>
      <c r="F19" s="68">
        <v>12.64</v>
      </c>
      <c r="G19" s="68">
        <v>12.79</v>
      </c>
      <c r="H19" s="53" t="s">
        <v>238</v>
      </c>
      <c r="I19" s="68">
        <v>15.45</v>
      </c>
      <c r="J19" s="68">
        <v>20.84</v>
      </c>
      <c r="K19" s="68">
        <v>25.14</v>
      </c>
      <c r="L19" s="68">
        <v>31.990000000000002</v>
      </c>
      <c r="M19" s="68">
        <v>9.1206695778748177</v>
      </c>
      <c r="N19" s="68"/>
      <c r="O19" s="41"/>
      <c r="P19" s="184"/>
      <c r="Q19" s="220">
        <f t="shared" si="1"/>
        <v>5.545135160018333E-2</v>
      </c>
      <c r="R19" s="220">
        <f t="shared" si="2"/>
        <v>-0.17838827935086088</v>
      </c>
      <c r="S19" s="220">
        <f t="shared" si="3"/>
        <v>6.9785704564036655E-2</v>
      </c>
      <c r="T19" s="220">
        <f t="shared" si="4"/>
        <v>-0.38050248332466607</v>
      </c>
      <c r="U19" s="220">
        <f t="shared" si="5"/>
        <v>-0.44131236303934263</v>
      </c>
      <c r="V19" s="220">
        <f t="shared" si="6"/>
        <v>-0.15255474199537877</v>
      </c>
      <c r="W19" s="220">
        <f t="shared" si="6"/>
        <v>-4.2139093743114753E-2</v>
      </c>
      <c r="X19" s="220">
        <f t="shared" si="6"/>
        <v>0.10235065246722153</v>
      </c>
      <c r="Y19" s="220">
        <f t="shared" si="6"/>
        <v>-5.8598311689771698E-2</v>
      </c>
      <c r="Z19" s="184"/>
    </row>
    <row r="20" spans="2:26" ht="12.75" customHeight="1">
      <c r="B20" s="54" t="s">
        <v>156</v>
      </c>
      <c r="C20" s="68">
        <v>23.15</v>
      </c>
      <c r="D20" s="68">
        <v>15.08</v>
      </c>
      <c r="E20" s="68">
        <v>22.86</v>
      </c>
      <c r="F20" s="68">
        <v>16.309999999999999</v>
      </c>
      <c r="G20" s="68">
        <v>16.440000000000001</v>
      </c>
      <c r="H20" s="53" t="s">
        <v>238</v>
      </c>
      <c r="I20" s="68">
        <v>15.78</v>
      </c>
      <c r="J20" s="68">
        <v>18.21</v>
      </c>
      <c r="K20" s="68">
        <v>17.8</v>
      </c>
      <c r="L20" s="68">
        <v>25.64</v>
      </c>
      <c r="M20" s="68">
        <v>9.1199999999999992</v>
      </c>
      <c r="N20" s="68"/>
      <c r="O20" s="41"/>
      <c r="P20" s="184"/>
      <c r="Q20" s="220">
        <f t="shared" si="1"/>
        <v>7.6744186046511453E-2</v>
      </c>
      <c r="R20" s="220">
        <f t="shared" si="2"/>
        <v>0.23505323505323505</v>
      </c>
      <c r="S20" s="220">
        <f t="shared" si="3"/>
        <v>-3.1766200762388785E-2</v>
      </c>
      <c r="T20" s="220">
        <f t="shared" si="4"/>
        <v>0.29034810126582267</v>
      </c>
      <c r="U20" s="220">
        <f t="shared" si="5"/>
        <v>0.28537920250195481</v>
      </c>
      <c r="V20" s="220">
        <f t="shared" si="6"/>
        <v>2.1359223300970953E-2</v>
      </c>
      <c r="W20" s="220">
        <f t="shared" si="6"/>
        <v>-0.1261996161228407</v>
      </c>
      <c r="X20" s="220">
        <f t="shared" si="6"/>
        <v>-0.29196499602227521</v>
      </c>
      <c r="Y20" s="220">
        <f t="shared" si="6"/>
        <v>-0.19849953110346985</v>
      </c>
      <c r="Z20" s="184"/>
    </row>
    <row r="21" spans="2:26" ht="12.75" customHeight="1">
      <c r="B21" s="54" t="s">
        <v>165</v>
      </c>
      <c r="C21" s="68">
        <v>24.23</v>
      </c>
      <c r="D21" s="68">
        <v>17.809999999999999</v>
      </c>
      <c r="E21" s="68">
        <v>17.2</v>
      </c>
      <c r="F21" s="68">
        <v>13.73</v>
      </c>
      <c r="G21" s="68">
        <v>16.919999999999998</v>
      </c>
      <c r="H21" s="53" t="s">
        <v>238</v>
      </c>
      <c r="I21" s="68">
        <v>14.809999999999999</v>
      </c>
      <c r="J21" s="68">
        <v>22.619999999999997</v>
      </c>
      <c r="K21" s="68">
        <v>22</v>
      </c>
      <c r="L21" s="68">
        <v>33.200000000000003</v>
      </c>
      <c r="M21" s="68">
        <v>9.120000000000001</v>
      </c>
      <c r="N21" s="68"/>
      <c r="O21" s="41"/>
      <c r="P21" s="184"/>
      <c r="Q21" s="220">
        <f t="shared" si="1"/>
        <v>4.6652267818574567E-2</v>
      </c>
      <c r="R21" s="220">
        <f t="shared" si="2"/>
        <v>0.18103448275862055</v>
      </c>
      <c r="S21" s="220">
        <f t="shared" si="3"/>
        <v>-0.24759405074365703</v>
      </c>
      <c r="T21" s="220">
        <f t="shared" si="4"/>
        <v>-0.15818516247700787</v>
      </c>
      <c r="U21" s="220">
        <f t="shared" si="5"/>
        <v>2.9197080291970545E-2</v>
      </c>
      <c r="V21" s="220">
        <f t="shared" si="6"/>
        <v>-6.1470215462610889E-2</v>
      </c>
      <c r="W21" s="220">
        <f t="shared" si="6"/>
        <v>0.24217462932454681</v>
      </c>
      <c r="X21" s="220">
        <f t="shared" si="6"/>
        <v>0.23595505617977519</v>
      </c>
      <c r="Y21" s="220">
        <f t="shared" si="6"/>
        <v>0.29485179407176298</v>
      </c>
      <c r="Z21" s="184"/>
    </row>
    <row r="22" spans="2:26" ht="12.75" customHeight="1">
      <c r="B22" s="54" t="s">
        <v>196</v>
      </c>
      <c r="C22" s="68">
        <v>24.86</v>
      </c>
      <c r="D22" s="68">
        <v>13.88</v>
      </c>
      <c r="E22" s="68">
        <v>17</v>
      </c>
      <c r="F22" s="68">
        <v>15.419999999999998</v>
      </c>
      <c r="G22" s="68">
        <v>22.130000000000003</v>
      </c>
      <c r="H22" s="53" t="s">
        <v>238</v>
      </c>
      <c r="I22" s="68">
        <v>17.25</v>
      </c>
      <c r="J22" s="68">
        <v>26.639999999999997</v>
      </c>
      <c r="K22" s="68">
        <v>31.689999999999998</v>
      </c>
      <c r="L22" s="68">
        <v>42.980000000000004</v>
      </c>
      <c r="M22" s="68">
        <v>9.120000000000001</v>
      </c>
      <c r="N22" s="68"/>
      <c r="O22" s="41"/>
      <c r="P22" s="184"/>
      <c r="Q22" s="220">
        <f t="shared" si="1"/>
        <v>2.6000825423029283E-2</v>
      </c>
      <c r="R22" s="220">
        <f t="shared" si="2"/>
        <v>-0.22066254912970229</v>
      </c>
      <c r="S22" s="220">
        <f t="shared" si="3"/>
        <v>-1.1627906976744096E-2</v>
      </c>
      <c r="T22" s="220">
        <f t="shared" si="4"/>
        <v>0.12308812818645287</v>
      </c>
      <c r="U22" s="220">
        <f t="shared" si="5"/>
        <v>0.30791962174940934</v>
      </c>
      <c r="V22" s="220">
        <f t="shared" ref="V22:Y22" si="7">+I22/I21-1</f>
        <v>0.16475354490209337</v>
      </c>
      <c r="W22" s="220">
        <f t="shared" si="7"/>
        <v>0.17771883289124668</v>
      </c>
      <c r="X22" s="220">
        <f t="shared" si="7"/>
        <v>0.44045454545454543</v>
      </c>
      <c r="Y22" s="220">
        <f t="shared" si="7"/>
        <v>0.29457831325301198</v>
      </c>
      <c r="Z22" s="184"/>
    </row>
    <row r="23" spans="2:26" ht="12.75" customHeight="1">
      <c r="B23" s="54" t="s">
        <v>214</v>
      </c>
      <c r="C23" s="68">
        <v>28.378922166817894</v>
      </c>
      <c r="D23" s="68">
        <v>16.260056952992556</v>
      </c>
      <c r="E23" s="68">
        <v>18.951020851994503</v>
      </c>
      <c r="F23" s="68">
        <v>14.489636066017113</v>
      </c>
      <c r="G23" s="68">
        <v>18.728394313163221</v>
      </c>
      <c r="H23" s="53">
        <v>20.754925615331164</v>
      </c>
      <c r="I23" s="68">
        <v>17.313359038330688</v>
      </c>
      <c r="J23" s="68">
        <v>31.758873628341366</v>
      </c>
      <c r="K23" s="68">
        <v>48.387835356389296</v>
      </c>
      <c r="L23" s="68">
        <v>39.863420959984026</v>
      </c>
      <c r="M23" s="68">
        <v>9.120000000000001</v>
      </c>
      <c r="N23" s="68"/>
      <c r="O23" s="41"/>
      <c r="P23" s="184"/>
      <c r="Q23" s="220">
        <f t="shared" si="1"/>
        <v>0.14154956423241738</v>
      </c>
      <c r="R23" s="220">
        <f t="shared" si="2"/>
        <v>0.17147384387554432</v>
      </c>
      <c r="S23" s="220">
        <f t="shared" si="3"/>
        <v>0.11476593247026479</v>
      </c>
      <c r="T23" s="220">
        <f t="shared" si="4"/>
        <v>-6.0334885472301258E-2</v>
      </c>
      <c r="U23" s="220">
        <f t="shared" si="5"/>
        <v>-0.15371015304278268</v>
      </c>
      <c r="V23" s="220">
        <f t="shared" ref="V23:Y23" si="8">+I23/I22-1</f>
        <v>3.6729877293153468E-3</v>
      </c>
      <c r="W23" s="220">
        <f t="shared" si="8"/>
        <v>0.19214991097377521</v>
      </c>
      <c r="X23" s="220">
        <f t="shared" si="8"/>
        <v>0.52691181307634261</v>
      </c>
      <c r="Y23" s="220">
        <f t="shared" si="8"/>
        <v>-7.2512308981293128E-2</v>
      </c>
      <c r="Z23" s="184"/>
    </row>
    <row r="24" spans="2:26" ht="12.75" customHeight="1">
      <c r="B24" s="54" t="s">
        <v>254</v>
      </c>
      <c r="C24" s="68">
        <v>29.921458117890381</v>
      </c>
      <c r="D24" s="68">
        <v>17.272248243559719</v>
      </c>
      <c r="E24" s="68">
        <v>23.065879953379955</v>
      </c>
      <c r="F24" s="68">
        <v>10.95473496128648</v>
      </c>
      <c r="G24" s="68">
        <v>24.970121686223383</v>
      </c>
      <c r="H24" s="68">
        <v>28.285777067518978</v>
      </c>
      <c r="I24" s="68">
        <v>11.349226441631505</v>
      </c>
      <c r="J24" s="68">
        <v>24.713979620988475</v>
      </c>
      <c r="K24" s="68">
        <v>42.458664666166541</v>
      </c>
      <c r="L24" s="68">
        <v>43.661217911822263</v>
      </c>
      <c r="M24" s="68">
        <v>9.1199417758369723</v>
      </c>
      <c r="N24" s="68"/>
      <c r="O24" s="41"/>
      <c r="P24" s="184"/>
      <c r="Q24" s="220"/>
      <c r="R24" s="220"/>
      <c r="S24" s="220"/>
      <c r="T24" s="220"/>
      <c r="U24" s="220"/>
      <c r="V24" s="220"/>
      <c r="W24" s="220"/>
      <c r="X24" s="220"/>
      <c r="Y24" s="220"/>
      <c r="Z24" s="184"/>
    </row>
    <row r="25" spans="2:26" ht="12.9">
      <c r="B25" s="306" t="s">
        <v>225</v>
      </c>
      <c r="C25" s="307"/>
      <c r="D25" s="307"/>
      <c r="E25" s="307"/>
      <c r="F25" s="307"/>
      <c r="G25" s="307"/>
      <c r="H25" s="308"/>
      <c r="I25" s="307"/>
      <c r="J25" s="307"/>
      <c r="K25" s="307"/>
      <c r="L25" s="307"/>
      <c r="M25" s="307"/>
    </row>
    <row r="26" spans="2:26" ht="12.75" customHeight="1">
      <c r="B26" s="180"/>
      <c r="C26" s="181"/>
      <c r="D26" s="181"/>
      <c r="E26" s="181"/>
      <c r="F26" s="181"/>
      <c r="G26" s="181"/>
      <c r="H26" s="181"/>
      <c r="I26" s="42"/>
      <c r="J26" s="42"/>
      <c r="K26" s="42"/>
      <c r="L26" s="42"/>
    </row>
    <row r="27" spans="2:26">
      <c r="B27" s="2"/>
      <c r="C27" s="2"/>
      <c r="D27" s="2"/>
      <c r="E27" s="2"/>
      <c r="F27" s="2"/>
      <c r="G27" s="2"/>
      <c r="H27" s="2"/>
      <c r="I27" s="2"/>
      <c r="J27" s="2"/>
      <c r="K27" s="2"/>
      <c r="L27" s="2"/>
    </row>
    <row r="32" spans="2:26">
      <c r="Q32" s="223"/>
    </row>
    <row r="47" spans="15:15">
      <c r="O47" s="2"/>
    </row>
    <row r="49" spans="3:13">
      <c r="C49" s="103"/>
      <c r="D49" s="103"/>
      <c r="E49" s="103"/>
      <c r="F49" s="103"/>
      <c r="G49" s="103"/>
      <c r="H49" s="103"/>
      <c r="I49" s="103"/>
      <c r="J49" s="103"/>
      <c r="K49" s="103"/>
      <c r="L49" s="103"/>
      <c r="M49" s="103"/>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location="Índice!A1" display="Volver al índice" xr:uid="{00000000-0004-0000-0D00-000000000000}"/>
  </hyperlinks>
  <printOptions horizontalCentered="1"/>
  <pageMargins left="0.70866141732283472" right="0.70866141732283472" top="1.299212598425197" bottom="0.74803149606299213" header="0.31496062992125984" footer="0.31496062992125984"/>
  <pageSetup paperSize="122" scale="79"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34"/>
  <sheetViews>
    <sheetView view="pageBreakPreview" zoomScale="90" zoomScaleNormal="80" zoomScaleSheetLayoutView="90" zoomScalePageLayoutView="80" workbookViewId="0"/>
  </sheetViews>
  <sheetFormatPr baseColWidth="10" defaultColWidth="10.84375" defaultRowHeight="12.45"/>
  <cols>
    <col min="1" max="1" width="1.15234375" style="33" customWidth="1"/>
    <col min="2" max="2" width="41" style="33" customWidth="1"/>
    <col min="3" max="3" width="26.3046875" style="33" customWidth="1"/>
    <col min="4" max="4" width="26.15234375" style="33" customWidth="1"/>
    <col min="5" max="5" width="22.3046875" style="33" customWidth="1"/>
    <col min="6" max="6" width="4" style="33" customWidth="1"/>
    <col min="7" max="7" width="14.3828125" style="33" customWidth="1"/>
    <col min="8" max="16384" width="10.84375" style="33"/>
  </cols>
  <sheetData>
    <row r="1" spans="2:9" ht="6.75" customHeight="1"/>
    <row r="2" spans="2:9">
      <c r="B2" s="320" t="s">
        <v>191</v>
      </c>
      <c r="C2" s="320"/>
      <c r="D2" s="320"/>
      <c r="E2" s="320"/>
      <c r="G2" s="40" t="s">
        <v>134</v>
      </c>
    </row>
    <row r="3" spans="2:9">
      <c r="B3" s="320" t="s">
        <v>192</v>
      </c>
      <c r="C3" s="320"/>
      <c r="D3" s="320"/>
      <c r="E3" s="320"/>
      <c r="G3" s="40"/>
    </row>
    <row r="4" spans="2:9">
      <c r="B4" s="320" t="s">
        <v>233</v>
      </c>
      <c r="C4" s="320"/>
      <c r="D4" s="320"/>
      <c r="E4" s="320"/>
    </row>
    <row r="6" spans="2:9" ht="37.299999999999997">
      <c r="C6" s="131" t="s">
        <v>207</v>
      </c>
      <c r="D6" s="131" t="s">
        <v>234</v>
      </c>
      <c r="E6" s="131" t="s">
        <v>204</v>
      </c>
    </row>
    <row r="7" spans="2:9">
      <c r="B7" s="132" t="s">
        <v>137</v>
      </c>
      <c r="C7" s="133">
        <v>26</v>
      </c>
      <c r="D7" s="133">
        <v>30</v>
      </c>
      <c r="E7" s="133">
        <v>30</v>
      </c>
      <c r="G7" s="260"/>
      <c r="H7" s="260"/>
      <c r="I7" s="260"/>
    </row>
    <row r="8" spans="2:9">
      <c r="B8" s="132" t="s">
        <v>168</v>
      </c>
      <c r="C8" s="134">
        <v>998000</v>
      </c>
      <c r="D8" s="134">
        <v>648000</v>
      </c>
      <c r="E8" s="134">
        <v>1538000</v>
      </c>
      <c r="G8" s="39"/>
      <c r="H8" s="39"/>
      <c r="I8" s="39"/>
    </row>
    <row r="9" spans="2:9">
      <c r="B9" s="132" t="s">
        <v>169</v>
      </c>
      <c r="C9" s="134">
        <v>612000</v>
      </c>
      <c r="D9" s="134">
        <v>651000</v>
      </c>
      <c r="E9" s="134">
        <v>622000</v>
      </c>
      <c r="G9" s="39"/>
      <c r="H9" s="39"/>
      <c r="I9" s="39"/>
    </row>
    <row r="10" spans="2:9">
      <c r="B10" s="132" t="s">
        <v>170</v>
      </c>
      <c r="C10" s="134">
        <v>1718582</v>
      </c>
      <c r="D10" s="134">
        <v>2349219</v>
      </c>
      <c r="E10" s="134">
        <v>1816105</v>
      </c>
      <c r="G10" s="39"/>
      <c r="H10" s="39"/>
      <c r="I10" s="39"/>
    </row>
    <row r="11" spans="2:9" ht="13.75">
      <c r="B11" s="135" t="s">
        <v>199</v>
      </c>
      <c r="C11" s="134">
        <f>124821.825+166429.1</f>
        <v>291250.92499999999</v>
      </c>
      <c r="D11" s="134">
        <v>346581</v>
      </c>
      <c r="E11" s="134">
        <f>198805+178925</f>
        <v>377730</v>
      </c>
      <c r="G11" s="39"/>
      <c r="H11" s="39"/>
      <c r="I11" s="39"/>
    </row>
    <row r="12" spans="2:9" ht="12.9">
      <c r="B12" s="136" t="s">
        <v>171</v>
      </c>
      <c r="C12" s="137">
        <f>SUM(C8:C11)</f>
        <v>3619832.9249999998</v>
      </c>
      <c r="D12" s="137">
        <f>SUM(D8:D11)</f>
        <v>3994800</v>
      </c>
      <c r="E12" s="137">
        <f>SUM(E8:E11)</f>
        <v>4353835</v>
      </c>
      <c r="G12" s="39"/>
      <c r="H12" s="39"/>
      <c r="I12" s="39"/>
    </row>
    <row r="13" spans="2:9" ht="13.75">
      <c r="B13" s="132" t="s">
        <v>230</v>
      </c>
      <c r="C13" s="225">
        <f>8851/1.19</f>
        <v>7437.8151260504201</v>
      </c>
      <c r="D13" s="153">
        <f>7993/1.19</f>
        <v>6716.8067226890762</v>
      </c>
      <c r="E13" s="153">
        <f>C13</f>
        <v>7437.8151260504201</v>
      </c>
      <c r="H13" s="250"/>
      <c r="I13" s="250"/>
    </row>
    <row r="14" spans="2:9" ht="12.9">
      <c r="B14" s="138" t="s">
        <v>172</v>
      </c>
      <c r="C14" s="137">
        <f>(C13/25)*C7*1000</f>
        <v>7735327.7310924372</v>
      </c>
      <c r="D14" s="137">
        <f>(D13/25)*D7*1000</f>
        <v>8060168.0672268905</v>
      </c>
      <c r="E14" s="137">
        <f t="shared" ref="E14" si="0">(E13/25)*E7*1000</f>
        <v>8925378.1512605045</v>
      </c>
      <c r="G14" s="39"/>
    </row>
    <row r="15" spans="2:9">
      <c r="B15" s="138" t="s">
        <v>173</v>
      </c>
      <c r="C15" s="217">
        <f>C14-C12</f>
        <v>4115494.8060924374</v>
      </c>
      <c r="D15" s="217">
        <f>D14-D12</f>
        <v>4065368.0672268905</v>
      </c>
      <c r="E15" s="217">
        <f>E14-E12</f>
        <v>4571543.1512605045</v>
      </c>
      <c r="G15" s="39"/>
    </row>
    <row r="16" spans="2:9" ht="12.9">
      <c r="B16" s="139"/>
      <c r="C16" s="140"/>
      <c r="D16" s="140"/>
      <c r="E16" s="140"/>
    </row>
    <row r="17" spans="2:5" ht="26.25" customHeight="1">
      <c r="B17" s="317" t="s">
        <v>231</v>
      </c>
      <c r="C17" s="318"/>
      <c r="D17" s="318"/>
      <c r="E17" s="319"/>
    </row>
    <row r="18" spans="2:5">
      <c r="B18" s="315" t="s">
        <v>174</v>
      </c>
      <c r="C18" s="321" t="s">
        <v>232</v>
      </c>
      <c r="D18" s="322"/>
      <c r="E18" s="323"/>
    </row>
    <row r="19" spans="2:5">
      <c r="B19" s="316"/>
      <c r="C19" s="251">
        <v>4000</v>
      </c>
      <c r="D19" s="251">
        <v>5000</v>
      </c>
      <c r="E19" s="251">
        <v>6000</v>
      </c>
    </row>
    <row r="20" spans="2:5" ht="12.9">
      <c r="B20" s="141">
        <v>25000</v>
      </c>
      <c r="C20" s="186">
        <f t="shared" ref="C20:E22" si="1">+$B20*(C$19/25)-$D$12</f>
        <v>5200</v>
      </c>
      <c r="D20" s="186">
        <f t="shared" si="1"/>
        <v>1005200</v>
      </c>
      <c r="E20" s="186">
        <f t="shared" si="1"/>
        <v>2005200</v>
      </c>
    </row>
    <row r="21" spans="2:5" ht="12.9">
      <c r="B21" s="141">
        <v>30000</v>
      </c>
      <c r="C21" s="186">
        <f t="shared" si="1"/>
        <v>805200</v>
      </c>
      <c r="D21" s="186">
        <f t="shared" si="1"/>
        <v>2005200</v>
      </c>
      <c r="E21" s="186">
        <f t="shared" si="1"/>
        <v>3205200</v>
      </c>
    </row>
    <row r="22" spans="2:5" ht="12.9">
      <c r="B22" s="141">
        <v>35000</v>
      </c>
      <c r="C22" s="186">
        <f t="shared" si="1"/>
        <v>1605200</v>
      </c>
      <c r="D22" s="186">
        <f t="shared" si="1"/>
        <v>3005200</v>
      </c>
      <c r="E22" s="186">
        <f t="shared" si="1"/>
        <v>4405200</v>
      </c>
    </row>
    <row r="23" spans="2:5">
      <c r="B23" s="144"/>
      <c r="C23" s="187"/>
      <c r="D23" s="187"/>
      <c r="E23" s="187"/>
    </row>
    <row r="24" spans="2:5" ht="15" customHeight="1">
      <c r="B24" s="317" t="s">
        <v>235</v>
      </c>
      <c r="C24" s="318"/>
      <c r="D24" s="318"/>
      <c r="E24" s="319"/>
    </row>
    <row r="25" spans="2:5">
      <c r="B25" s="161" t="s">
        <v>181</v>
      </c>
      <c r="C25" s="162">
        <f>+B20</f>
        <v>25000</v>
      </c>
      <c r="D25" s="162">
        <f>+B21</f>
        <v>30000</v>
      </c>
      <c r="E25" s="162">
        <f>+B22</f>
        <v>35000</v>
      </c>
    </row>
    <row r="26" spans="2:5" ht="12.9">
      <c r="B26" s="146" t="s">
        <v>229</v>
      </c>
      <c r="C26" s="145">
        <f>($D12/C25)*25</f>
        <v>3994.8</v>
      </c>
      <c r="D26" s="145">
        <f>($D12/D25)*25</f>
        <v>3329</v>
      </c>
      <c r="E26" s="145">
        <f>($D12/E25)*25</f>
        <v>2853.4285714285716</v>
      </c>
    </row>
    <row r="27" spans="2:5" ht="12.9">
      <c r="B27" s="142" t="s">
        <v>180</v>
      </c>
      <c r="C27" s="142"/>
      <c r="D27" s="142"/>
      <c r="E27" s="142"/>
    </row>
    <row r="28" spans="2:5">
      <c r="B28" s="143" t="s">
        <v>175</v>
      </c>
      <c r="C28" s="143"/>
      <c r="D28" s="143"/>
      <c r="E28" s="143"/>
    </row>
    <row r="29" spans="2:5">
      <c r="B29" s="324" t="s">
        <v>185</v>
      </c>
      <c r="C29" s="324"/>
      <c r="D29" s="324"/>
      <c r="E29" s="324"/>
    </row>
    <row r="30" spans="2:5" ht="26.25" customHeight="1">
      <c r="B30" s="325" t="s">
        <v>193</v>
      </c>
      <c r="C30" s="325"/>
      <c r="D30" s="325"/>
      <c r="E30" s="325"/>
    </row>
    <row r="31" spans="2:5">
      <c r="B31" s="326" t="s">
        <v>259</v>
      </c>
      <c r="C31" s="326"/>
      <c r="D31" s="326"/>
      <c r="E31" s="326"/>
    </row>
    <row r="32" spans="2:5">
      <c r="B32" s="324" t="s">
        <v>186</v>
      </c>
      <c r="C32" s="324"/>
      <c r="D32" s="324"/>
      <c r="E32" s="324"/>
    </row>
    <row r="33" spans="2:5">
      <c r="B33" s="324" t="s">
        <v>176</v>
      </c>
      <c r="C33" s="324"/>
      <c r="D33" s="324"/>
      <c r="E33" s="324"/>
    </row>
    <row r="34" spans="2:5">
      <c r="B34" s="324" t="s">
        <v>182</v>
      </c>
      <c r="C34" s="324"/>
      <c r="D34" s="324"/>
      <c r="E34" s="324"/>
    </row>
  </sheetData>
  <mergeCells count="13">
    <mergeCell ref="B33:E33"/>
    <mergeCell ref="B34:E34"/>
    <mergeCell ref="B24:E24"/>
    <mergeCell ref="B29:E29"/>
    <mergeCell ref="B30:E30"/>
    <mergeCell ref="B31:E31"/>
    <mergeCell ref="B32:E32"/>
    <mergeCell ref="B18:B19"/>
    <mergeCell ref="B17:E17"/>
    <mergeCell ref="B2:E2"/>
    <mergeCell ref="B3:E3"/>
    <mergeCell ref="B4:E4"/>
    <mergeCell ref="C18:E18"/>
  </mergeCells>
  <hyperlinks>
    <hyperlink ref="G2" location="Índice!A1" display="Volver al índice" xr:uid="{00000000-0004-0000-0E00-000000000000}"/>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N38"/>
  <sheetViews>
    <sheetView view="pageBreakPreview" zoomScale="91" zoomScaleNormal="90" zoomScaleSheetLayoutView="91" workbookViewId="0"/>
  </sheetViews>
  <sheetFormatPr baseColWidth="10" defaultColWidth="10.84375" defaultRowHeight="12.45"/>
  <cols>
    <col min="1" max="1" width="1.3828125" style="33" customWidth="1"/>
    <col min="2" max="2" width="13.921875" style="33" customWidth="1"/>
    <col min="3" max="3" width="17.53515625" style="33" customWidth="1"/>
    <col min="4" max="4" width="11.69140625" style="33" customWidth="1"/>
    <col min="5" max="6" width="10.15234375" style="33" customWidth="1"/>
    <col min="7" max="7" width="10.3828125" style="33" customWidth="1"/>
    <col min="8" max="8" width="11.3046875" style="33" customWidth="1"/>
    <col min="9" max="10" width="10.15234375" style="33" customWidth="1"/>
    <col min="11" max="11" width="10" style="33" customWidth="1"/>
    <col min="12" max="12" width="2.15234375" style="33" customWidth="1"/>
    <col min="13" max="13" width="10.84375" style="106"/>
    <col min="14" max="16384" width="10.84375" style="33"/>
  </cols>
  <sheetData>
    <row r="2" spans="2:14">
      <c r="B2" s="328" t="s">
        <v>177</v>
      </c>
      <c r="C2" s="328"/>
      <c r="D2" s="328"/>
      <c r="E2" s="328"/>
      <c r="F2" s="328"/>
      <c r="G2" s="328"/>
      <c r="H2" s="328"/>
      <c r="I2" s="328"/>
      <c r="J2" s="328"/>
      <c r="K2" s="328"/>
      <c r="L2" s="91"/>
      <c r="M2" s="219" t="s">
        <v>134</v>
      </c>
    </row>
    <row r="3" spans="2:14">
      <c r="B3" s="91"/>
      <c r="C3" s="91"/>
      <c r="D3" s="91"/>
      <c r="E3" s="91"/>
      <c r="F3" s="91"/>
      <c r="G3" s="91"/>
      <c r="H3" s="91"/>
      <c r="I3" s="91"/>
      <c r="J3" s="91"/>
      <c r="K3" s="91"/>
      <c r="L3" s="91"/>
      <c r="M3" s="108"/>
    </row>
    <row r="4" spans="2:14">
      <c r="B4" s="332" t="s">
        <v>66</v>
      </c>
      <c r="C4" s="334" t="s">
        <v>67</v>
      </c>
      <c r="D4" s="329" t="s">
        <v>68</v>
      </c>
      <c r="E4" s="330"/>
      <c r="F4" s="330"/>
      <c r="G4" s="331"/>
      <c r="H4" s="329" t="s">
        <v>69</v>
      </c>
      <c r="I4" s="330"/>
      <c r="J4" s="330"/>
      <c r="K4" s="331"/>
      <c r="L4" s="91"/>
    </row>
    <row r="5" spans="2:14" ht="31.5" customHeight="1">
      <c r="B5" s="333"/>
      <c r="C5" s="335"/>
      <c r="D5" s="154" t="s">
        <v>251</v>
      </c>
      <c r="E5" s="155" t="s">
        <v>269</v>
      </c>
      <c r="F5" s="155" t="s">
        <v>270</v>
      </c>
      <c r="G5" s="156" t="s">
        <v>201</v>
      </c>
      <c r="H5" s="154" t="str">
        <f>+D5</f>
        <v>2018</v>
      </c>
      <c r="I5" s="157" t="str">
        <f>+E5</f>
        <v>ene-oct 2018</v>
      </c>
      <c r="J5" s="157" t="str">
        <f>+F5</f>
        <v>ene-oct 2019</v>
      </c>
      <c r="K5" s="158" t="str">
        <f>+G5</f>
        <v>variación (%)</v>
      </c>
      <c r="L5" s="92"/>
      <c r="M5" s="116"/>
    </row>
    <row r="6" spans="2:14" ht="12.45" customHeight="1">
      <c r="B6" s="361" t="s">
        <v>83</v>
      </c>
      <c r="C6" s="339" t="s">
        <v>74</v>
      </c>
      <c r="D6" s="340">
        <v>503759.77</v>
      </c>
      <c r="E6" s="341">
        <v>437527.87</v>
      </c>
      <c r="F6" s="341">
        <v>137443.60999999999</v>
      </c>
      <c r="G6" s="342">
        <v>-68.586318855527992</v>
      </c>
      <c r="H6" s="341">
        <v>2984008.65</v>
      </c>
      <c r="I6" s="341">
        <v>2614780.5499999998</v>
      </c>
      <c r="J6" s="341">
        <v>856478.3</v>
      </c>
      <c r="K6" s="342">
        <v>-67.244734935786482</v>
      </c>
      <c r="M6" s="39"/>
      <c r="N6" s="39"/>
    </row>
    <row r="7" spans="2:14" ht="14.6">
      <c r="B7" s="362"/>
      <c r="C7" s="343" t="s">
        <v>84</v>
      </c>
      <c r="D7" s="344">
        <v>133415.29</v>
      </c>
      <c r="E7" s="345">
        <v>108422.53</v>
      </c>
      <c r="F7" s="345">
        <v>155361.67000000001</v>
      </c>
      <c r="G7" s="346">
        <v>43.292791636572225</v>
      </c>
      <c r="H7" s="345">
        <v>613535.5</v>
      </c>
      <c r="I7" s="345">
        <v>513497.3</v>
      </c>
      <c r="J7" s="345">
        <v>585352.24</v>
      </c>
      <c r="K7" s="346">
        <v>13.993245923591036</v>
      </c>
      <c r="M7" s="39"/>
      <c r="N7" s="39"/>
    </row>
    <row r="8" spans="2:14" ht="14.6">
      <c r="B8" s="362"/>
      <c r="C8" s="343" t="s">
        <v>82</v>
      </c>
      <c r="D8" s="344">
        <v>21278.36</v>
      </c>
      <c r="E8" s="345">
        <v>18872.759999999998</v>
      </c>
      <c r="F8" s="345">
        <v>13279.22</v>
      </c>
      <c r="G8" s="346">
        <v>-29.638166330732762</v>
      </c>
      <c r="H8" s="345">
        <v>134826.79999999999</v>
      </c>
      <c r="I8" s="345">
        <v>115743.2</v>
      </c>
      <c r="J8" s="345">
        <v>117199.5</v>
      </c>
      <c r="K8" s="346">
        <v>1.2582164654165506</v>
      </c>
      <c r="M8" s="39"/>
      <c r="N8" s="39"/>
    </row>
    <row r="9" spans="2:14" ht="14.6">
      <c r="B9" s="362"/>
      <c r="C9" s="343" t="s">
        <v>248</v>
      </c>
      <c r="D9" s="344">
        <v>20691.57</v>
      </c>
      <c r="E9" s="345">
        <v>0</v>
      </c>
      <c r="F9" s="345">
        <v>1500</v>
      </c>
      <c r="G9" s="346" t="s">
        <v>130</v>
      </c>
      <c r="H9" s="345">
        <v>56376.22</v>
      </c>
      <c r="I9" s="345">
        <v>0</v>
      </c>
      <c r="J9" s="345">
        <v>7393.26</v>
      </c>
      <c r="K9" s="346" t="s">
        <v>130</v>
      </c>
      <c r="M9" s="39"/>
      <c r="N9" s="39"/>
    </row>
    <row r="10" spans="2:14" ht="14.6">
      <c r="B10" s="362"/>
      <c r="C10" s="343" t="s">
        <v>72</v>
      </c>
      <c r="D10" s="344">
        <v>4816</v>
      </c>
      <c r="E10" s="345">
        <v>4816</v>
      </c>
      <c r="F10" s="345">
        <v>3178</v>
      </c>
      <c r="G10" s="346">
        <v>-34.011627906976749</v>
      </c>
      <c r="H10" s="345">
        <v>40346.199999999997</v>
      </c>
      <c r="I10" s="345">
        <v>40346.199999999997</v>
      </c>
      <c r="J10" s="345">
        <v>23200</v>
      </c>
      <c r="K10" s="346">
        <v>-42.497682557465133</v>
      </c>
      <c r="M10" s="39"/>
      <c r="N10" s="39"/>
    </row>
    <row r="11" spans="2:14" ht="14.6">
      <c r="B11" s="362"/>
      <c r="C11" s="343" t="s">
        <v>76</v>
      </c>
      <c r="D11" s="344">
        <v>2553.1999999999998</v>
      </c>
      <c r="E11" s="345">
        <v>2553.1999999999998</v>
      </c>
      <c r="F11" s="345">
        <v>0</v>
      </c>
      <c r="G11" s="346">
        <v>-100</v>
      </c>
      <c r="H11" s="345">
        <v>16450.099999999999</v>
      </c>
      <c r="I11" s="345">
        <v>16450.099999999999</v>
      </c>
      <c r="J11" s="345">
        <v>0</v>
      </c>
      <c r="K11" s="346">
        <v>-100</v>
      </c>
      <c r="M11" s="39"/>
      <c r="N11" s="39"/>
    </row>
    <row r="12" spans="2:14" ht="14.6">
      <c r="B12" s="362"/>
      <c r="C12" s="343" t="s">
        <v>75</v>
      </c>
      <c r="D12" s="344">
        <v>1960</v>
      </c>
      <c r="E12" s="345">
        <v>1960</v>
      </c>
      <c r="F12" s="345">
        <v>0</v>
      </c>
      <c r="G12" s="346">
        <v>-100</v>
      </c>
      <c r="H12" s="345">
        <v>13429.18</v>
      </c>
      <c r="I12" s="345">
        <v>13429.18</v>
      </c>
      <c r="J12" s="345">
        <v>0</v>
      </c>
      <c r="K12" s="346">
        <v>-100</v>
      </c>
      <c r="M12" s="39"/>
      <c r="N12" s="39"/>
    </row>
    <row r="13" spans="2:14" ht="14.6">
      <c r="B13" s="362"/>
      <c r="C13" s="343" t="s">
        <v>116</v>
      </c>
      <c r="D13" s="344">
        <v>1295</v>
      </c>
      <c r="E13" s="345">
        <v>1295</v>
      </c>
      <c r="F13" s="345">
        <v>11600.04</v>
      </c>
      <c r="G13" s="346">
        <v>795.75598455598458</v>
      </c>
      <c r="H13" s="345">
        <v>3165.66</v>
      </c>
      <c r="I13" s="345">
        <v>3165.66</v>
      </c>
      <c r="J13" s="345">
        <v>32165.51</v>
      </c>
      <c r="K13" s="346">
        <v>916.07595256597369</v>
      </c>
      <c r="M13" s="39"/>
      <c r="N13" s="39"/>
    </row>
    <row r="14" spans="2:14" ht="12.45" customHeight="1">
      <c r="B14" s="362"/>
      <c r="C14" s="343" t="s">
        <v>73</v>
      </c>
      <c r="D14" s="344">
        <v>0</v>
      </c>
      <c r="E14" s="345">
        <v>0</v>
      </c>
      <c r="F14" s="345">
        <v>15796.84</v>
      </c>
      <c r="G14" s="346" t="s">
        <v>130</v>
      </c>
      <c r="H14" s="345">
        <v>0</v>
      </c>
      <c r="I14" s="345">
        <v>0</v>
      </c>
      <c r="J14" s="345">
        <v>105939.9</v>
      </c>
      <c r="K14" s="346" t="s">
        <v>130</v>
      </c>
      <c r="M14" s="39"/>
      <c r="N14" s="39"/>
    </row>
    <row r="15" spans="2:14" ht="14.6" customHeight="1">
      <c r="B15" s="362"/>
      <c r="C15" s="343" t="s">
        <v>262</v>
      </c>
      <c r="D15" s="344">
        <v>0</v>
      </c>
      <c r="E15" s="345">
        <v>0</v>
      </c>
      <c r="F15" s="345">
        <v>170.1</v>
      </c>
      <c r="G15" s="346" t="s">
        <v>130</v>
      </c>
      <c r="H15" s="345">
        <v>0</v>
      </c>
      <c r="I15" s="345">
        <v>0</v>
      </c>
      <c r="J15" s="345">
        <v>1386</v>
      </c>
      <c r="K15" s="346" t="s">
        <v>130</v>
      </c>
      <c r="M15" s="39"/>
      <c r="N15" s="39"/>
    </row>
    <row r="16" spans="2:14" ht="14.6">
      <c r="B16" s="363"/>
      <c r="C16" s="347" t="s">
        <v>148</v>
      </c>
      <c r="D16" s="344">
        <v>0</v>
      </c>
      <c r="E16" s="345">
        <v>0</v>
      </c>
      <c r="F16" s="345">
        <v>1543.36</v>
      </c>
      <c r="G16" s="346" t="s">
        <v>130</v>
      </c>
      <c r="H16" s="345">
        <v>0</v>
      </c>
      <c r="I16" s="345">
        <v>0</v>
      </c>
      <c r="J16" s="345">
        <v>13832</v>
      </c>
      <c r="K16" s="346" t="s">
        <v>130</v>
      </c>
      <c r="M16" s="39"/>
      <c r="N16" s="39"/>
    </row>
    <row r="17" spans="2:14" ht="14.6">
      <c r="B17" s="348" t="s">
        <v>105</v>
      </c>
      <c r="C17" s="349"/>
      <c r="D17" s="350">
        <v>689769.19</v>
      </c>
      <c r="E17" s="351">
        <v>575447.36</v>
      </c>
      <c r="F17" s="351">
        <v>339872.83999999991</v>
      </c>
      <c r="G17" s="352">
        <v>-40.937631549825873</v>
      </c>
      <c r="H17" s="351">
        <v>3862138.3100000005</v>
      </c>
      <c r="I17" s="351">
        <v>3317412.1900000004</v>
      </c>
      <c r="J17" s="351">
        <v>1742946.7100000002</v>
      </c>
      <c r="K17" s="352">
        <v>-47.460652756569267</v>
      </c>
      <c r="M17" s="39"/>
      <c r="N17" s="39"/>
    </row>
    <row r="18" spans="2:14" ht="14.6" customHeight="1">
      <c r="B18" s="353" t="s">
        <v>240</v>
      </c>
      <c r="C18" s="353" t="s">
        <v>71</v>
      </c>
      <c r="D18" s="354">
        <v>300000</v>
      </c>
      <c r="E18" s="355">
        <v>300000</v>
      </c>
      <c r="F18" s="355">
        <v>827250</v>
      </c>
      <c r="G18" s="356">
        <v>175.74999999999997</v>
      </c>
      <c r="H18" s="355">
        <v>236606</v>
      </c>
      <c r="I18" s="355">
        <v>236606</v>
      </c>
      <c r="J18" s="355">
        <v>908860</v>
      </c>
      <c r="K18" s="356">
        <v>284.12381765466642</v>
      </c>
      <c r="M18" s="39"/>
      <c r="N18" s="39"/>
    </row>
    <row r="19" spans="2:14" ht="14.6">
      <c r="B19" s="348" t="s">
        <v>242</v>
      </c>
      <c r="C19" s="349"/>
      <c r="D19" s="350">
        <v>300000</v>
      </c>
      <c r="E19" s="351">
        <v>300000</v>
      </c>
      <c r="F19" s="351">
        <v>827250</v>
      </c>
      <c r="G19" s="352">
        <v>175.74999999999997</v>
      </c>
      <c r="H19" s="351">
        <v>236606</v>
      </c>
      <c r="I19" s="351">
        <v>236606</v>
      </c>
      <c r="J19" s="351">
        <v>908860</v>
      </c>
      <c r="K19" s="352">
        <v>284.12381765466642</v>
      </c>
      <c r="M19" s="39"/>
      <c r="N19" s="39"/>
    </row>
    <row r="20" spans="2:14" ht="14.6">
      <c r="B20" s="361" t="s">
        <v>79</v>
      </c>
      <c r="C20" s="339" t="s">
        <v>74</v>
      </c>
      <c r="D20" s="354">
        <v>225200</v>
      </c>
      <c r="E20" s="355">
        <v>197200</v>
      </c>
      <c r="F20" s="355">
        <v>28000</v>
      </c>
      <c r="G20" s="356">
        <v>-85.801217038539562</v>
      </c>
      <c r="H20" s="355">
        <v>83800</v>
      </c>
      <c r="I20" s="355">
        <v>69100</v>
      </c>
      <c r="J20" s="355">
        <v>7700</v>
      </c>
      <c r="K20" s="356">
        <v>-88.856729377713464</v>
      </c>
      <c r="M20" s="39"/>
      <c r="N20" s="39"/>
    </row>
    <row r="21" spans="2:14" ht="14.6">
      <c r="B21" s="363"/>
      <c r="C21" s="347" t="s">
        <v>71</v>
      </c>
      <c r="D21" s="344">
        <v>0</v>
      </c>
      <c r="E21" s="345">
        <v>0</v>
      </c>
      <c r="F21" s="345">
        <v>706500</v>
      </c>
      <c r="G21" s="346" t="s">
        <v>130</v>
      </c>
      <c r="H21" s="345">
        <v>0</v>
      </c>
      <c r="I21" s="345">
        <v>0</v>
      </c>
      <c r="J21" s="345">
        <v>270370</v>
      </c>
      <c r="K21" s="346" t="s">
        <v>130</v>
      </c>
      <c r="M21" s="39"/>
      <c r="N21" s="39"/>
    </row>
    <row r="22" spans="2:14" ht="14.6">
      <c r="B22" s="348" t="s">
        <v>108</v>
      </c>
      <c r="C22" s="349"/>
      <c r="D22" s="350">
        <v>225200</v>
      </c>
      <c r="E22" s="351">
        <v>197200</v>
      </c>
      <c r="F22" s="351">
        <v>734500</v>
      </c>
      <c r="G22" s="352">
        <v>272.46450304259633</v>
      </c>
      <c r="H22" s="351">
        <v>83800</v>
      </c>
      <c r="I22" s="351">
        <v>69100</v>
      </c>
      <c r="J22" s="351">
        <v>278070</v>
      </c>
      <c r="K22" s="352">
        <v>302.4167872648336</v>
      </c>
      <c r="M22" s="39"/>
      <c r="N22" s="39"/>
    </row>
    <row r="23" spans="2:14" ht="14.6">
      <c r="B23" s="361" t="s">
        <v>70</v>
      </c>
      <c r="C23" s="339" t="s">
        <v>75</v>
      </c>
      <c r="D23" s="354">
        <v>22400.87</v>
      </c>
      <c r="E23" s="355">
        <v>18750.87</v>
      </c>
      <c r="F23" s="355">
        <v>13825</v>
      </c>
      <c r="G23" s="356">
        <v>-26.270087734595784</v>
      </c>
      <c r="H23" s="355">
        <v>65389.08</v>
      </c>
      <c r="I23" s="355">
        <v>51227.95</v>
      </c>
      <c r="J23" s="355">
        <v>39688.480000000003</v>
      </c>
      <c r="K23" s="356">
        <v>-22.525730582621396</v>
      </c>
      <c r="M23" s="39"/>
      <c r="N23" s="39"/>
    </row>
    <row r="24" spans="2:14" s="160" customFormat="1" ht="14.6">
      <c r="B24" s="362"/>
      <c r="C24" s="343" t="s">
        <v>81</v>
      </c>
      <c r="D24" s="344">
        <v>5040</v>
      </c>
      <c r="E24" s="345">
        <v>5040</v>
      </c>
      <c r="F24" s="345">
        <v>0</v>
      </c>
      <c r="G24" s="346">
        <v>-100</v>
      </c>
      <c r="H24" s="345">
        <v>8754.7900000000009</v>
      </c>
      <c r="I24" s="345">
        <v>8754.7900000000009</v>
      </c>
      <c r="J24" s="345">
        <v>0</v>
      </c>
      <c r="K24" s="346">
        <v>-100</v>
      </c>
      <c r="M24" s="39"/>
      <c r="N24" s="39"/>
    </row>
    <row r="25" spans="2:14" ht="14.6">
      <c r="B25" s="362"/>
      <c r="C25" s="343" t="s">
        <v>78</v>
      </c>
      <c r="D25" s="344">
        <v>129</v>
      </c>
      <c r="E25" s="345">
        <v>75</v>
      </c>
      <c r="F25" s="345">
        <v>101.25</v>
      </c>
      <c r="G25" s="346">
        <v>35.000000000000007</v>
      </c>
      <c r="H25" s="345">
        <v>702.36</v>
      </c>
      <c r="I25" s="345">
        <v>411.6</v>
      </c>
      <c r="J25" s="345">
        <v>544.94000000000005</v>
      </c>
      <c r="K25" s="346">
        <v>32.395529640427597</v>
      </c>
      <c r="M25" s="39"/>
      <c r="N25" s="39"/>
    </row>
    <row r="26" spans="2:14" s="160" customFormat="1" ht="14.6">
      <c r="B26" s="363"/>
      <c r="C26" s="347" t="s">
        <v>72</v>
      </c>
      <c r="D26" s="344">
        <v>0</v>
      </c>
      <c r="E26" s="345">
        <v>0</v>
      </c>
      <c r="F26" s="345">
        <v>19645</v>
      </c>
      <c r="G26" s="346" t="s">
        <v>130</v>
      </c>
      <c r="H26" s="345">
        <v>0</v>
      </c>
      <c r="I26" s="345">
        <v>0</v>
      </c>
      <c r="J26" s="345">
        <v>39704.03</v>
      </c>
      <c r="K26" s="346" t="s">
        <v>130</v>
      </c>
      <c r="M26" s="39"/>
      <c r="N26" s="39"/>
    </row>
    <row r="27" spans="2:14" s="160" customFormat="1" ht="14.6">
      <c r="B27" s="348" t="s">
        <v>106</v>
      </c>
      <c r="C27" s="349"/>
      <c r="D27" s="350">
        <v>27569.87</v>
      </c>
      <c r="E27" s="351">
        <v>23865.87</v>
      </c>
      <c r="F27" s="351">
        <v>33571.25</v>
      </c>
      <c r="G27" s="352">
        <v>40.666357438467585</v>
      </c>
      <c r="H27" s="351">
        <v>74846.23</v>
      </c>
      <c r="I27" s="351">
        <v>60394.34</v>
      </c>
      <c r="J27" s="351">
        <v>79937.450000000012</v>
      </c>
      <c r="K27" s="352">
        <v>32.359174717365931</v>
      </c>
      <c r="M27" s="39"/>
      <c r="N27" s="39"/>
    </row>
    <row r="28" spans="2:14" ht="14.6">
      <c r="B28" s="353" t="s">
        <v>77</v>
      </c>
      <c r="C28" s="353" t="s">
        <v>72</v>
      </c>
      <c r="D28" s="354">
        <v>350</v>
      </c>
      <c r="E28" s="355">
        <v>350</v>
      </c>
      <c r="F28" s="355">
        <v>0</v>
      </c>
      <c r="G28" s="356">
        <v>-100</v>
      </c>
      <c r="H28" s="355">
        <v>798.93</v>
      </c>
      <c r="I28" s="355">
        <v>798.93</v>
      </c>
      <c r="J28" s="355">
        <v>0</v>
      </c>
      <c r="K28" s="356">
        <v>-100</v>
      </c>
      <c r="M28" s="39"/>
      <c r="N28" s="39"/>
    </row>
    <row r="29" spans="2:14" s="160" customFormat="1" ht="14.6">
      <c r="B29" s="348" t="s">
        <v>107</v>
      </c>
      <c r="C29" s="349"/>
      <c r="D29" s="350">
        <v>350</v>
      </c>
      <c r="E29" s="351">
        <v>350</v>
      </c>
      <c r="F29" s="351">
        <v>0</v>
      </c>
      <c r="G29" s="352">
        <v>-100</v>
      </c>
      <c r="H29" s="351">
        <v>798.93</v>
      </c>
      <c r="I29" s="351">
        <v>798.93</v>
      </c>
      <c r="J29" s="351">
        <v>0</v>
      </c>
      <c r="K29" s="352">
        <v>-100</v>
      </c>
      <c r="M29" s="39"/>
      <c r="N29" s="39"/>
    </row>
    <row r="30" spans="2:14" s="160" customFormat="1" ht="14.6">
      <c r="B30" s="361" t="s">
        <v>216</v>
      </c>
      <c r="C30" s="339" t="s">
        <v>75</v>
      </c>
      <c r="D30" s="354">
        <v>255</v>
      </c>
      <c r="E30" s="355">
        <v>0</v>
      </c>
      <c r="F30" s="355">
        <v>0</v>
      </c>
      <c r="G30" s="356" t="s">
        <v>130</v>
      </c>
      <c r="H30" s="355">
        <v>170</v>
      </c>
      <c r="I30" s="355">
        <v>0</v>
      </c>
      <c r="J30" s="355">
        <v>0</v>
      </c>
      <c r="K30" s="356" t="s">
        <v>130</v>
      </c>
      <c r="M30" s="39"/>
      <c r="N30" s="39"/>
    </row>
    <row r="31" spans="2:14" s="160" customFormat="1" ht="14.6">
      <c r="B31" s="363"/>
      <c r="C31" s="347" t="s">
        <v>78</v>
      </c>
      <c r="D31" s="344">
        <v>0</v>
      </c>
      <c r="E31" s="345">
        <v>0</v>
      </c>
      <c r="F31" s="345">
        <v>33.75</v>
      </c>
      <c r="G31" s="346" t="s">
        <v>130</v>
      </c>
      <c r="H31" s="345">
        <v>0</v>
      </c>
      <c r="I31" s="345">
        <v>0</v>
      </c>
      <c r="J31" s="345">
        <v>181.65</v>
      </c>
      <c r="K31" s="346" t="s">
        <v>130</v>
      </c>
      <c r="M31" s="39"/>
      <c r="N31" s="39"/>
    </row>
    <row r="32" spans="2:14" ht="14.6">
      <c r="B32" s="348" t="s">
        <v>217</v>
      </c>
      <c r="C32" s="349"/>
      <c r="D32" s="350">
        <v>255</v>
      </c>
      <c r="E32" s="351">
        <v>0</v>
      </c>
      <c r="F32" s="351">
        <v>33.75</v>
      </c>
      <c r="G32" s="352" t="s">
        <v>130</v>
      </c>
      <c r="H32" s="351">
        <v>170</v>
      </c>
      <c r="I32" s="351">
        <v>0</v>
      </c>
      <c r="J32" s="351">
        <v>181.65</v>
      </c>
      <c r="K32" s="352" t="s">
        <v>130</v>
      </c>
    </row>
    <row r="33" spans="2:11" ht="29.15">
      <c r="B33" s="357" t="s">
        <v>80</v>
      </c>
      <c r="C33" s="353" t="s">
        <v>72</v>
      </c>
      <c r="D33" s="354">
        <v>0</v>
      </c>
      <c r="E33" s="355">
        <v>0</v>
      </c>
      <c r="F33" s="355">
        <v>20.92</v>
      </c>
      <c r="G33" s="356" t="s">
        <v>130</v>
      </c>
      <c r="H33" s="355">
        <v>0</v>
      </c>
      <c r="I33" s="355">
        <v>0</v>
      </c>
      <c r="J33" s="355">
        <v>747.82</v>
      </c>
      <c r="K33" s="356" t="s">
        <v>130</v>
      </c>
    </row>
    <row r="34" spans="2:11" ht="14.6">
      <c r="B34" s="348" t="s">
        <v>104</v>
      </c>
      <c r="C34" s="349"/>
      <c r="D34" s="350">
        <v>0</v>
      </c>
      <c r="E34" s="351">
        <v>0</v>
      </c>
      <c r="F34" s="351">
        <v>20.92</v>
      </c>
      <c r="G34" s="352" t="s">
        <v>130</v>
      </c>
      <c r="H34" s="351">
        <v>0</v>
      </c>
      <c r="I34" s="351">
        <v>0</v>
      </c>
      <c r="J34" s="351">
        <v>747.82</v>
      </c>
      <c r="K34" s="352" t="s">
        <v>130</v>
      </c>
    </row>
    <row r="35" spans="2:11" ht="29.15">
      <c r="B35" s="357" t="s">
        <v>215</v>
      </c>
      <c r="C35" s="353" t="s">
        <v>256</v>
      </c>
      <c r="D35" s="354">
        <v>0</v>
      </c>
      <c r="E35" s="355">
        <v>0</v>
      </c>
      <c r="F35" s="355">
        <v>99725</v>
      </c>
      <c r="G35" s="356" t="s">
        <v>130</v>
      </c>
      <c r="H35" s="355">
        <v>0</v>
      </c>
      <c r="I35" s="355">
        <v>0</v>
      </c>
      <c r="J35" s="355">
        <v>113806</v>
      </c>
      <c r="K35" s="356" t="s">
        <v>130</v>
      </c>
    </row>
    <row r="36" spans="2:11" ht="14.6">
      <c r="B36" s="348" t="s">
        <v>205</v>
      </c>
      <c r="C36" s="349"/>
      <c r="D36" s="350">
        <v>0</v>
      </c>
      <c r="E36" s="351">
        <v>0</v>
      </c>
      <c r="F36" s="351">
        <v>99725</v>
      </c>
      <c r="G36" s="352" t="s">
        <v>130</v>
      </c>
      <c r="H36" s="351">
        <v>0</v>
      </c>
      <c r="I36" s="351">
        <v>0</v>
      </c>
      <c r="J36" s="351">
        <v>113806</v>
      </c>
      <c r="K36" s="352" t="s">
        <v>130</v>
      </c>
    </row>
    <row r="37" spans="2:11" ht="14.6">
      <c r="B37" s="348" t="s">
        <v>250</v>
      </c>
      <c r="C37" s="349"/>
      <c r="D37" s="358">
        <v>1243144.0600000003</v>
      </c>
      <c r="E37" s="359">
        <v>1096863.23</v>
      </c>
      <c r="F37" s="359">
        <v>2034973.76</v>
      </c>
      <c r="G37" s="360">
        <v>85.526664067314954</v>
      </c>
      <c r="H37" s="359">
        <v>4258359.47</v>
      </c>
      <c r="I37" s="359">
        <v>3684311.4600000004</v>
      </c>
      <c r="J37" s="359">
        <v>3124549.629999999</v>
      </c>
      <c r="K37" s="360">
        <v>-15.193119150681177</v>
      </c>
    </row>
    <row r="38" spans="2:11">
      <c r="B38" s="327" t="s">
        <v>227</v>
      </c>
      <c r="C38" s="327"/>
      <c r="D38" s="327"/>
      <c r="E38" s="327"/>
      <c r="F38" s="327"/>
      <c r="G38" s="327"/>
      <c r="H38" s="327"/>
      <c r="I38" s="327"/>
      <c r="J38" s="327"/>
      <c r="K38" s="327"/>
    </row>
  </sheetData>
  <mergeCells count="10">
    <mergeCell ref="B38:K38"/>
    <mergeCell ref="B2:K2"/>
    <mergeCell ref="D4:G4"/>
    <mergeCell ref="H4:K4"/>
    <mergeCell ref="B4:B5"/>
    <mergeCell ref="C4:C5"/>
    <mergeCell ref="B6:B16"/>
    <mergeCell ref="B20:B21"/>
    <mergeCell ref="B23:B26"/>
    <mergeCell ref="B30:B31"/>
  </mergeCells>
  <hyperlinks>
    <hyperlink ref="M2" location="Índice!A1" display="Volver al índice" xr:uid="{00000000-0004-0000-0F00-000000000000}"/>
  </hyperlinks>
  <printOptions horizontalCentered="1"/>
  <pageMargins left="0.70866141732283472" right="0.70866141732283472" top="0.74803149606299213" bottom="0.74803149606299213" header="0.31496062992125984" footer="0.31496062992125984"/>
  <pageSetup paperSize="122" scale="75"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109"/>
  <sheetViews>
    <sheetView view="pageBreakPreview" zoomScale="90" zoomScaleNormal="90" zoomScaleSheetLayoutView="90" workbookViewId="0"/>
  </sheetViews>
  <sheetFormatPr baseColWidth="10" defaultColWidth="10.84375" defaultRowHeight="12.45"/>
  <cols>
    <col min="1" max="1" width="1.3828125" style="33" customWidth="1"/>
    <col min="2" max="2" width="18" style="33" customWidth="1"/>
    <col min="3" max="3" width="17.3828125" style="33" customWidth="1"/>
    <col min="4" max="11" width="11.15234375" style="33" customWidth="1"/>
    <col min="12" max="12" width="2.84375" style="33" customWidth="1"/>
    <col min="13" max="13" width="13.3828125" style="33" bestFit="1" customWidth="1"/>
    <col min="14" max="16384" width="10.84375" style="33"/>
  </cols>
  <sheetData>
    <row r="2" spans="2:13">
      <c r="B2" s="328" t="s">
        <v>178</v>
      </c>
      <c r="C2" s="328"/>
      <c r="D2" s="328"/>
      <c r="E2" s="328"/>
      <c r="F2" s="328"/>
      <c r="G2" s="328"/>
      <c r="H2" s="328"/>
      <c r="I2" s="328"/>
      <c r="J2" s="328"/>
      <c r="K2" s="328"/>
      <c r="L2" s="91"/>
      <c r="M2" s="40" t="s">
        <v>134</v>
      </c>
    </row>
    <row r="3" spans="2:13">
      <c r="B3" s="91"/>
      <c r="C3" s="91"/>
      <c r="D3" s="91"/>
      <c r="E3" s="91"/>
      <c r="F3" s="91"/>
      <c r="G3" s="91"/>
      <c r="H3" s="91"/>
      <c r="I3" s="91"/>
      <c r="J3" s="91"/>
      <c r="K3" s="91"/>
      <c r="L3" s="91"/>
      <c r="M3" s="40"/>
    </row>
    <row r="4" spans="2:13">
      <c r="B4" s="337" t="s">
        <v>66</v>
      </c>
      <c r="C4" s="337" t="s">
        <v>67</v>
      </c>
      <c r="D4" s="329" t="s">
        <v>68</v>
      </c>
      <c r="E4" s="330"/>
      <c r="F4" s="330"/>
      <c r="G4" s="331"/>
      <c r="H4" s="329" t="s">
        <v>86</v>
      </c>
      <c r="I4" s="330"/>
      <c r="J4" s="330"/>
      <c r="K4" s="331"/>
      <c r="L4" s="91"/>
    </row>
    <row r="5" spans="2:13" ht="24.9">
      <c r="B5" s="338"/>
      <c r="C5" s="338"/>
      <c r="D5" s="34" t="str">
        <f>+export!D5</f>
        <v>2018</v>
      </c>
      <c r="E5" s="35" t="str">
        <f>+export!E5</f>
        <v>ene-oct 2018</v>
      </c>
      <c r="F5" s="35" t="str">
        <f>+export!F5</f>
        <v>ene-oct 2019</v>
      </c>
      <c r="G5" s="36" t="str">
        <f>+export!G5</f>
        <v>variación (%)</v>
      </c>
      <c r="H5" s="34" t="str">
        <f>+export!H5</f>
        <v>2018</v>
      </c>
      <c r="I5" s="37" t="str">
        <f>+export!I5</f>
        <v>ene-oct 2018</v>
      </c>
      <c r="J5" s="37" t="str">
        <f>+export!J5</f>
        <v>ene-oct 2019</v>
      </c>
      <c r="K5" s="38" t="str">
        <f>+export!K5</f>
        <v>variación (%)</v>
      </c>
      <c r="L5" s="92"/>
    </row>
    <row r="6" spans="2:13" ht="15" customHeight="1">
      <c r="B6" s="361" t="s">
        <v>80</v>
      </c>
      <c r="C6" s="364" t="s">
        <v>88</v>
      </c>
      <c r="D6" s="340">
        <v>59177295.520000003</v>
      </c>
      <c r="E6" s="341">
        <v>48638231.520000003</v>
      </c>
      <c r="F6" s="341">
        <v>53490120.851999998</v>
      </c>
      <c r="G6" s="342">
        <v>9.9754641161344573</v>
      </c>
      <c r="H6" s="341">
        <v>47929670.280000001</v>
      </c>
      <c r="I6" s="341">
        <v>39308949.039999999</v>
      </c>
      <c r="J6" s="341">
        <v>44994917.119999997</v>
      </c>
      <c r="K6" s="342">
        <v>14.464818365441602</v>
      </c>
      <c r="M6" s="254"/>
    </row>
    <row r="7" spans="2:13" ht="14.6">
      <c r="B7" s="362"/>
      <c r="C7" s="365" t="s">
        <v>118</v>
      </c>
      <c r="D7" s="344">
        <v>29046808.524599999</v>
      </c>
      <c r="E7" s="345">
        <v>23662087.524599999</v>
      </c>
      <c r="F7" s="345">
        <v>20898730.3081</v>
      </c>
      <c r="G7" s="346">
        <v>-11.678416849853622</v>
      </c>
      <c r="H7" s="345">
        <v>23938156.09</v>
      </c>
      <c r="I7" s="345">
        <v>19390017.640000001</v>
      </c>
      <c r="J7" s="345">
        <v>18171487.699999999</v>
      </c>
      <c r="K7" s="346">
        <v>-6.2843157887916279</v>
      </c>
    </row>
    <row r="8" spans="2:13" ht="14.6">
      <c r="B8" s="362"/>
      <c r="C8" s="365" t="s">
        <v>74</v>
      </c>
      <c r="D8" s="344">
        <v>8564694.3169</v>
      </c>
      <c r="E8" s="345">
        <v>6909248.3169</v>
      </c>
      <c r="F8" s="345">
        <v>10650684.146299999</v>
      </c>
      <c r="G8" s="346">
        <v>54.151126979304799</v>
      </c>
      <c r="H8" s="345">
        <v>9890904.3900000006</v>
      </c>
      <c r="I8" s="345">
        <v>8210688.5700000003</v>
      </c>
      <c r="J8" s="345">
        <v>11287697.74</v>
      </c>
      <c r="K8" s="346">
        <v>37.475653153411457</v>
      </c>
    </row>
    <row r="9" spans="2:13" ht="14.6">
      <c r="B9" s="362"/>
      <c r="C9" s="365" t="s">
        <v>87</v>
      </c>
      <c r="D9" s="344">
        <v>10528492.0615</v>
      </c>
      <c r="E9" s="345">
        <v>9040422.0614999998</v>
      </c>
      <c r="F9" s="345">
        <v>6503676.8200000003</v>
      </c>
      <c r="G9" s="346">
        <v>-28.060031094157779</v>
      </c>
      <c r="H9" s="345">
        <v>8032343.1600000001</v>
      </c>
      <c r="I9" s="345">
        <v>6762155.7800000003</v>
      </c>
      <c r="J9" s="345">
        <v>5713121.6200000001</v>
      </c>
      <c r="K9" s="346">
        <v>-15.513309573592815</v>
      </c>
    </row>
    <row r="10" spans="2:13" ht="14.6">
      <c r="B10" s="362"/>
      <c r="C10" s="365" t="s">
        <v>116</v>
      </c>
      <c r="D10" s="344">
        <v>1704702.3751000001</v>
      </c>
      <c r="E10" s="345">
        <v>774732.85239999997</v>
      </c>
      <c r="F10" s="345">
        <v>928073.15260000003</v>
      </c>
      <c r="G10" s="346">
        <v>19.792667849953194</v>
      </c>
      <c r="H10" s="345">
        <v>2372193.77</v>
      </c>
      <c r="I10" s="345">
        <v>1222327.73</v>
      </c>
      <c r="J10" s="345">
        <v>1391074.98</v>
      </c>
      <c r="K10" s="346">
        <v>13.805401436814325</v>
      </c>
    </row>
    <row r="11" spans="2:13" ht="14.6">
      <c r="B11" s="362"/>
      <c r="C11" s="365" t="s">
        <v>92</v>
      </c>
      <c r="D11" s="344">
        <v>653067.75</v>
      </c>
      <c r="E11" s="345">
        <v>462564.15</v>
      </c>
      <c r="F11" s="345">
        <v>1297223.0177</v>
      </c>
      <c r="G11" s="346">
        <v>180.44175444638327</v>
      </c>
      <c r="H11" s="345">
        <v>670297.31000000006</v>
      </c>
      <c r="I11" s="345">
        <v>478095.07</v>
      </c>
      <c r="J11" s="345">
        <v>1284490.17</v>
      </c>
      <c r="K11" s="346">
        <v>168.66835711148411</v>
      </c>
    </row>
    <row r="12" spans="2:13" ht="14.6">
      <c r="B12" s="362"/>
      <c r="C12" s="365" t="s">
        <v>78</v>
      </c>
      <c r="D12" s="344">
        <v>33147.06</v>
      </c>
      <c r="E12" s="345">
        <v>33147.06</v>
      </c>
      <c r="F12" s="345">
        <v>16756.554599999999</v>
      </c>
      <c r="G12" s="346">
        <v>-49.447840622969274</v>
      </c>
      <c r="H12" s="345">
        <v>136811.13</v>
      </c>
      <c r="I12" s="345">
        <v>136811.13</v>
      </c>
      <c r="J12" s="345">
        <v>26591.78</v>
      </c>
      <c r="K12" s="346">
        <v>-80.563145703131028</v>
      </c>
    </row>
    <row r="13" spans="2:13" ht="14.6">
      <c r="B13" s="362"/>
      <c r="C13" s="365" t="s">
        <v>93</v>
      </c>
      <c r="D13" s="344">
        <v>140400</v>
      </c>
      <c r="E13" s="345">
        <v>64800</v>
      </c>
      <c r="F13" s="345">
        <v>25200</v>
      </c>
      <c r="G13" s="346">
        <v>-61.111111111111114</v>
      </c>
      <c r="H13" s="345">
        <v>119448</v>
      </c>
      <c r="I13" s="345">
        <v>48384</v>
      </c>
      <c r="J13" s="345">
        <v>24948</v>
      </c>
      <c r="K13" s="346">
        <v>-48.4375</v>
      </c>
    </row>
    <row r="14" spans="2:13" ht="14.6">
      <c r="B14" s="362"/>
      <c r="C14" s="365" t="s">
        <v>84</v>
      </c>
      <c r="D14" s="344">
        <v>69984</v>
      </c>
      <c r="E14" s="345">
        <v>46656</v>
      </c>
      <c r="F14" s="345">
        <v>71696</v>
      </c>
      <c r="G14" s="346">
        <v>53.669410150891636</v>
      </c>
      <c r="H14" s="345">
        <v>95487.3</v>
      </c>
      <c r="I14" s="345">
        <v>66557.34</v>
      </c>
      <c r="J14" s="345">
        <v>86051.16</v>
      </c>
      <c r="K14" s="346">
        <v>29.288760638571198</v>
      </c>
    </row>
    <row r="15" spans="2:13" ht="14.6">
      <c r="B15" s="362"/>
      <c r="C15" s="365" t="s">
        <v>71</v>
      </c>
      <c r="D15" s="344">
        <v>23328</v>
      </c>
      <c r="E15" s="345">
        <v>23328</v>
      </c>
      <c r="F15" s="345">
        <v>23100</v>
      </c>
      <c r="G15" s="346">
        <v>-0.97736625514402986</v>
      </c>
      <c r="H15" s="345">
        <v>28929.96</v>
      </c>
      <c r="I15" s="345">
        <v>28929.96</v>
      </c>
      <c r="J15" s="345">
        <v>21517.4</v>
      </c>
      <c r="K15" s="346">
        <v>-25.622434320683464</v>
      </c>
    </row>
    <row r="16" spans="2:13" ht="14.6">
      <c r="B16" s="362"/>
      <c r="C16" s="365" t="s">
        <v>76</v>
      </c>
      <c r="D16" s="344">
        <v>7421.72</v>
      </c>
      <c r="E16" s="345">
        <v>5464.76</v>
      </c>
      <c r="F16" s="345">
        <v>0</v>
      </c>
      <c r="G16" s="346">
        <v>-100</v>
      </c>
      <c r="H16" s="345">
        <v>20281.419999999998</v>
      </c>
      <c r="I16" s="345">
        <v>14836.95</v>
      </c>
      <c r="J16" s="345">
        <v>0</v>
      </c>
      <c r="K16" s="346">
        <v>-100</v>
      </c>
    </row>
    <row r="17" spans="2:13" ht="14.6">
      <c r="B17" s="362"/>
      <c r="C17" s="365" t="s">
        <v>72</v>
      </c>
      <c r="D17" s="344">
        <v>9757.5</v>
      </c>
      <c r="E17" s="345">
        <v>5495</v>
      </c>
      <c r="F17" s="345">
        <v>14392.5</v>
      </c>
      <c r="G17" s="346">
        <v>161.91992720655142</v>
      </c>
      <c r="H17" s="345">
        <v>18288.3</v>
      </c>
      <c r="I17" s="345">
        <v>10306.700000000001</v>
      </c>
      <c r="J17" s="345">
        <v>32555.35</v>
      </c>
      <c r="K17" s="346">
        <v>215.86589305985422</v>
      </c>
    </row>
    <row r="18" spans="2:13" ht="14.6">
      <c r="B18" s="362"/>
      <c r="C18" s="365" t="s">
        <v>90</v>
      </c>
      <c r="D18" s="344">
        <v>580.29</v>
      </c>
      <c r="E18" s="345">
        <v>580.29</v>
      </c>
      <c r="F18" s="345">
        <v>2337.9684999999999</v>
      </c>
      <c r="G18" s="346">
        <v>302.89656895690086</v>
      </c>
      <c r="H18" s="345">
        <v>2338.7800000000002</v>
      </c>
      <c r="I18" s="345">
        <v>2338.7800000000002</v>
      </c>
      <c r="J18" s="345">
        <v>4488.67</v>
      </c>
      <c r="K18" s="346">
        <v>91.923566987916772</v>
      </c>
    </row>
    <row r="19" spans="2:13" s="160" customFormat="1" ht="14.6">
      <c r="B19" s="362"/>
      <c r="C19" s="365" t="s">
        <v>203</v>
      </c>
      <c r="D19" s="344">
        <v>0</v>
      </c>
      <c r="E19" s="345">
        <v>0</v>
      </c>
      <c r="F19" s="345">
        <v>48000</v>
      </c>
      <c r="G19" s="346" t="s">
        <v>130</v>
      </c>
      <c r="H19" s="345">
        <v>0</v>
      </c>
      <c r="I19" s="345">
        <v>0</v>
      </c>
      <c r="J19" s="345">
        <v>47040</v>
      </c>
      <c r="K19" s="346" t="s">
        <v>130</v>
      </c>
    </row>
    <row r="20" spans="2:13" ht="14.6">
      <c r="B20" s="362"/>
      <c r="C20" s="365" t="s">
        <v>109</v>
      </c>
      <c r="D20" s="344">
        <v>0</v>
      </c>
      <c r="E20" s="345">
        <v>0</v>
      </c>
      <c r="F20" s="345">
        <v>391223.2</v>
      </c>
      <c r="G20" s="346" t="s">
        <v>130</v>
      </c>
      <c r="H20" s="345">
        <v>0</v>
      </c>
      <c r="I20" s="345">
        <v>0</v>
      </c>
      <c r="J20" s="345">
        <v>368072.06</v>
      </c>
      <c r="K20" s="346" t="s">
        <v>130</v>
      </c>
      <c r="M20" s="254"/>
    </row>
    <row r="21" spans="2:13" ht="14.6" customHeight="1">
      <c r="B21" s="363"/>
      <c r="C21" s="365" t="s">
        <v>91</v>
      </c>
      <c r="D21" s="366">
        <v>0</v>
      </c>
      <c r="E21" s="367">
        <v>0</v>
      </c>
      <c r="F21" s="367">
        <v>181200</v>
      </c>
      <c r="G21" s="368" t="s">
        <v>130</v>
      </c>
      <c r="H21" s="367">
        <v>0</v>
      </c>
      <c r="I21" s="367">
        <v>0</v>
      </c>
      <c r="J21" s="367">
        <v>173127.2</v>
      </c>
      <c r="K21" s="368" t="s">
        <v>130</v>
      </c>
    </row>
    <row r="22" spans="2:13" ht="15" customHeight="1">
      <c r="B22" s="369" t="s">
        <v>104</v>
      </c>
      <c r="C22" s="370"/>
      <c r="D22" s="350">
        <v>109959679.11810002</v>
      </c>
      <c r="E22" s="351">
        <v>89666757.535400018</v>
      </c>
      <c r="F22" s="351">
        <v>94542414.519800007</v>
      </c>
      <c r="G22" s="352">
        <v>5.4375301599091541</v>
      </c>
      <c r="H22" s="351">
        <v>93255149.890000001</v>
      </c>
      <c r="I22" s="351">
        <v>75680398.690000013</v>
      </c>
      <c r="J22" s="351">
        <v>83627180.950000003</v>
      </c>
      <c r="K22" s="371">
        <v>10.500449782976684</v>
      </c>
      <c r="M22" s="254"/>
    </row>
    <row r="23" spans="2:13" ht="14.6" customHeight="1">
      <c r="B23" s="379" t="s">
        <v>83</v>
      </c>
      <c r="C23" s="364" t="s">
        <v>116</v>
      </c>
      <c r="D23" s="354">
        <v>468932.82280000002</v>
      </c>
      <c r="E23" s="355">
        <v>424218.04080000002</v>
      </c>
      <c r="F23" s="355">
        <v>287267.05369999999</v>
      </c>
      <c r="G23" s="356">
        <v>-32.283159585041396</v>
      </c>
      <c r="H23" s="355">
        <v>2348267.94</v>
      </c>
      <c r="I23" s="355">
        <v>2202644.02</v>
      </c>
      <c r="J23" s="355">
        <v>1512637.36</v>
      </c>
      <c r="K23" s="372">
        <v>-31.326290300872127</v>
      </c>
      <c r="M23" s="254"/>
    </row>
    <row r="24" spans="2:13" ht="14.6" customHeight="1">
      <c r="B24" s="380"/>
      <c r="C24" s="365" t="s">
        <v>92</v>
      </c>
      <c r="D24" s="344">
        <v>1565420.2</v>
      </c>
      <c r="E24" s="345">
        <v>1565420.2</v>
      </c>
      <c r="F24" s="345">
        <v>1246527</v>
      </c>
      <c r="G24" s="346">
        <v>-20.371092694472704</v>
      </c>
      <c r="H24" s="373">
        <v>2299380.23</v>
      </c>
      <c r="I24" s="373">
        <v>2299380.23</v>
      </c>
      <c r="J24" s="373">
        <v>2002452.41</v>
      </c>
      <c r="K24" s="374">
        <v>-12.913384925467508</v>
      </c>
    </row>
    <row r="25" spans="2:13" ht="14.6" customHeight="1">
      <c r="B25" s="380"/>
      <c r="C25" s="365" t="s">
        <v>118</v>
      </c>
      <c r="D25" s="344">
        <v>2049848</v>
      </c>
      <c r="E25" s="345">
        <v>1799288</v>
      </c>
      <c r="F25" s="345">
        <v>1607520</v>
      </c>
      <c r="G25" s="346">
        <v>-10.657993606359851</v>
      </c>
      <c r="H25" s="373">
        <v>2247173.1</v>
      </c>
      <c r="I25" s="373">
        <v>1948395.33</v>
      </c>
      <c r="J25" s="373">
        <v>1706540.15</v>
      </c>
      <c r="K25" s="374">
        <v>-12.413044533421258</v>
      </c>
    </row>
    <row r="26" spans="2:13" ht="14.6">
      <c r="B26" s="380"/>
      <c r="C26" s="365" t="s">
        <v>90</v>
      </c>
      <c r="D26" s="344">
        <v>237263.44570000001</v>
      </c>
      <c r="E26" s="345">
        <v>172237.4149</v>
      </c>
      <c r="F26" s="345">
        <v>289275.55540000001</v>
      </c>
      <c r="G26" s="346">
        <v>67.951635576945719</v>
      </c>
      <c r="H26" s="373">
        <v>1109511.6599999999</v>
      </c>
      <c r="I26" s="373">
        <v>782209.7</v>
      </c>
      <c r="J26" s="373">
        <v>1386357.29</v>
      </c>
      <c r="K26" s="374">
        <v>77.236013565160363</v>
      </c>
    </row>
    <row r="27" spans="2:13" ht="14.6">
      <c r="B27" s="380"/>
      <c r="C27" s="365" t="s">
        <v>78</v>
      </c>
      <c r="D27" s="344">
        <v>179431.68090000001</v>
      </c>
      <c r="E27" s="345">
        <v>116776.95</v>
      </c>
      <c r="F27" s="345">
        <v>186012.94630000001</v>
      </c>
      <c r="G27" s="346">
        <v>59.289094551621723</v>
      </c>
      <c r="H27" s="373">
        <v>929228.88</v>
      </c>
      <c r="I27" s="373">
        <v>614673.41</v>
      </c>
      <c r="J27" s="373">
        <v>862149.13</v>
      </c>
      <c r="K27" s="374">
        <v>40.261334877004032</v>
      </c>
    </row>
    <row r="28" spans="2:13" ht="14.6">
      <c r="B28" s="380"/>
      <c r="C28" s="365" t="s">
        <v>109</v>
      </c>
      <c r="D28" s="344">
        <v>55229.53</v>
      </c>
      <c r="E28" s="345">
        <v>54729.95</v>
      </c>
      <c r="F28" s="345">
        <v>13249.86</v>
      </c>
      <c r="G28" s="346">
        <v>-75.790476695118485</v>
      </c>
      <c r="H28" s="373">
        <v>253534.7</v>
      </c>
      <c r="I28" s="373">
        <v>250312.64</v>
      </c>
      <c r="J28" s="373">
        <v>67810.89</v>
      </c>
      <c r="K28" s="374">
        <v>-72.909522267832742</v>
      </c>
    </row>
    <row r="29" spans="2:13" ht="14.6">
      <c r="B29" s="380"/>
      <c r="C29" s="365" t="s">
        <v>88</v>
      </c>
      <c r="D29" s="344">
        <v>25292.799999999999</v>
      </c>
      <c r="E29" s="345">
        <v>25292.799999999999</v>
      </c>
      <c r="F29" s="345">
        <v>100800</v>
      </c>
      <c r="G29" s="346">
        <v>298.53238866396759</v>
      </c>
      <c r="H29" s="373">
        <v>157100.82999999999</v>
      </c>
      <c r="I29" s="373">
        <v>157100.82999999999</v>
      </c>
      <c r="J29" s="373">
        <v>82218</v>
      </c>
      <c r="K29" s="374">
        <v>-47.665457910056865</v>
      </c>
    </row>
    <row r="30" spans="2:13" ht="14.6">
      <c r="B30" s="380"/>
      <c r="C30" s="365" t="s">
        <v>73</v>
      </c>
      <c r="D30" s="344">
        <v>8118.0378000000001</v>
      </c>
      <c r="E30" s="345">
        <v>7228.8378000000002</v>
      </c>
      <c r="F30" s="345">
        <v>6153.3094000000001</v>
      </c>
      <c r="G30" s="346">
        <v>-14.878303120869585</v>
      </c>
      <c r="H30" s="373">
        <v>58454.97</v>
      </c>
      <c r="I30" s="373">
        <v>52202.51</v>
      </c>
      <c r="J30" s="373">
        <v>37645.14</v>
      </c>
      <c r="K30" s="374">
        <v>-27.886341097391675</v>
      </c>
    </row>
    <row r="31" spans="2:13" ht="14.6">
      <c r="B31" s="380"/>
      <c r="C31" s="365" t="s">
        <v>76</v>
      </c>
      <c r="D31" s="344">
        <v>7869.5846000000001</v>
      </c>
      <c r="E31" s="345">
        <v>5345.6</v>
      </c>
      <c r="F31" s="345">
        <v>11266.468500000001</v>
      </c>
      <c r="G31" s="346">
        <v>110.76153284944627</v>
      </c>
      <c r="H31" s="373">
        <v>45992.55</v>
      </c>
      <c r="I31" s="373">
        <v>30317.56</v>
      </c>
      <c r="J31" s="373">
        <v>57324.1</v>
      </c>
      <c r="K31" s="374">
        <v>89.078870463190299</v>
      </c>
    </row>
    <row r="32" spans="2:13" ht="14.6">
      <c r="B32" s="380"/>
      <c r="C32" s="365" t="s">
        <v>87</v>
      </c>
      <c r="D32" s="344">
        <v>12495</v>
      </c>
      <c r="E32" s="345">
        <v>12495</v>
      </c>
      <c r="F32" s="345">
        <v>0</v>
      </c>
      <c r="G32" s="346">
        <v>-100</v>
      </c>
      <c r="H32" s="373">
        <v>27781.73</v>
      </c>
      <c r="I32" s="373">
        <v>27781.73</v>
      </c>
      <c r="J32" s="373">
        <v>0</v>
      </c>
      <c r="K32" s="374">
        <v>-100</v>
      </c>
    </row>
    <row r="33" spans="2:11" ht="14.6">
      <c r="B33" s="380"/>
      <c r="C33" s="365" t="s">
        <v>246</v>
      </c>
      <c r="D33" s="344">
        <v>4280.32</v>
      </c>
      <c r="E33" s="345">
        <v>4280.32</v>
      </c>
      <c r="F33" s="345">
        <v>0</v>
      </c>
      <c r="G33" s="346">
        <v>-100</v>
      </c>
      <c r="H33" s="373">
        <v>26525.11</v>
      </c>
      <c r="I33" s="373">
        <v>26525.11</v>
      </c>
      <c r="J33" s="373">
        <v>0</v>
      </c>
      <c r="K33" s="374">
        <v>-100</v>
      </c>
    </row>
    <row r="34" spans="2:11" ht="14.6">
      <c r="B34" s="380"/>
      <c r="C34" s="365" t="s">
        <v>72</v>
      </c>
      <c r="D34" s="344">
        <v>38687.746299999999</v>
      </c>
      <c r="E34" s="345">
        <v>38215.129999999997</v>
      </c>
      <c r="F34" s="345">
        <v>6498.52</v>
      </c>
      <c r="G34" s="346">
        <v>-82.994902804203463</v>
      </c>
      <c r="H34" s="373">
        <v>21125.9</v>
      </c>
      <c r="I34" s="373">
        <v>19001.78</v>
      </c>
      <c r="J34" s="373">
        <v>16329.27</v>
      </c>
      <c r="K34" s="374">
        <v>-14.064524481390684</v>
      </c>
    </row>
    <row r="35" spans="2:11" ht="14.6">
      <c r="B35" s="380"/>
      <c r="C35" s="365" t="s">
        <v>94</v>
      </c>
      <c r="D35" s="344">
        <v>829.68</v>
      </c>
      <c r="E35" s="345">
        <v>797</v>
      </c>
      <c r="F35" s="345">
        <v>1322.3623</v>
      </c>
      <c r="G35" s="346">
        <v>65.917478042659965</v>
      </c>
      <c r="H35" s="373">
        <v>10475.15</v>
      </c>
      <c r="I35" s="373">
        <v>10240.66</v>
      </c>
      <c r="J35" s="373">
        <v>6590.71</v>
      </c>
      <c r="K35" s="374">
        <v>-35.641745746856159</v>
      </c>
    </row>
    <row r="36" spans="2:11" ht="14.6">
      <c r="B36" s="380"/>
      <c r="C36" s="365" t="s">
        <v>148</v>
      </c>
      <c r="D36" s="344">
        <v>61.02</v>
      </c>
      <c r="E36" s="345">
        <v>61.02</v>
      </c>
      <c r="F36" s="345">
        <v>0</v>
      </c>
      <c r="G36" s="346">
        <v>-100</v>
      </c>
      <c r="H36" s="373">
        <v>519.51</v>
      </c>
      <c r="I36" s="373">
        <v>519.51</v>
      </c>
      <c r="J36" s="373">
        <v>0</v>
      </c>
      <c r="K36" s="374">
        <v>-100</v>
      </c>
    </row>
    <row r="37" spans="2:11" ht="14.6">
      <c r="B37" s="380"/>
      <c r="C37" s="365" t="s">
        <v>75</v>
      </c>
      <c r="D37" s="344">
        <v>1800</v>
      </c>
      <c r="E37" s="345">
        <v>1800</v>
      </c>
      <c r="F37" s="345">
        <v>5175</v>
      </c>
      <c r="G37" s="346">
        <v>187.5</v>
      </c>
      <c r="H37" s="373">
        <v>490.98</v>
      </c>
      <c r="I37" s="373">
        <v>490.98</v>
      </c>
      <c r="J37" s="373">
        <v>1236.3800000000001</v>
      </c>
      <c r="K37" s="374">
        <v>151.81881135687809</v>
      </c>
    </row>
    <row r="38" spans="2:11" s="160" customFormat="1" ht="14.6">
      <c r="B38" s="380"/>
      <c r="C38" s="365" t="s">
        <v>95</v>
      </c>
      <c r="D38" s="344">
        <v>32.365200000000002</v>
      </c>
      <c r="E38" s="345">
        <v>32.365200000000002</v>
      </c>
      <c r="F38" s="345">
        <v>1052.03</v>
      </c>
      <c r="G38" s="346">
        <v>3150.4974478761133</v>
      </c>
      <c r="H38" s="373">
        <v>448.07</v>
      </c>
      <c r="I38" s="373">
        <v>448.07</v>
      </c>
      <c r="J38" s="373">
        <v>8102.03</v>
      </c>
      <c r="K38" s="374">
        <v>1708.2063070502375</v>
      </c>
    </row>
    <row r="39" spans="2:11" ht="14.6">
      <c r="B39" s="380"/>
      <c r="C39" s="365" t="s">
        <v>159</v>
      </c>
      <c r="D39" s="344">
        <v>3.4615</v>
      </c>
      <c r="E39" s="345">
        <v>3.4615</v>
      </c>
      <c r="F39" s="345">
        <v>0</v>
      </c>
      <c r="G39" s="346">
        <v>-100</v>
      </c>
      <c r="H39" s="373">
        <v>258.76</v>
      </c>
      <c r="I39" s="373">
        <v>258.76</v>
      </c>
      <c r="J39" s="373">
        <v>0</v>
      </c>
      <c r="K39" s="374">
        <v>-100</v>
      </c>
    </row>
    <row r="40" spans="2:11" ht="14.6">
      <c r="B40" s="380"/>
      <c r="C40" s="365" t="s">
        <v>166</v>
      </c>
      <c r="D40" s="344">
        <v>19.440000000000001</v>
      </c>
      <c r="E40" s="345">
        <v>19.440000000000001</v>
      </c>
      <c r="F40" s="345">
        <v>0</v>
      </c>
      <c r="G40" s="346">
        <v>-100</v>
      </c>
      <c r="H40" s="373">
        <v>189.69</v>
      </c>
      <c r="I40" s="373">
        <v>189.69</v>
      </c>
      <c r="J40" s="373">
        <v>0</v>
      </c>
      <c r="K40" s="374">
        <v>-100</v>
      </c>
    </row>
    <row r="41" spans="2:11" ht="14.6">
      <c r="B41" s="380"/>
      <c r="C41" s="365" t="s">
        <v>89</v>
      </c>
      <c r="D41" s="344">
        <v>12.307700000000001</v>
      </c>
      <c r="E41" s="345">
        <v>0</v>
      </c>
      <c r="F41" s="345">
        <v>1.3846000000000001</v>
      </c>
      <c r="G41" s="346" t="s">
        <v>130</v>
      </c>
      <c r="H41" s="373">
        <v>187.4</v>
      </c>
      <c r="I41" s="373">
        <v>0</v>
      </c>
      <c r="J41" s="373">
        <v>100.79</v>
      </c>
      <c r="K41" s="374" t="s">
        <v>130</v>
      </c>
    </row>
    <row r="42" spans="2:11" ht="14.6">
      <c r="B42" s="380"/>
      <c r="C42" s="365" t="s">
        <v>71</v>
      </c>
      <c r="D42" s="344">
        <v>0.23080000000000001</v>
      </c>
      <c r="E42" s="345">
        <v>0</v>
      </c>
      <c r="F42" s="345">
        <v>0</v>
      </c>
      <c r="G42" s="346" t="s">
        <v>130</v>
      </c>
      <c r="H42" s="373">
        <v>49.06</v>
      </c>
      <c r="I42" s="373">
        <v>0</v>
      </c>
      <c r="J42" s="373">
        <v>0</v>
      </c>
      <c r="K42" s="374" t="s">
        <v>130</v>
      </c>
    </row>
    <row r="43" spans="2:11" ht="14.6">
      <c r="B43" s="380"/>
      <c r="C43" s="365" t="s">
        <v>257</v>
      </c>
      <c r="D43" s="344">
        <v>0</v>
      </c>
      <c r="E43" s="345">
        <v>0</v>
      </c>
      <c r="F43" s="345">
        <v>3.8462000000000001</v>
      </c>
      <c r="G43" s="346" t="s">
        <v>130</v>
      </c>
      <c r="H43" s="373">
        <v>0</v>
      </c>
      <c r="I43" s="373">
        <v>0</v>
      </c>
      <c r="J43" s="373">
        <v>133.15</v>
      </c>
      <c r="K43" s="374" t="s">
        <v>130</v>
      </c>
    </row>
    <row r="44" spans="2:11" ht="14.6">
      <c r="B44" s="380"/>
      <c r="C44" s="365" t="s">
        <v>255</v>
      </c>
      <c r="D44" s="344">
        <v>0</v>
      </c>
      <c r="E44" s="345">
        <v>0</v>
      </c>
      <c r="F44" s="345">
        <v>119.3</v>
      </c>
      <c r="G44" s="346" t="s">
        <v>130</v>
      </c>
      <c r="H44" s="373">
        <v>0</v>
      </c>
      <c r="I44" s="373">
        <v>0</v>
      </c>
      <c r="J44" s="373">
        <v>894</v>
      </c>
      <c r="K44" s="374" t="s">
        <v>130</v>
      </c>
    </row>
    <row r="45" spans="2:11" ht="14.6">
      <c r="B45" s="380"/>
      <c r="C45" s="365" t="s">
        <v>74</v>
      </c>
      <c r="D45" s="344">
        <v>0</v>
      </c>
      <c r="E45" s="345">
        <v>0</v>
      </c>
      <c r="F45" s="345">
        <v>291.64</v>
      </c>
      <c r="G45" s="346" t="s">
        <v>130</v>
      </c>
      <c r="H45" s="373">
        <v>0</v>
      </c>
      <c r="I45" s="373">
        <v>0</v>
      </c>
      <c r="J45" s="373">
        <v>1261.74</v>
      </c>
      <c r="K45" s="374" t="s">
        <v>130</v>
      </c>
    </row>
    <row r="46" spans="2:11" ht="14.6">
      <c r="B46" s="380"/>
      <c r="C46" s="365" t="s">
        <v>258</v>
      </c>
      <c r="D46" s="344">
        <v>0</v>
      </c>
      <c r="E46" s="345">
        <v>0</v>
      </c>
      <c r="F46" s="345">
        <v>2872.5</v>
      </c>
      <c r="G46" s="346" t="s">
        <v>130</v>
      </c>
      <c r="H46" s="373">
        <v>0</v>
      </c>
      <c r="I46" s="373">
        <v>0</v>
      </c>
      <c r="J46" s="373">
        <v>13593.57</v>
      </c>
      <c r="K46" s="374" t="s">
        <v>130</v>
      </c>
    </row>
    <row r="47" spans="2:11" s="160" customFormat="1" ht="14.6">
      <c r="B47" s="381"/>
      <c r="C47" s="365" t="s">
        <v>158</v>
      </c>
      <c r="D47" s="344">
        <v>0</v>
      </c>
      <c r="E47" s="345">
        <v>0</v>
      </c>
      <c r="F47" s="345">
        <v>9.86</v>
      </c>
      <c r="G47" s="346" t="s">
        <v>130</v>
      </c>
      <c r="H47" s="373">
        <v>0</v>
      </c>
      <c r="I47" s="373">
        <v>0</v>
      </c>
      <c r="J47" s="373">
        <v>450.99</v>
      </c>
      <c r="K47" s="374" t="s">
        <v>130</v>
      </c>
    </row>
    <row r="48" spans="2:11" s="160" customFormat="1" ht="14.6">
      <c r="B48" s="369" t="s">
        <v>105</v>
      </c>
      <c r="C48" s="370"/>
      <c r="D48" s="350">
        <v>4655627.6732999999</v>
      </c>
      <c r="E48" s="351">
        <v>4228241.5301999999</v>
      </c>
      <c r="F48" s="351">
        <v>3765418.6363999997</v>
      </c>
      <c r="G48" s="352">
        <v>-10.945989969927483</v>
      </c>
      <c r="H48" s="351">
        <v>9536696.2200000007</v>
      </c>
      <c r="I48" s="351">
        <v>8422692.5199999996</v>
      </c>
      <c r="J48" s="351">
        <v>7763827.1000000006</v>
      </c>
      <c r="K48" s="371">
        <v>-7.8225035335849906</v>
      </c>
    </row>
    <row r="49" spans="2:11" s="160" customFormat="1" ht="14.6">
      <c r="B49" s="379" t="s">
        <v>70</v>
      </c>
      <c r="C49" s="364" t="s">
        <v>118</v>
      </c>
      <c r="D49" s="354">
        <v>3078945</v>
      </c>
      <c r="E49" s="355">
        <v>2679885</v>
      </c>
      <c r="F49" s="355">
        <v>2352941</v>
      </c>
      <c r="G49" s="356">
        <v>-12.199926489382939</v>
      </c>
      <c r="H49" s="355">
        <v>3969836.03</v>
      </c>
      <c r="I49" s="355">
        <v>3479197.63</v>
      </c>
      <c r="J49" s="355">
        <v>3260014.55</v>
      </c>
      <c r="K49" s="372">
        <v>-6.2998168919769064</v>
      </c>
    </row>
    <row r="50" spans="2:11" ht="14.6">
      <c r="B50" s="380"/>
      <c r="C50" s="365" t="s">
        <v>87</v>
      </c>
      <c r="D50" s="344">
        <v>2619530.8199999998</v>
      </c>
      <c r="E50" s="345">
        <v>2306078.42</v>
      </c>
      <c r="F50" s="345">
        <v>1536707.4</v>
      </c>
      <c r="G50" s="346">
        <v>-33.362743145569183</v>
      </c>
      <c r="H50" s="373">
        <v>3451132.14</v>
      </c>
      <c r="I50" s="373">
        <v>3031728.17</v>
      </c>
      <c r="J50" s="373">
        <v>2696003.58</v>
      </c>
      <c r="K50" s="374">
        <v>-11.073703550407688</v>
      </c>
    </row>
    <row r="51" spans="2:11" ht="12.75" customHeight="1">
      <c r="B51" s="380"/>
      <c r="C51" s="365" t="s">
        <v>159</v>
      </c>
      <c r="D51" s="344">
        <v>907143</v>
      </c>
      <c r="E51" s="345">
        <v>537931</v>
      </c>
      <c r="F51" s="345">
        <v>469978</v>
      </c>
      <c r="G51" s="346">
        <v>-12.632289271300589</v>
      </c>
      <c r="H51" s="373">
        <v>1093615.1200000001</v>
      </c>
      <c r="I51" s="373">
        <v>633104.49</v>
      </c>
      <c r="J51" s="373">
        <v>635347.88</v>
      </c>
      <c r="K51" s="374">
        <v>0.35434751062972669</v>
      </c>
    </row>
    <row r="52" spans="2:11" ht="14.6">
      <c r="B52" s="380"/>
      <c r="C52" s="365" t="s">
        <v>116</v>
      </c>
      <c r="D52" s="344">
        <v>514497.32539999997</v>
      </c>
      <c r="E52" s="345">
        <v>437995.64539999998</v>
      </c>
      <c r="F52" s="345">
        <v>559535.84</v>
      </c>
      <c r="G52" s="346">
        <v>27.749178759300964</v>
      </c>
      <c r="H52" s="373">
        <v>766998.92</v>
      </c>
      <c r="I52" s="373">
        <v>647040.75</v>
      </c>
      <c r="J52" s="373">
        <v>922170.13</v>
      </c>
      <c r="K52" s="374">
        <v>42.521182784855505</v>
      </c>
    </row>
    <row r="53" spans="2:11" ht="14.6">
      <c r="B53" s="380"/>
      <c r="C53" s="365" t="s">
        <v>88</v>
      </c>
      <c r="D53" s="344">
        <v>139971</v>
      </c>
      <c r="E53" s="345">
        <v>125859</v>
      </c>
      <c r="F53" s="345">
        <v>156210.6</v>
      </c>
      <c r="G53" s="346">
        <v>24.115557886206005</v>
      </c>
      <c r="H53" s="373">
        <v>200279.81</v>
      </c>
      <c r="I53" s="373">
        <v>172297.54</v>
      </c>
      <c r="J53" s="373">
        <v>297569.06</v>
      </c>
      <c r="K53" s="374">
        <v>72.706505269895302</v>
      </c>
    </row>
    <row r="54" spans="2:11" ht="14.6">
      <c r="B54" s="380"/>
      <c r="C54" s="365" t="s">
        <v>239</v>
      </c>
      <c r="D54" s="344">
        <v>132000</v>
      </c>
      <c r="E54" s="345">
        <v>132000</v>
      </c>
      <c r="F54" s="345">
        <v>0</v>
      </c>
      <c r="G54" s="346">
        <v>-100</v>
      </c>
      <c r="H54" s="373">
        <v>169620.01</v>
      </c>
      <c r="I54" s="373">
        <v>169620.01</v>
      </c>
      <c r="J54" s="373">
        <v>0</v>
      </c>
      <c r="K54" s="374">
        <v>-100</v>
      </c>
    </row>
    <row r="55" spans="2:11" ht="14.6">
      <c r="B55" s="380"/>
      <c r="C55" s="365" t="s">
        <v>249</v>
      </c>
      <c r="D55" s="344">
        <v>60380</v>
      </c>
      <c r="E55" s="345">
        <v>0</v>
      </c>
      <c r="F55" s="345">
        <v>262080</v>
      </c>
      <c r="G55" s="346" t="s">
        <v>130</v>
      </c>
      <c r="H55" s="373">
        <v>74676.149999999994</v>
      </c>
      <c r="I55" s="373">
        <v>0</v>
      </c>
      <c r="J55" s="373">
        <v>482652.12</v>
      </c>
      <c r="K55" s="374" t="s">
        <v>130</v>
      </c>
    </row>
    <row r="56" spans="2:11" ht="14.6">
      <c r="B56" s="380"/>
      <c r="C56" s="365" t="s">
        <v>93</v>
      </c>
      <c r="D56" s="344">
        <v>18150</v>
      </c>
      <c r="E56" s="345">
        <v>18150</v>
      </c>
      <c r="F56" s="345">
        <v>0</v>
      </c>
      <c r="G56" s="346">
        <v>-100</v>
      </c>
      <c r="H56" s="373">
        <v>27129.77</v>
      </c>
      <c r="I56" s="373">
        <v>27129.77</v>
      </c>
      <c r="J56" s="373">
        <v>0</v>
      </c>
      <c r="K56" s="374">
        <v>-100</v>
      </c>
    </row>
    <row r="57" spans="2:11" ht="14.6">
      <c r="B57" s="380"/>
      <c r="C57" s="365" t="s">
        <v>89</v>
      </c>
      <c r="D57" s="344">
        <v>392</v>
      </c>
      <c r="E57" s="345">
        <v>0</v>
      </c>
      <c r="F57" s="345">
        <v>28800</v>
      </c>
      <c r="G57" s="346" t="s">
        <v>130</v>
      </c>
      <c r="H57" s="373">
        <v>2222.6999999999998</v>
      </c>
      <c r="I57" s="373">
        <v>0</v>
      </c>
      <c r="J57" s="373">
        <v>78801.5</v>
      </c>
      <c r="K57" s="374" t="s">
        <v>130</v>
      </c>
    </row>
    <row r="58" spans="2:11" ht="14.6">
      <c r="B58" s="380"/>
      <c r="C58" s="365" t="s">
        <v>158</v>
      </c>
      <c r="D58" s="344">
        <v>3.9</v>
      </c>
      <c r="E58" s="345">
        <v>3.9</v>
      </c>
      <c r="F58" s="345">
        <v>0</v>
      </c>
      <c r="G58" s="346">
        <v>-100</v>
      </c>
      <c r="H58" s="373">
        <v>122.65</v>
      </c>
      <c r="I58" s="373">
        <v>122.65</v>
      </c>
      <c r="J58" s="373">
        <v>0</v>
      </c>
      <c r="K58" s="374">
        <v>-100</v>
      </c>
    </row>
    <row r="59" spans="2:11" ht="14.6">
      <c r="B59" s="380"/>
      <c r="C59" s="365" t="s">
        <v>91</v>
      </c>
      <c r="D59" s="344">
        <v>0</v>
      </c>
      <c r="E59" s="345">
        <v>0</v>
      </c>
      <c r="F59" s="345">
        <v>21000</v>
      </c>
      <c r="G59" s="346" t="s">
        <v>130</v>
      </c>
      <c r="H59" s="373">
        <v>0</v>
      </c>
      <c r="I59" s="373">
        <v>0</v>
      </c>
      <c r="J59" s="373">
        <v>21105</v>
      </c>
      <c r="K59" s="374" t="s">
        <v>130</v>
      </c>
    </row>
    <row r="60" spans="2:11" ht="14.6">
      <c r="B60" s="381"/>
      <c r="C60" s="365" t="s">
        <v>90</v>
      </c>
      <c r="D60" s="344">
        <v>0</v>
      </c>
      <c r="E60" s="345">
        <v>0</v>
      </c>
      <c r="F60" s="345">
        <v>1</v>
      </c>
      <c r="G60" s="346" t="s">
        <v>130</v>
      </c>
      <c r="H60" s="373">
        <v>0</v>
      </c>
      <c r="I60" s="373">
        <v>0</v>
      </c>
      <c r="J60" s="373">
        <v>35.36</v>
      </c>
      <c r="K60" s="374" t="s">
        <v>130</v>
      </c>
    </row>
    <row r="61" spans="2:11" ht="14.6">
      <c r="B61" s="369" t="s">
        <v>106</v>
      </c>
      <c r="C61" s="370"/>
      <c r="D61" s="350">
        <v>7471013.0454000011</v>
      </c>
      <c r="E61" s="351">
        <v>6237902.9654000001</v>
      </c>
      <c r="F61" s="351">
        <v>5387253.8399999999</v>
      </c>
      <c r="G61" s="352">
        <v>-13.636780342982668</v>
      </c>
      <c r="H61" s="351">
        <v>9755633.3000000007</v>
      </c>
      <c r="I61" s="351">
        <v>8160241.0099999998</v>
      </c>
      <c r="J61" s="351">
        <v>8393699.1799999997</v>
      </c>
      <c r="K61" s="371">
        <v>2.8609224864058369</v>
      </c>
    </row>
    <row r="62" spans="2:11" ht="14.6">
      <c r="B62" s="379" t="s">
        <v>77</v>
      </c>
      <c r="C62" s="364" t="s">
        <v>118</v>
      </c>
      <c r="D62" s="354">
        <v>751050.5</v>
      </c>
      <c r="E62" s="355">
        <v>658550.5</v>
      </c>
      <c r="F62" s="355">
        <v>357660</v>
      </c>
      <c r="G62" s="356">
        <v>-45.689814220777301</v>
      </c>
      <c r="H62" s="355">
        <v>786660.27</v>
      </c>
      <c r="I62" s="355">
        <v>696723.87</v>
      </c>
      <c r="J62" s="355">
        <v>401072.82</v>
      </c>
      <c r="K62" s="372">
        <v>-42.434465464775883</v>
      </c>
    </row>
    <row r="63" spans="2:11" ht="14.6">
      <c r="B63" s="380"/>
      <c r="C63" s="365" t="s">
        <v>87</v>
      </c>
      <c r="D63" s="344">
        <v>530350</v>
      </c>
      <c r="E63" s="345">
        <v>450350</v>
      </c>
      <c r="F63" s="345">
        <v>161000</v>
      </c>
      <c r="G63" s="346">
        <v>-64.250027756189638</v>
      </c>
      <c r="H63" s="373">
        <v>426286.91</v>
      </c>
      <c r="I63" s="373">
        <v>355406.91</v>
      </c>
      <c r="J63" s="373">
        <v>149505</v>
      </c>
      <c r="K63" s="374">
        <v>-57.934132456794373</v>
      </c>
    </row>
    <row r="64" spans="2:11" ht="14.6">
      <c r="B64" s="380"/>
      <c r="C64" s="365" t="s">
        <v>93</v>
      </c>
      <c r="D64" s="344">
        <v>264500</v>
      </c>
      <c r="E64" s="345">
        <v>222000</v>
      </c>
      <c r="F64" s="345">
        <v>124250</v>
      </c>
      <c r="G64" s="346">
        <v>-44.031531531531535</v>
      </c>
      <c r="H64" s="373">
        <v>197112.49</v>
      </c>
      <c r="I64" s="373">
        <v>164288.6</v>
      </c>
      <c r="J64" s="373">
        <v>125675.95</v>
      </c>
      <c r="K64" s="374">
        <v>-23.50293933967421</v>
      </c>
    </row>
    <row r="65" spans="2:11" s="160" customFormat="1" ht="14.6">
      <c r="B65" s="380"/>
      <c r="C65" s="365" t="s">
        <v>91</v>
      </c>
      <c r="D65" s="344">
        <v>206021</v>
      </c>
      <c r="E65" s="345">
        <v>84000</v>
      </c>
      <c r="F65" s="345">
        <v>210000</v>
      </c>
      <c r="G65" s="346">
        <v>150</v>
      </c>
      <c r="H65" s="373">
        <v>184175.96</v>
      </c>
      <c r="I65" s="373">
        <v>65520</v>
      </c>
      <c r="J65" s="373">
        <v>219345</v>
      </c>
      <c r="K65" s="374">
        <v>234.77564102564102</v>
      </c>
    </row>
    <row r="66" spans="2:11" ht="14.6">
      <c r="B66" s="380"/>
      <c r="C66" s="365" t="s">
        <v>89</v>
      </c>
      <c r="D66" s="344">
        <v>114500</v>
      </c>
      <c r="E66" s="345">
        <v>47000</v>
      </c>
      <c r="F66" s="345">
        <v>44000</v>
      </c>
      <c r="G66" s="346">
        <v>-6.3829787234042534</v>
      </c>
      <c r="H66" s="373">
        <v>76167.5</v>
      </c>
      <c r="I66" s="373">
        <v>27260</v>
      </c>
      <c r="J66" s="373">
        <v>34760</v>
      </c>
      <c r="K66" s="374">
        <v>27.512839325018334</v>
      </c>
    </row>
    <row r="67" spans="2:11" ht="12.75" customHeight="1">
      <c r="B67" s="380"/>
      <c r="C67" s="365" t="s">
        <v>92</v>
      </c>
      <c r="D67" s="344">
        <v>22500</v>
      </c>
      <c r="E67" s="345">
        <v>22500</v>
      </c>
      <c r="F67" s="345">
        <v>21375</v>
      </c>
      <c r="G67" s="346">
        <v>-5.0000000000000044</v>
      </c>
      <c r="H67" s="373">
        <v>19305</v>
      </c>
      <c r="I67" s="373">
        <v>19305</v>
      </c>
      <c r="J67" s="373">
        <v>18988.14</v>
      </c>
      <c r="K67" s="374">
        <v>-1.6413364413364495</v>
      </c>
    </row>
    <row r="68" spans="2:11" ht="14.6">
      <c r="B68" s="380"/>
      <c r="C68" s="365" t="s">
        <v>101</v>
      </c>
      <c r="D68" s="344">
        <v>17500</v>
      </c>
      <c r="E68" s="345">
        <v>17500</v>
      </c>
      <c r="F68" s="345">
        <v>35000</v>
      </c>
      <c r="G68" s="346">
        <v>100</v>
      </c>
      <c r="H68" s="373">
        <v>10885</v>
      </c>
      <c r="I68" s="373">
        <v>10885</v>
      </c>
      <c r="J68" s="373">
        <v>26846.79</v>
      </c>
      <c r="K68" s="374">
        <v>146.64023886081762</v>
      </c>
    </row>
    <row r="69" spans="2:11" s="160" customFormat="1" ht="14.6">
      <c r="B69" s="380"/>
      <c r="C69" s="365" t="s">
        <v>94</v>
      </c>
      <c r="D69" s="344">
        <v>3298.0657999999999</v>
      </c>
      <c r="E69" s="345">
        <v>3298.0657999999999</v>
      </c>
      <c r="F69" s="345">
        <v>0</v>
      </c>
      <c r="G69" s="346">
        <v>-100</v>
      </c>
      <c r="H69" s="373">
        <v>5252.94</v>
      </c>
      <c r="I69" s="373">
        <v>5252.94</v>
      </c>
      <c r="J69" s="373">
        <v>0</v>
      </c>
      <c r="K69" s="374">
        <v>-100</v>
      </c>
    </row>
    <row r="70" spans="2:11" ht="14.6">
      <c r="B70" s="380"/>
      <c r="C70" s="365" t="s">
        <v>90</v>
      </c>
      <c r="D70" s="344">
        <v>881.6</v>
      </c>
      <c r="E70" s="345">
        <v>881.6</v>
      </c>
      <c r="F70" s="345">
        <v>26015.52</v>
      </c>
      <c r="G70" s="346">
        <v>2850.9437386569871</v>
      </c>
      <c r="H70" s="373">
        <v>683.79</v>
      </c>
      <c r="I70" s="373">
        <v>683.79</v>
      </c>
      <c r="J70" s="373">
        <v>28628.16</v>
      </c>
      <c r="K70" s="374">
        <v>4086.6888957135961</v>
      </c>
    </row>
    <row r="71" spans="2:11" s="160" customFormat="1" ht="14.6">
      <c r="B71" s="380"/>
      <c r="C71" s="365" t="s">
        <v>78</v>
      </c>
      <c r="D71" s="344">
        <v>19.2</v>
      </c>
      <c r="E71" s="345">
        <v>19.2</v>
      </c>
      <c r="F71" s="345">
        <v>0</v>
      </c>
      <c r="G71" s="346">
        <v>-100</v>
      </c>
      <c r="H71" s="373">
        <v>254.18</v>
      </c>
      <c r="I71" s="373">
        <v>254.18</v>
      </c>
      <c r="J71" s="373">
        <v>0</v>
      </c>
      <c r="K71" s="374">
        <v>-100</v>
      </c>
    </row>
    <row r="72" spans="2:11" ht="14.6">
      <c r="B72" s="380"/>
      <c r="C72" s="365" t="s">
        <v>72</v>
      </c>
      <c r="D72" s="344">
        <v>2719.4077000000002</v>
      </c>
      <c r="E72" s="345">
        <v>44.407699999999998</v>
      </c>
      <c r="F72" s="345">
        <v>0</v>
      </c>
      <c r="G72" s="346">
        <v>-100</v>
      </c>
      <c r="H72" s="373">
        <v>252.16</v>
      </c>
      <c r="I72" s="373">
        <v>111.48</v>
      </c>
      <c r="J72" s="373">
        <v>0</v>
      </c>
      <c r="K72" s="374">
        <v>-100</v>
      </c>
    </row>
    <row r="73" spans="2:11" ht="12.45" customHeight="1">
      <c r="B73" s="380"/>
      <c r="C73" s="365" t="s">
        <v>148</v>
      </c>
      <c r="D73" s="344">
        <v>40</v>
      </c>
      <c r="E73" s="345">
        <v>40</v>
      </c>
      <c r="F73" s="345">
        <v>0</v>
      </c>
      <c r="G73" s="346">
        <v>-100</v>
      </c>
      <c r="H73" s="373">
        <v>73.760000000000005</v>
      </c>
      <c r="I73" s="373">
        <v>73.760000000000005</v>
      </c>
      <c r="J73" s="373">
        <v>0</v>
      </c>
      <c r="K73" s="374">
        <v>-100</v>
      </c>
    </row>
    <row r="74" spans="2:11" s="160" customFormat="1" ht="14.6" customHeight="1">
      <c r="B74" s="380"/>
      <c r="C74" s="365" t="s">
        <v>206</v>
      </c>
      <c r="D74" s="344">
        <v>13.5846</v>
      </c>
      <c r="E74" s="345">
        <v>13.5846</v>
      </c>
      <c r="F74" s="345">
        <v>0</v>
      </c>
      <c r="G74" s="346">
        <v>-100</v>
      </c>
      <c r="H74" s="373">
        <v>67.81</v>
      </c>
      <c r="I74" s="373">
        <v>67.81</v>
      </c>
      <c r="J74" s="373">
        <v>0</v>
      </c>
      <c r="K74" s="374">
        <v>-100</v>
      </c>
    </row>
    <row r="75" spans="2:11" ht="14.6">
      <c r="B75" s="380"/>
      <c r="C75" s="365" t="s">
        <v>241</v>
      </c>
      <c r="D75" s="344">
        <v>0.5</v>
      </c>
      <c r="E75" s="345">
        <v>0</v>
      </c>
      <c r="F75" s="345">
        <v>0.5</v>
      </c>
      <c r="G75" s="346" t="s">
        <v>130</v>
      </c>
      <c r="H75" s="373">
        <v>63.42</v>
      </c>
      <c r="I75" s="373">
        <v>0</v>
      </c>
      <c r="J75" s="373">
        <v>65.83</v>
      </c>
      <c r="K75" s="374" t="s">
        <v>130</v>
      </c>
    </row>
    <row r="76" spans="2:11" ht="14.6">
      <c r="B76" s="380"/>
      <c r="C76" s="365" t="s">
        <v>246</v>
      </c>
      <c r="D76" s="344">
        <v>0</v>
      </c>
      <c r="E76" s="345">
        <v>0</v>
      </c>
      <c r="F76" s="345">
        <v>0.5</v>
      </c>
      <c r="G76" s="346" t="s">
        <v>130</v>
      </c>
      <c r="H76" s="373">
        <v>0</v>
      </c>
      <c r="I76" s="373">
        <v>0</v>
      </c>
      <c r="J76" s="373">
        <v>61.74</v>
      </c>
      <c r="K76" s="374" t="s">
        <v>130</v>
      </c>
    </row>
    <row r="77" spans="2:11" ht="14.6">
      <c r="B77" s="380"/>
      <c r="C77" s="365" t="s">
        <v>260</v>
      </c>
      <c r="D77" s="344">
        <v>0</v>
      </c>
      <c r="E77" s="345">
        <v>0</v>
      </c>
      <c r="F77" s="345">
        <v>3</v>
      </c>
      <c r="G77" s="346" t="s">
        <v>130</v>
      </c>
      <c r="H77" s="373">
        <v>0</v>
      </c>
      <c r="I77" s="373">
        <v>0</v>
      </c>
      <c r="J77" s="373">
        <v>129.66</v>
      </c>
      <c r="K77" s="374" t="s">
        <v>130</v>
      </c>
    </row>
    <row r="78" spans="2:11" ht="14.6">
      <c r="B78" s="381"/>
      <c r="C78" s="365" t="s">
        <v>95</v>
      </c>
      <c r="D78" s="344">
        <v>0</v>
      </c>
      <c r="E78" s="345">
        <v>0</v>
      </c>
      <c r="F78" s="345">
        <v>1.5</v>
      </c>
      <c r="G78" s="346" t="s">
        <v>130</v>
      </c>
      <c r="H78" s="373">
        <v>0</v>
      </c>
      <c r="I78" s="373">
        <v>0</v>
      </c>
      <c r="J78" s="373">
        <v>78.58</v>
      </c>
      <c r="K78" s="374" t="s">
        <v>130</v>
      </c>
    </row>
    <row r="79" spans="2:11" ht="14.6">
      <c r="B79" s="369" t="s">
        <v>107</v>
      </c>
      <c r="C79" s="370"/>
      <c r="D79" s="350">
        <v>1913393.8580999998</v>
      </c>
      <c r="E79" s="351">
        <v>1506197.3581000001</v>
      </c>
      <c r="F79" s="351">
        <v>979306.02</v>
      </c>
      <c r="G79" s="352">
        <v>-34.981560368997698</v>
      </c>
      <c r="H79" s="351">
        <v>1707241.1899999997</v>
      </c>
      <c r="I79" s="351">
        <v>1345833.34</v>
      </c>
      <c r="J79" s="351">
        <v>1005157.67</v>
      </c>
      <c r="K79" s="371">
        <v>-25.313362351388925</v>
      </c>
    </row>
    <row r="80" spans="2:11" ht="14.6">
      <c r="B80" s="379" t="s">
        <v>216</v>
      </c>
      <c r="C80" s="364" t="s">
        <v>90</v>
      </c>
      <c r="D80" s="354">
        <v>1067.3</v>
      </c>
      <c r="E80" s="355">
        <v>1067.3</v>
      </c>
      <c r="F80" s="355">
        <v>633.1</v>
      </c>
      <c r="G80" s="356">
        <v>-40.682095006090123</v>
      </c>
      <c r="H80" s="355">
        <v>888.57</v>
      </c>
      <c r="I80" s="355">
        <v>888.57</v>
      </c>
      <c r="J80" s="355">
        <v>392.17</v>
      </c>
      <c r="K80" s="372">
        <v>-55.865041583668138</v>
      </c>
    </row>
    <row r="81" spans="2:11" s="160" customFormat="1" ht="14.6">
      <c r="B81" s="380"/>
      <c r="C81" s="365" t="s">
        <v>94</v>
      </c>
      <c r="D81" s="344">
        <v>183.25290000000001</v>
      </c>
      <c r="E81" s="345">
        <v>183.25290000000001</v>
      </c>
      <c r="F81" s="345">
        <v>4000</v>
      </c>
      <c r="G81" s="346">
        <v>2082.775825102904</v>
      </c>
      <c r="H81" s="373">
        <v>844.47</v>
      </c>
      <c r="I81" s="373">
        <v>844.47</v>
      </c>
      <c r="J81" s="373">
        <v>2744.45</v>
      </c>
      <c r="K81" s="374">
        <v>224.99082264615674</v>
      </c>
    </row>
    <row r="82" spans="2:11" ht="14.6">
      <c r="B82" s="380"/>
      <c r="C82" s="365" t="s">
        <v>88</v>
      </c>
      <c r="D82" s="344">
        <v>88.230800000000002</v>
      </c>
      <c r="E82" s="345">
        <v>0</v>
      </c>
      <c r="F82" s="345">
        <v>25</v>
      </c>
      <c r="G82" s="346" t="s">
        <v>130</v>
      </c>
      <c r="H82" s="373">
        <v>96.37</v>
      </c>
      <c r="I82" s="373">
        <v>0</v>
      </c>
      <c r="J82" s="373">
        <v>892.71</v>
      </c>
      <c r="K82" s="374" t="s">
        <v>130</v>
      </c>
    </row>
    <row r="83" spans="2:11" s="160" customFormat="1" ht="14.6">
      <c r="B83" s="380"/>
      <c r="C83" s="365" t="s">
        <v>253</v>
      </c>
      <c r="D83" s="344">
        <v>0</v>
      </c>
      <c r="E83" s="345">
        <v>0</v>
      </c>
      <c r="F83" s="345">
        <v>0.84619999999999995</v>
      </c>
      <c r="G83" s="346" t="s">
        <v>130</v>
      </c>
      <c r="H83" s="373">
        <v>0</v>
      </c>
      <c r="I83" s="373">
        <v>0</v>
      </c>
      <c r="J83" s="373">
        <v>150.69999999999999</v>
      </c>
      <c r="K83" s="374" t="s">
        <v>130</v>
      </c>
    </row>
    <row r="84" spans="2:11" s="160" customFormat="1" ht="14.6" customHeight="1">
      <c r="B84" s="380"/>
      <c r="C84" s="365" t="s">
        <v>148</v>
      </c>
      <c r="D84" s="344">
        <v>0</v>
      </c>
      <c r="E84" s="345">
        <v>0</v>
      </c>
      <c r="F84" s="345">
        <v>18.48</v>
      </c>
      <c r="G84" s="346" t="s">
        <v>130</v>
      </c>
      <c r="H84" s="373">
        <v>0</v>
      </c>
      <c r="I84" s="373">
        <v>0</v>
      </c>
      <c r="J84" s="373">
        <v>150.36000000000001</v>
      </c>
      <c r="K84" s="374" t="s">
        <v>130</v>
      </c>
    </row>
    <row r="85" spans="2:11" s="160" customFormat="1" ht="14.6" customHeight="1">
      <c r="B85" s="380"/>
      <c r="C85" s="365" t="s">
        <v>118</v>
      </c>
      <c r="D85" s="344">
        <v>0</v>
      </c>
      <c r="E85" s="345">
        <v>0</v>
      </c>
      <c r="F85" s="345">
        <v>0.25</v>
      </c>
      <c r="G85" s="346" t="s">
        <v>130</v>
      </c>
      <c r="H85" s="373">
        <v>0</v>
      </c>
      <c r="I85" s="373">
        <v>0</v>
      </c>
      <c r="J85" s="373">
        <v>90</v>
      </c>
      <c r="K85" s="374" t="s">
        <v>130</v>
      </c>
    </row>
    <row r="86" spans="2:11" s="160" customFormat="1" ht="14.6" customHeight="1">
      <c r="B86" s="381"/>
      <c r="C86" s="365" t="s">
        <v>116</v>
      </c>
      <c r="D86" s="344">
        <v>0</v>
      </c>
      <c r="E86" s="345">
        <v>0</v>
      </c>
      <c r="F86" s="345">
        <v>906</v>
      </c>
      <c r="G86" s="346" t="s">
        <v>130</v>
      </c>
      <c r="H86" s="373">
        <v>0</v>
      </c>
      <c r="I86" s="373">
        <v>0</v>
      </c>
      <c r="J86" s="373">
        <v>5511.31</v>
      </c>
      <c r="K86" s="374" t="s">
        <v>130</v>
      </c>
    </row>
    <row r="87" spans="2:11" s="160" customFormat="1" ht="14.6" customHeight="1">
      <c r="B87" s="369" t="s">
        <v>217</v>
      </c>
      <c r="C87" s="370"/>
      <c r="D87" s="350">
        <v>1338.7837</v>
      </c>
      <c r="E87" s="351">
        <v>1250.5528999999999</v>
      </c>
      <c r="F87" s="351">
        <v>5583.6761999999999</v>
      </c>
      <c r="G87" s="352">
        <v>346.49660162317008</v>
      </c>
      <c r="H87" s="351">
        <v>1829.41</v>
      </c>
      <c r="I87" s="351">
        <v>1733.04</v>
      </c>
      <c r="J87" s="351">
        <v>9931.7000000000007</v>
      </c>
      <c r="K87" s="371">
        <v>473.07967502192685</v>
      </c>
    </row>
    <row r="88" spans="2:11" s="160" customFormat="1" ht="14.6" customHeight="1">
      <c r="B88" s="379" t="s">
        <v>79</v>
      </c>
      <c r="C88" s="364" t="s">
        <v>74</v>
      </c>
      <c r="D88" s="354">
        <v>1670875</v>
      </c>
      <c r="E88" s="355">
        <v>1614375</v>
      </c>
      <c r="F88" s="355">
        <v>600806</v>
      </c>
      <c r="G88" s="356">
        <v>-62.783987611304681</v>
      </c>
      <c r="H88" s="355">
        <v>353436.8</v>
      </c>
      <c r="I88" s="355">
        <v>341736.8</v>
      </c>
      <c r="J88" s="355">
        <v>107017</v>
      </c>
      <c r="K88" s="372">
        <v>-68.684379323502768</v>
      </c>
    </row>
    <row r="89" spans="2:11" s="160" customFormat="1" ht="14.6">
      <c r="B89" s="380"/>
      <c r="C89" s="365" t="s">
        <v>72</v>
      </c>
      <c r="D89" s="344">
        <v>74399</v>
      </c>
      <c r="E89" s="345">
        <v>68947</v>
      </c>
      <c r="F89" s="345">
        <v>17760</v>
      </c>
      <c r="G89" s="346">
        <v>-74.241083730981771</v>
      </c>
      <c r="H89" s="373">
        <v>8113.03</v>
      </c>
      <c r="I89" s="373">
        <v>7476.93</v>
      </c>
      <c r="J89" s="373">
        <v>1936.77</v>
      </c>
      <c r="K89" s="374">
        <v>-74.096721515381319</v>
      </c>
    </row>
    <row r="90" spans="2:11" ht="14.6">
      <c r="B90" s="381"/>
      <c r="C90" s="365" t="s">
        <v>94</v>
      </c>
      <c r="D90" s="344">
        <v>0</v>
      </c>
      <c r="E90" s="345">
        <v>0</v>
      </c>
      <c r="F90" s="345">
        <v>1058.1461999999999</v>
      </c>
      <c r="G90" s="346" t="s">
        <v>130</v>
      </c>
      <c r="H90" s="373">
        <v>0</v>
      </c>
      <c r="I90" s="373">
        <v>0</v>
      </c>
      <c r="J90" s="373">
        <v>2665.22</v>
      </c>
      <c r="K90" s="374" t="s">
        <v>130</v>
      </c>
    </row>
    <row r="91" spans="2:11" ht="14.6">
      <c r="B91" s="369" t="s">
        <v>108</v>
      </c>
      <c r="C91" s="370"/>
      <c r="D91" s="350">
        <v>1745274</v>
      </c>
      <c r="E91" s="351">
        <v>1683322</v>
      </c>
      <c r="F91" s="351">
        <v>619624.14619999996</v>
      </c>
      <c r="G91" s="352">
        <v>-63.190396953167614</v>
      </c>
      <c r="H91" s="351">
        <v>361549.83</v>
      </c>
      <c r="I91" s="351">
        <v>349213.73</v>
      </c>
      <c r="J91" s="351">
        <v>111618.99</v>
      </c>
      <c r="K91" s="371">
        <v>-68.03705570224858</v>
      </c>
    </row>
    <row r="92" spans="2:11" ht="14.6">
      <c r="B92" s="379" t="s">
        <v>114</v>
      </c>
      <c r="C92" s="364" t="s">
        <v>88</v>
      </c>
      <c r="D92" s="354">
        <v>249828</v>
      </c>
      <c r="E92" s="355">
        <v>226628</v>
      </c>
      <c r="F92" s="355">
        <v>103732</v>
      </c>
      <c r="G92" s="356">
        <v>-54.228074200893097</v>
      </c>
      <c r="H92" s="355">
        <v>206841.47</v>
      </c>
      <c r="I92" s="355">
        <v>188780.14</v>
      </c>
      <c r="J92" s="355">
        <v>90499.68</v>
      </c>
      <c r="K92" s="372">
        <v>-52.060804701172493</v>
      </c>
    </row>
    <row r="93" spans="2:11" s="160" customFormat="1" ht="14.6" customHeight="1">
      <c r="B93" s="380"/>
      <c r="C93" s="365" t="s">
        <v>72</v>
      </c>
      <c r="D93" s="344">
        <v>22507.37</v>
      </c>
      <c r="E93" s="345">
        <v>19737.990000000002</v>
      </c>
      <c r="F93" s="345">
        <v>27247</v>
      </c>
      <c r="G93" s="346">
        <v>38.043438060309079</v>
      </c>
      <c r="H93" s="373">
        <v>33402.239999999998</v>
      </c>
      <c r="I93" s="373">
        <v>31413.26</v>
      </c>
      <c r="J93" s="373">
        <v>49710.13</v>
      </c>
      <c r="K93" s="374">
        <v>58.245689877459398</v>
      </c>
    </row>
    <row r="94" spans="2:11" s="160" customFormat="1" ht="14.6" customHeight="1">
      <c r="B94" s="380"/>
      <c r="C94" s="365" t="s">
        <v>90</v>
      </c>
      <c r="D94" s="344">
        <v>22800</v>
      </c>
      <c r="E94" s="345">
        <v>15600</v>
      </c>
      <c r="F94" s="345">
        <v>91200</v>
      </c>
      <c r="G94" s="346">
        <v>484.61538461538458</v>
      </c>
      <c r="H94" s="373">
        <v>21660</v>
      </c>
      <c r="I94" s="373">
        <v>14820</v>
      </c>
      <c r="J94" s="373">
        <v>82440</v>
      </c>
      <c r="K94" s="374">
        <v>456.27530364372467</v>
      </c>
    </row>
    <row r="95" spans="2:11" ht="14.6" customHeight="1">
      <c r="B95" s="380"/>
      <c r="C95" s="365" t="s">
        <v>116</v>
      </c>
      <c r="D95" s="344">
        <v>2448.98</v>
      </c>
      <c r="E95" s="345">
        <v>2448.98</v>
      </c>
      <c r="F95" s="345">
        <v>4353.79</v>
      </c>
      <c r="G95" s="346">
        <v>77.779728703378552</v>
      </c>
      <c r="H95" s="373">
        <v>4479.92</v>
      </c>
      <c r="I95" s="373">
        <v>4479.92</v>
      </c>
      <c r="J95" s="373">
        <v>19254.93</v>
      </c>
      <c r="K95" s="374">
        <v>329.80521973606676</v>
      </c>
    </row>
    <row r="96" spans="2:11" ht="14.6">
      <c r="B96" s="380"/>
      <c r="C96" s="365" t="s">
        <v>73</v>
      </c>
      <c r="D96" s="344">
        <v>16</v>
      </c>
      <c r="E96" s="345">
        <v>16</v>
      </c>
      <c r="F96" s="345">
        <v>0</v>
      </c>
      <c r="G96" s="346">
        <v>-100</v>
      </c>
      <c r="H96" s="373">
        <v>34.75</v>
      </c>
      <c r="I96" s="373">
        <v>34.75</v>
      </c>
      <c r="J96" s="373">
        <v>0</v>
      </c>
      <c r="K96" s="374">
        <v>-100</v>
      </c>
    </row>
    <row r="97" spans="2:11" ht="14.6">
      <c r="B97" s="380"/>
      <c r="C97" s="365" t="s">
        <v>91</v>
      </c>
      <c r="D97" s="344">
        <v>10</v>
      </c>
      <c r="E97" s="345">
        <v>10</v>
      </c>
      <c r="F97" s="345">
        <v>0</v>
      </c>
      <c r="G97" s="346">
        <v>-100</v>
      </c>
      <c r="H97" s="373">
        <v>8.89</v>
      </c>
      <c r="I97" s="373">
        <v>8.89</v>
      </c>
      <c r="J97" s="373">
        <v>0</v>
      </c>
      <c r="K97" s="374">
        <v>-100</v>
      </c>
    </row>
    <row r="98" spans="2:11" ht="14.6" customHeight="1">
      <c r="B98" s="380"/>
      <c r="C98" s="365" t="s">
        <v>76</v>
      </c>
      <c r="D98" s="344">
        <v>0</v>
      </c>
      <c r="E98" s="345">
        <v>0</v>
      </c>
      <c r="F98" s="345">
        <v>5870.88</v>
      </c>
      <c r="G98" s="346" t="s">
        <v>130</v>
      </c>
      <c r="H98" s="373">
        <v>0</v>
      </c>
      <c r="I98" s="373">
        <v>0</v>
      </c>
      <c r="J98" s="373">
        <v>16086.79</v>
      </c>
      <c r="K98" s="374" t="s">
        <v>130</v>
      </c>
    </row>
    <row r="99" spans="2:11" ht="14.6" customHeight="1">
      <c r="B99" s="381"/>
      <c r="C99" s="365" t="s">
        <v>118</v>
      </c>
      <c r="D99" s="344">
        <v>0</v>
      </c>
      <c r="E99" s="345">
        <v>0</v>
      </c>
      <c r="F99" s="345">
        <v>72576</v>
      </c>
      <c r="G99" s="346" t="s">
        <v>130</v>
      </c>
      <c r="H99" s="373">
        <v>0</v>
      </c>
      <c r="I99" s="373">
        <v>0</v>
      </c>
      <c r="J99" s="373">
        <v>60342.41</v>
      </c>
      <c r="K99" s="374" t="s">
        <v>130</v>
      </c>
    </row>
    <row r="100" spans="2:11" ht="14.6">
      <c r="B100" s="369" t="s">
        <v>115</v>
      </c>
      <c r="C100" s="370"/>
      <c r="D100" s="350">
        <v>297610.34999999998</v>
      </c>
      <c r="E100" s="351">
        <v>264440.96999999997</v>
      </c>
      <c r="F100" s="351">
        <v>304979.67</v>
      </c>
      <c r="G100" s="352">
        <v>15.329961919289591</v>
      </c>
      <c r="H100" s="351">
        <v>266427.27</v>
      </c>
      <c r="I100" s="351">
        <v>239536.96000000005</v>
      </c>
      <c r="J100" s="351">
        <v>318333.93999999994</v>
      </c>
      <c r="K100" s="371">
        <v>32.895541464665776</v>
      </c>
    </row>
    <row r="101" spans="2:11" ht="14.6">
      <c r="B101" s="379" t="s">
        <v>215</v>
      </c>
      <c r="C101" s="364" t="s">
        <v>116</v>
      </c>
      <c r="D101" s="354">
        <v>1998.13</v>
      </c>
      <c r="E101" s="355">
        <v>1734.6</v>
      </c>
      <c r="F101" s="355">
        <v>1704.7692</v>
      </c>
      <c r="G101" s="356">
        <v>-1.7197509512279496</v>
      </c>
      <c r="H101" s="355">
        <v>217998.76</v>
      </c>
      <c r="I101" s="355">
        <v>184803.06</v>
      </c>
      <c r="J101" s="355">
        <v>180850.05</v>
      </c>
      <c r="K101" s="372">
        <v>-2.1390392561681626</v>
      </c>
    </row>
    <row r="102" spans="2:11" ht="14.6">
      <c r="B102" s="380"/>
      <c r="C102" s="365" t="s">
        <v>78</v>
      </c>
      <c r="D102" s="344">
        <v>1.7692000000000001</v>
      </c>
      <c r="E102" s="345">
        <v>1.7692000000000001</v>
      </c>
      <c r="F102" s="345">
        <v>0</v>
      </c>
      <c r="G102" s="346">
        <v>-100</v>
      </c>
      <c r="H102" s="373">
        <v>492.42</v>
      </c>
      <c r="I102" s="373">
        <v>492.42</v>
      </c>
      <c r="J102" s="373">
        <v>0</v>
      </c>
      <c r="K102" s="374">
        <v>-100</v>
      </c>
    </row>
    <row r="103" spans="2:11" ht="14.6">
      <c r="B103" s="380"/>
      <c r="C103" s="365" t="s">
        <v>87</v>
      </c>
      <c r="D103" s="344">
        <v>0</v>
      </c>
      <c r="E103" s="345">
        <v>0</v>
      </c>
      <c r="F103" s="345">
        <v>1.2</v>
      </c>
      <c r="G103" s="346" t="s">
        <v>130</v>
      </c>
      <c r="H103" s="373">
        <v>0</v>
      </c>
      <c r="I103" s="373">
        <v>0</v>
      </c>
      <c r="J103" s="373">
        <v>228.22</v>
      </c>
      <c r="K103" s="374" t="s">
        <v>130</v>
      </c>
    </row>
    <row r="104" spans="2:11" ht="14.6">
      <c r="B104" s="381"/>
      <c r="C104" s="365" t="s">
        <v>118</v>
      </c>
      <c r="D104" s="344">
        <v>0</v>
      </c>
      <c r="E104" s="345">
        <v>0</v>
      </c>
      <c r="F104" s="345">
        <v>0.53849999999999998</v>
      </c>
      <c r="G104" s="346" t="s">
        <v>130</v>
      </c>
      <c r="H104" s="373">
        <v>0</v>
      </c>
      <c r="I104" s="373">
        <v>0</v>
      </c>
      <c r="J104" s="373">
        <v>102.77</v>
      </c>
      <c r="K104" s="374" t="s">
        <v>130</v>
      </c>
    </row>
    <row r="105" spans="2:11" ht="14.6">
      <c r="B105" s="369" t="s">
        <v>205</v>
      </c>
      <c r="C105" s="370"/>
      <c r="D105" s="350">
        <v>1999.8992000000001</v>
      </c>
      <c r="E105" s="351">
        <v>1736.3691999999999</v>
      </c>
      <c r="F105" s="351">
        <v>1706.5076999999999</v>
      </c>
      <c r="G105" s="352">
        <v>-1.7197667408521133</v>
      </c>
      <c r="H105" s="351">
        <v>218491.18000000002</v>
      </c>
      <c r="I105" s="351">
        <v>185295.48</v>
      </c>
      <c r="J105" s="351">
        <v>181181.03999999998</v>
      </c>
      <c r="K105" s="371">
        <v>-2.2204751027925962</v>
      </c>
    </row>
    <row r="106" spans="2:11" ht="14.6">
      <c r="B106" s="364" t="s">
        <v>240</v>
      </c>
      <c r="C106" s="364" t="s">
        <v>72</v>
      </c>
      <c r="D106" s="354">
        <v>5922</v>
      </c>
      <c r="E106" s="355">
        <v>5922</v>
      </c>
      <c r="F106" s="355">
        <v>0</v>
      </c>
      <c r="G106" s="356">
        <v>-100</v>
      </c>
      <c r="H106" s="355">
        <v>690.58</v>
      </c>
      <c r="I106" s="355">
        <v>690.58</v>
      </c>
      <c r="J106" s="355">
        <v>0</v>
      </c>
      <c r="K106" s="372">
        <v>-100</v>
      </c>
    </row>
    <row r="107" spans="2:11" ht="14.6">
      <c r="B107" s="369" t="s">
        <v>242</v>
      </c>
      <c r="C107" s="370"/>
      <c r="D107" s="350">
        <v>5922</v>
      </c>
      <c r="E107" s="351">
        <v>5922</v>
      </c>
      <c r="F107" s="351">
        <v>0</v>
      </c>
      <c r="G107" s="352">
        <v>-100</v>
      </c>
      <c r="H107" s="351">
        <v>690.58</v>
      </c>
      <c r="I107" s="351">
        <v>690.58</v>
      </c>
      <c r="J107" s="351">
        <v>0</v>
      </c>
      <c r="K107" s="371">
        <v>-100</v>
      </c>
    </row>
    <row r="108" spans="2:11" ht="14.6">
      <c r="B108" s="375" t="s">
        <v>85</v>
      </c>
      <c r="C108" s="376"/>
      <c r="D108" s="358">
        <v>126051858.7278</v>
      </c>
      <c r="E108" s="359">
        <v>103595771.28120001</v>
      </c>
      <c r="F108" s="359">
        <v>105606287.01630001</v>
      </c>
      <c r="G108" s="360">
        <v>1.9407314702476253</v>
      </c>
      <c r="H108" s="377">
        <v>115103708.87000003</v>
      </c>
      <c r="I108" s="377">
        <v>94385635.350000054</v>
      </c>
      <c r="J108" s="377">
        <v>101410930.56999996</v>
      </c>
      <c r="K108" s="378">
        <v>7.4431826346760932</v>
      </c>
    </row>
    <row r="109" spans="2:11">
      <c r="B109" s="336" t="s">
        <v>227</v>
      </c>
      <c r="C109" s="336"/>
      <c r="D109" s="336"/>
      <c r="E109" s="336"/>
      <c r="F109" s="336"/>
      <c r="G109" s="336"/>
      <c r="H109" s="336"/>
      <c r="I109" s="336"/>
      <c r="J109" s="336"/>
      <c r="K109" s="336"/>
    </row>
  </sheetData>
  <mergeCells count="14">
    <mergeCell ref="B80:B86"/>
    <mergeCell ref="B88:B90"/>
    <mergeCell ref="B92:B99"/>
    <mergeCell ref="B101:B104"/>
    <mergeCell ref="B6:B21"/>
    <mergeCell ref="B23:B47"/>
    <mergeCell ref="B49:B60"/>
    <mergeCell ref="B62:B78"/>
    <mergeCell ref="B2:K2"/>
    <mergeCell ref="D4:G4"/>
    <mergeCell ref="H4:K4"/>
    <mergeCell ref="B4:B5"/>
    <mergeCell ref="C4:C5"/>
    <mergeCell ref="B109:K109"/>
  </mergeCells>
  <hyperlinks>
    <hyperlink ref="M2" location="Índice!A1" display="Volver al índice" xr:uid="{00000000-0004-0000-1000-000000000000}"/>
  </hyperlinks>
  <printOptions horizontalCentered="1"/>
  <pageMargins left="0.11811023622047245" right="0.11811023622047245" top="0.31496062992125984" bottom="0.35433070866141736" header="0.31496062992125984" footer="0.31496062992125984"/>
  <pageSetup paperSize="122" scale="50"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view="pageBreakPreview" zoomScale="77" zoomScaleNormal="80" zoomScaleSheetLayoutView="77" zoomScalePageLayoutView="80" workbookViewId="0"/>
  </sheetViews>
  <sheetFormatPr baseColWidth="10" defaultColWidth="10.84375" defaultRowHeight="14.6"/>
  <cols>
    <col min="1" max="9" width="10.3828125" style="83" customWidth="1"/>
    <col min="10" max="22" width="10.84375" style="83"/>
    <col min="23" max="23" width="10.84375" style="83" customWidth="1"/>
    <col min="24" max="16384" width="10.84375" style="83"/>
  </cols>
  <sheetData>
    <row r="2" spans="2:8" ht="15.45">
      <c r="B2" s="57"/>
      <c r="C2" s="57"/>
      <c r="D2" s="58"/>
      <c r="E2" s="147" t="s">
        <v>102</v>
      </c>
      <c r="F2" s="58"/>
      <c r="G2" s="57"/>
      <c r="H2" s="57"/>
    </row>
    <row r="3" spans="2:8" ht="15" customHeight="1">
      <c r="B3" s="57"/>
      <c r="C3" s="57"/>
      <c r="E3" s="100" t="str">
        <f>+Portada!D49</f>
        <v>Noviembre 2019</v>
      </c>
      <c r="F3" s="99"/>
      <c r="G3" s="57"/>
      <c r="H3" s="57"/>
    </row>
    <row r="4" spans="2:8">
      <c r="B4" s="57"/>
      <c r="C4" s="57"/>
      <c r="D4" s="58"/>
      <c r="E4" s="85" t="s">
        <v>264</v>
      </c>
      <c r="F4" s="58"/>
      <c r="G4" s="57"/>
      <c r="H4" s="57"/>
    </row>
    <row r="5" spans="2:8">
      <c r="B5" s="57"/>
      <c r="D5" s="86"/>
      <c r="F5" s="86"/>
      <c r="G5" s="86"/>
      <c r="H5" s="57"/>
    </row>
    <row r="6" spans="2:8">
      <c r="B6" s="57"/>
      <c r="C6" s="57"/>
      <c r="D6" s="57"/>
      <c r="E6" s="57"/>
      <c r="F6" s="57"/>
      <c r="G6" s="57"/>
      <c r="H6" s="57"/>
    </row>
    <row r="7" spans="2:8">
      <c r="B7" s="57"/>
      <c r="C7" s="57"/>
      <c r="D7" s="58"/>
      <c r="E7" s="80" t="s">
        <v>218</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110</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243</v>
      </c>
      <c r="F17" s="98"/>
      <c r="G17" s="98"/>
      <c r="H17" s="84"/>
    </row>
    <row r="18" spans="2:8">
      <c r="B18" s="58"/>
      <c r="E18" s="98" t="s">
        <v>244</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48" t="s">
        <v>100</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22" scale="96"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view="pageBreakPreview" zoomScale="98" zoomScaleNormal="80" zoomScaleSheetLayoutView="98" zoomScalePageLayoutView="80" workbookViewId="0"/>
  </sheetViews>
  <sheetFormatPr baseColWidth="10" defaultColWidth="10.84375" defaultRowHeight="14.15"/>
  <cols>
    <col min="1" max="1" width="1.3046875" style="150" customWidth="1"/>
    <col min="2" max="9" width="11" style="150" customWidth="1"/>
    <col min="10" max="10" width="2" style="150" customWidth="1"/>
    <col min="11" max="18" width="10.84375" style="150"/>
    <col min="19" max="20" width="10.84375" style="150" customWidth="1"/>
    <col min="21" max="25" width="10.84375" style="150"/>
    <col min="26" max="26" width="10.84375" style="150" customWidth="1"/>
    <col min="27" max="16384" width="10.84375" style="150"/>
  </cols>
  <sheetData>
    <row r="2" spans="2:11">
      <c r="B2" s="268" t="s">
        <v>144</v>
      </c>
      <c r="C2" s="268"/>
      <c r="D2" s="268"/>
      <c r="E2" s="268"/>
      <c r="F2" s="268"/>
      <c r="G2" s="268"/>
      <c r="H2" s="268"/>
      <c r="I2" s="268"/>
      <c r="J2" s="149"/>
      <c r="K2" s="52" t="s">
        <v>134</v>
      </c>
    </row>
    <row r="3" spans="2:11">
      <c r="B3" s="151"/>
      <c r="C3" s="151"/>
      <c r="D3" s="151"/>
      <c r="E3" s="151"/>
      <c r="F3" s="151"/>
      <c r="G3" s="151"/>
      <c r="H3" s="151"/>
      <c r="I3" s="151"/>
      <c r="J3" s="151"/>
    </row>
    <row r="4" spans="2:11" ht="34.5" customHeight="1">
      <c r="B4" s="269" t="s">
        <v>160</v>
      </c>
      <c r="C4" s="269"/>
      <c r="D4" s="269"/>
      <c r="E4" s="269"/>
      <c r="F4" s="269"/>
      <c r="G4" s="269"/>
      <c r="H4" s="269"/>
      <c r="I4" s="269"/>
      <c r="J4" s="152"/>
    </row>
    <row r="5" spans="2:11" ht="29.25" customHeight="1">
      <c r="B5" s="269" t="s">
        <v>146</v>
      </c>
      <c r="C5" s="269"/>
      <c r="D5" s="269"/>
      <c r="E5" s="269"/>
      <c r="F5" s="269"/>
      <c r="G5" s="269"/>
      <c r="H5" s="269"/>
      <c r="I5" s="269"/>
      <c r="J5" s="152"/>
    </row>
    <row r="6" spans="2:11" ht="18" customHeight="1">
      <c r="B6" s="267" t="s">
        <v>145</v>
      </c>
      <c r="C6" s="267"/>
      <c r="D6" s="267"/>
      <c r="E6" s="267"/>
      <c r="F6" s="267"/>
      <c r="G6" s="267"/>
      <c r="H6" s="267"/>
      <c r="I6" s="267"/>
      <c r="J6" s="152"/>
    </row>
    <row r="7" spans="2:11" ht="34.5" customHeight="1">
      <c r="B7" s="267" t="s">
        <v>147</v>
      </c>
      <c r="C7" s="267"/>
      <c r="D7" s="267"/>
      <c r="E7" s="267"/>
      <c r="F7" s="267"/>
      <c r="G7" s="267"/>
      <c r="H7" s="267"/>
      <c r="I7" s="267"/>
      <c r="J7" s="152"/>
    </row>
    <row r="8" spans="2:11" ht="34.5" customHeight="1">
      <c r="B8" s="267" t="s">
        <v>149</v>
      </c>
      <c r="C8" s="267"/>
      <c r="D8" s="267"/>
      <c r="E8" s="267"/>
      <c r="F8" s="267"/>
      <c r="G8" s="267"/>
      <c r="H8" s="267"/>
      <c r="I8" s="267"/>
      <c r="J8" s="152"/>
    </row>
    <row r="9" spans="2:11">
      <c r="B9" s="267" t="s">
        <v>219</v>
      </c>
      <c r="C9" s="267"/>
      <c r="D9" s="267"/>
      <c r="E9" s="267"/>
      <c r="F9" s="267"/>
      <c r="G9" s="267"/>
      <c r="H9" s="267"/>
      <c r="I9" s="267"/>
    </row>
  </sheetData>
  <mergeCells count="7">
    <mergeCell ref="B9:I9"/>
    <mergeCell ref="B7:I7"/>
    <mergeCell ref="B8:I8"/>
    <mergeCell ref="B2:I2"/>
    <mergeCell ref="B4:I4"/>
    <mergeCell ref="B5:I5"/>
    <mergeCell ref="B6:I6"/>
  </mergeCells>
  <hyperlinks>
    <hyperlink ref="K2" location="Índice!A1" display="Volver al índice" xr:uid="{00000000-0004-0000-0200-000000000000}"/>
  </hyperlinks>
  <printOptions horizontalCentered="1"/>
  <pageMargins left="0.70866141732283472" right="0.70866141732283472" top="1.299212598425197" bottom="0.74803149606299213" header="0.31496062992125984" footer="0.31496062992125984"/>
  <pageSetup paperSize="122" scale="98"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view="pageBreakPreview" zoomScale="87" zoomScaleNormal="80" zoomScaleSheetLayoutView="87" zoomScalePageLayoutView="80" workbookViewId="0"/>
  </sheetViews>
  <sheetFormatPr baseColWidth="10" defaultColWidth="10.84375" defaultRowHeight="12.45"/>
  <cols>
    <col min="1" max="1" width="1.3828125" style="5" customWidth="1"/>
    <col min="2" max="2" width="14.3828125" style="7" customWidth="1"/>
    <col min="3" max="3" width="84.15234375" style="6" customWidth="1"/>
    <col min="4" max="4" width="7.3828125" style="6" customWidth="1"/>
    <col min="5" max="5" width="1.84375" style="5" customWidth="1"/>
    <col min="6" max="7" width="9.3828125" style="5" customWidth="1"/>
    <col min="8" max="13" width="10.84375" style="5"/>
    <col min="14" max="14" width="10.84375" style="5" customWidth="1"/>
    <col min="15" max="16384" width="10.84375" style="5"/>
  </cols>
  <sheetData>
    <row r="1" spans="2:4" ht="4.5" customHeight="1"/>
    <row r="2" spans="2:4">
      <c r="B2" s="270" t="s">
        <v>54</v>
      </c>
      <c r="C2" s="270"/>
      <c r="D2" s="270"/>
    </row>
    <row r="3" spans="2:4">
      <c r="B3" s="6"/>
      <c r="C3" s="50"/>
    </row>
    <row r="4" spans="2:4">
      <c r="B4" s="22" t="s">
        <v>53</v>
      </c>
      <c r="C4" s="22" t="s">
        <v>50</v>
      </c>
      <c r="D4" s="21" t="s">
        <v>49</v>
      </c>
    </row>
    <row r="5" spans="2:4" ht="8.25" customHeight="1">
      <c r="B5" s="32"/>
      <c r="C5" s="19"/>
      <c r="D5" s="18"/>
    </row>
    <row r="6" spans="2:4">
      <c r="B6" s="9">
        <v>1</v>
      </c>
      <c r="C6" s="51" t="s">
        <v>96</v>
      </c>
      <c r="D6" s="26">
        <v>5</v>
      </c>
    </row>
    <row r="7" spans="2:4">
      <c r="B7" s="9">
        <v>2</v>
      </c>
      <c r="C7" s="51" t="s">
        <v>97</v>
      </c>
      <c r="D7" s="26">
        <v>5</v>
      </c>
    </row>
    <row r="8" spans="2:4">
      <c r="B8" s="9">
        <v>3</v>
      </c>
      <c r="C8" s="51" t="s">
        <v>117</v>
      </c>
      <c r="D8" s="26">
        <v>5</v>
      </c>
    </row>
    <row r="9" spans="2:4">
      <c r="B9" s="9">
        <v>4</v>
      </c>
      <c r="C9" s="51" t="s">
        <v>236</v>
      </c>
      <c r="D9" s="26">
        <v>5</v>
      </c>
    </row>
    <row r="10" spans="2:4">
      <c r="B10" s="9">
        <v>5</v>
      </c>
      <c r="C10" s="69" t="s">
        <v>162</v>
      </c>
      <c r="D10" s="26">
        <v>5</v>
      </c>
    </row>
    <row r="11" spans="2:4" ht="7.5" customHeight="1">
      <c r="B11" s="17"/>
      <c r="C11" s="16"/>
      <c r="D11" s="15"/>
    </row>
    <row r="12" spans="2:4">
      <c r="B12" s="22" t="s">
        <v>52</v>
      </c>
      <c r="C12" s="22" t="s">
        <v>50</v>
      </c>
      <c r="D12" s="21" t="s">
        <v>49</v>
      </c>
    </row>
    <row r="13" spans="2:4" ht="8.25" customHeight="1">
      <c r="B13" s="10"/>
      <c r="C13" s="12"/>
      <c r="D13" s="14"/>
    </row>
    <row r="14" spans="2:4">
      <c r="B14" s="10">
        <v>1</v>
      </c>
      <c r="C14" s="8" t="s">
        <v>189</v>
      </c>
      <c r="D14" s="27">
        <v>6</v>
      </c>
    </row>
    <row r="15" spans="2:4">
      <c r="B15" s="10">
        <v>2</v>
      </c>
      <c r="C15" s="8" t="s">
        <v>126</v>
      </c>
      <c r="D15" s="28">
        <v>7</v>
      </c>
    </row>
    <row r="16" spans="2:4">
      <c r="B16" s="10">
        <v>3</v>
      </c>
      <c r="C16" s="8" t="s">
        <v>125</v>
      </c>
      <c r="D16" s="28">
        <v>8</v>
      </c>
    </row>
    <row r="17" spans="2:4">
      <c r="B17" s="10">
        <v>4</v>
      </c>
      <c r="C17" s="8" t="s">
        <v>98</v>
      </c>
      <c r="D17" s="28">
        <v>9</v>
      </c>
    </row>
    <row r="18" spans="2:4">
      <c r="B18" s="10">
        <v>5</v>
      </c>
      <c r="C18" s="8" t="s">
        <v>131</v>
      </c>
      <c r="D18" s="28">
        <v>10</v>
      </c>
    </row>
    <row r="19" spans="2:4">
      <c r="B19" s="10">
        <v>6</v>
      </c>
      <c r="C19" s="8" t="s">
        <v>112</v>
      </c>
      <c r="D19" s="28">
        <v>11</v>
      </c>
    </row>
    <row r="20" spans="2:4">
      <c r="B20" s="10">
        <v>7</v>
      </c>
      <c r="C20" s="8" t="s">
        <v>47</v>
      </c>
      <c r="D20" s="27">
        <v>12</v>
      </c>
    </row>
    <row r="21" spans="2:4">
      <c r="B21" s="10">
        <v>8</v>
      </c>
      <c r="C21" s="8" t="s">
        <v>46</v>
      </c>
      <c r="D21" s="27">
        <v>13</v>
      </c>
    </row>
    <row r="22" spans="2:4">
      <c r="B22" s="10">
        <v>9</v>
      </c>
      <c r="C22" s="8" t="s">
        <v>45</v>
      </c>
      <c r="D22" s="27">
        <v>14</v>
      </c>
    </row>
    <row r="23" spans="2:4" ht="12.55" customHeight="1">
      <c r="B23" s="10">
        <v>10</v>
      </c>
      <c r="C23" s="8" t="s">
        <v>179</v>
      </c>
      <c r="D23" s="130">
        <v>15</v>
      </c>
    </row>
    <row r="24" spans="2:4">
      <c r="B24" s="10">
        <v>11</v>
      </c>
      <c r="C24" s="8" t="s">
        <v>163</v>
      </c>
      <c r="D24" s="27">
        <v>16</v>
      </c>
    </row>
    <row r="25" spans="2:4">
      <c r="B25" s="10">
        <v>12</v>
      </c>
      <c r="C25" s="8" t="s">
        <v>164</v>
      </c>
      <c r="D25" s="27">
        <v>17</v>
      </c>
    </row>
    <row r="26" spans="2:4" ht="6.75" customHeight="1">
      <c r="B26" s="10"/>
      <c r="C26" s="12"/>
      <c r="D26" s="11"/>
    </row>
    <row r="27" spans="2:4">
      <c r="B27" s="22" t="s">
        <v>51</v>
      </c>
      <c r="C27" s="23" t="s">
        <v>50</v>
      </c>
      <c r="D27" s="21" t="s">
        <v>49</v>
      </c>
    </row>
    <row r="28" spans="2:4" ht="7.5" customHeight="1">
      <c r="B28" s="13"/>
      <c r="C28" s="12"/>
      <c r="D28" s="11"/>
    </row>
    <row r="29" spans="2:4">
      <c r="B29" s="10">
        <v>1</v>
      </c>
      <c r="C29" s="24" t="s">
        <v>122</v>
      </c>
      <c r="D29" s="27">
        <v>6</v>
      </c>
    </row>
    <row r="30" spans="2:4">
      <c r="B30" s="10">
        <v>2</v>
      </c>
      <c r="C30" s="6" t="s">
        <v>190</v>
      </c>
      <c r="D30" s="27">
        <v>7</v>
      </c>
    </row>
    <row r="31" spans="2:4">
      <c r="B31" s="10">
        <v>3</v>
      </c>
      <c r="C31" s="6" t="s">
        <v>128</v>
      </c>
      <c r="D31" s="27">
        <v>8</v>
      </c>
    </row>
    <row r="32" spans="2:4">
      <c r="B32" s="10">
        <v>4</v>
      </c>
      <c r="C32" s="6" t="s">
        <v>198</v>
      </c>
      <c r="D32" s="28">
        <v>9</v>
      </c>
    </row>
    <row r="33" spans="2:4">
      <c r="B33" s="10">
        <v>5</v>
      </c>
      <c r="C33" s="8" t="s">
        <v>132</v>
      </c>
      <c r="D33" s="28">
        <v>10</v>
      </c>
    </row>
    <row r="34" spans="2:4">
      <c r="B34" s="10">
        <v>6</v>
      </c>
      <c r="C34" s="8" t="s">
        <v>133</v>
      </c>
      <c r="D34" s="28">
        <v>10</v>
      </c>
    </row>
    <row r="35" spans="2:4">
      <c r="B35" s="10">
        <v>7</v>
      </c>
      <c r="C35" s="6" t="s">
        <v>48</v>
      </c>
      <c r="D35" s="28">
        <v>11</v>
      </c>
    </row>
    <row r="36" spans="2:4">
      <c r="B36" s="10">
        <v>8</v>
      </c>
      <c r="C36" s="6" t="s">
        <v>47</v>
      </c>
      <c r="D36" s="27">
        <v>12</v>
      </c>
    </row>
    <row r="37" spans="2:4">
      <c r="B37" s="10">
        <v>9</v>
      </c>
      <c r="C37" s="6" t="s">
        <v>46</v>
      </c>
      <c r="D37" s="27">
        <v>13</v>
      </c>
    </row>
    <row r="38" spans="2:4">
      <c r="B38" s="10">
        <v>10</v>
      </c>
      <c r="C38" s="6" t="s">
        <v>45</v>
      </c>
      <c r="D38" s="27">
        <v>14</v>
      </c>
    </row>
  </sheetData>
  <mergeCells count="1">
    <mergeCell ref="B2:D2"/>
  </mergeCells>
  <hyperlinks>
    <hyperlink ref="D14" location="'precio mayorista'!A1" display="'precio mayorista'!A1" xr:uid="{00000000-0004-0000-0300-000000000000}"/>
    <hyperlink ref="D20" location="'sup región'!A1" display="'sup región'!A1" xr:uid="{00000000-0004-0000-0300-000001000000}"/>
    <hyperlink ref="D21" location="'prod región'!A1" display="'prod región'!A1" xr:uid="{00000000-0004-0000-0300-000002000000}"/>
    <hyperlink ref="D22" location="'rend región'!A1" display="'rend región'!A1" xr:uid="{00000000-0004-0000-0300-000003000000}"/>
    <hyperlink ref="D29" location="'precio mayorista'!A23" display="'precio mayorista'!A23" xr:uid="{00000000-0004-0000-0300-000004000000}"/>
    <hyperlink ref="D15" location="'precio mayorista2'!A1" display="'precio mayorista2'!A1" xr:uid="{00000000-0004-0000-0300-000005000000}"/>
    <hyperlink ref="D17" location="'precio minorista'!A1" display="'precio minorista'!A1" xr:uid="{00000000-0004-0000-0300-000006000000}"/>
    <hyperlink ref="D19" location="'sup, prod y rend'!A1" display="'sup, prod y rend'!A1" xr:uid="{00000000-0004-0000-0300-000007000000}"/>
    <hyperlink ref="D24" location="export!A1" display="export!A1" xr:uid="{00000000-0004-0000-0300-000008000000}"/>
    <hyperlink ref="D25" location="import!A1" display="import!A1" xr:uid="{00000000-0004-0000-0300-000009000000}"/>
    <hyperlink ref="D30" location="'precio mayorista2'!A42" display="'precio mayorista2'!A42" xr:uid="{00000000-0004-0000-0300-00000A000000}"/>
    <hyperlink ref="D32" location="'precio minorista'!A23" display="'precio minorista'!A23" xr:uid="{00000000-0004-0000-0300-00000B000000}"/>
    <hyperlink ref="D35" location="'sup, prod y rend'!A22" display="'sup, prod y rend'!A22" xr:uid="{00000000-0004-0000-0300-00000C000000}"/>
    <hyperlink ref="D36" location="'sup región'!A22" display="'sup región'!A22" xr:uid="{00000000-0004-0000-0300-00000D000000}"/>
    <hyperlink ref="D37" location="'prod región'!A22" display="'prod región'!A22" xr:uid="{00000000-0004-0000-0300-00000E000000}"/>
    <hyperlink ref="D38" location="'rend región'!A22" display="'rend región'!A22" xr:uid="{00000000-0004-0000-0300-00000F000000}"/>
    <hyperlink ref="D16" location="'precio mayorista3'!A1" display="'precio mayorista3'!A1" xr:uid="{00000000-0004-0000-0300-000010000000}"/>
    <hyperlink ref="D18" location="'precio minorista regiones'!A1" display="'precio minorista regiones'!A1" xr:uid="{00000000-0004-0000-0300-000011000000}"/>
    <hyperlink ref="D31" location="'precio mayorista3'!A43" display="'precio mayorista3'!A43" xr:uid="{00000000-0004-0000-0300-000012000000}"/>
    <hyperlink ref="D33" location="'precio minorista regiones'!A25" display="'precio minorista regiones'!A25" xr:uid="{00000000-0004-0000-0300-000013000000}"/>
    <hyperlink ref="D34"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10" location="Comentarios!A1" display="Comentarios!A1" xr:uid="{00000000-0004-0000-0300-000018000000}"/>
    <hyperlink ref="D23" location="'Ficha de Costos'!A1" display="'Ficha de Costos'!A1" xr:uid="{00000000-0004-0000-0300-000019000000}"/>
    <hyperlink ref="D9"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view="pageBreakPreview" zoomScale="90" zoomScaleNormal="90" zoomScaleSheetLayoutView="90" zoomScalePageLayoutView="80" workbookViewId="0"/>
  </sheetViews>
  <sheetFormatPr baseColWidth="10" defaultColWidth="10.84375" defaultRowHeight="12.45"/>
  <cols>
    <col min="1" max="1" width="1.3046875" style="20" customWidth="1"/>
    <col min="2" max="10" width="15.84375" style="20" customWidth="1"/>
    <col min="11" max="11" width="2" style="20" customWidth="1"/>
    <col min="12" max="17" width="10.84375" style="20"/>
    <col min="18" max="18" width="10.84375" style="20" customWidth="1"/>
    <col min="19" max="16384" width="10.84375" style="20"/>
  </cols>
  <sheetData>
    <row r="1" spans="2:12" ht="7.5" customHeight="1"/>
    <row r="2" spans="2:12" ht="16.5" customHeight="1">
      <c r="B2" s="277" t="s">
        <v>140</v>
      </c>
      <c r="C2" s="277"/>
      <c r="D2" s="277"/>
      <c r="E2" s="277"/>
      <c r="F2" s="277"/>
      <c r="G2" s="277"/>
      <c r="H2" s="277"/>
      <c r="I2" s="277"/>
      <c r="J2" s="277"/>
      <c r="K2" s="113"/>
      <c r="L2" s="52" t="s">
        <v>134</v>
      </c>
    </row>
    <row r="3" spans="2:12" ht="16.5" customHeight="1">
      <c r="B3" s="229"/>
      <c r="C3" s="229"/>
      <c r="D3" s="229"/>
      <c r="E3" s="229"/>
      <c r="F3" s="229"/>
      <c r="G3" s="229"/>
      <c r="H3" s="229"/>
      <c r="I3" s="229"/>
      <c r="J3" s="229"/>
      <c r="K3" s="230"/>
      <c r="L3" s="52"/>
    </row>
    <row r="4" spans="2:12" s="257" customFormat="1" ht="109.3" customHeight="1">
      <c r="B4" s="278" t="s">
        <v>271</v>
      </c>
      <c r="C4" s="278"/>
      <c r="D4" s="278"/>
      <c r="E4" s="278"/>
      <c r="F4" s="278"/>
      <c r="G4" s="278"/>
      <c r="H4" s="278"/>
      <c r="I4" s="278"/>
      <c r="J4" s="278"/>
      <c r="K4" s="114"/>
    </row>
    <row r="5" spans="2:12" ht="114" customHeight="1">
      <c r="B5" s="278" t="s">
        <v>272</v>
      </c>
      <c r="C5" s="278"/>
      <c r="D5" s="278"/>
      <c r="E5" s="278"/>
      <c r="F5" s="278"/>
      <c r="G5" s="278"/>
      <c r="H5" s="278"/>
      <c r="I5" s="278"/>
      <c r="J5" s="278"/>
      <c r="K5" s="114"/>
    </row>
    <row r="6" spans="2:12" ht="135.9" customHeight="1">
      <c r="B6" s="278" t="s">
        <v>273</v>
      </c>
      <c r="C6" s="278"/>
      <c r="D6" s="278"/>
      <c r="E6" s="278"/>
      <c r="F6" s="278"/>
      <c r="G6" s="278"/>
      <c r="H6" s="278"/>
      <c r="I6" s="278"/>
      <c r="J6" s="278"/>
      <c r="K6" s="114"/>
    </row>
    <row r="7" spans="2:12" ht="181.3" customHeight="1">
      <c r="B7" s="279" t="s">
        <v>252</v>
      </c>
      <c r="C7" s="279"/>
      <c r="D7" s="279"/>
      <c r="E7" s="279"/>
      <c r="F7" s="279"/>
      <c r="G7" s="279"/>
      <c r="H7" s="279"/>
      <c r="I7" s="279"/>
      <c r="J7" s="279"/>
      <c r="K7" s="114"/>
    </row>
    <row r="8" spans="2:12" ht="134.15" customHeight="1">
      <c r="B8" s="278" t="s">
        <v>274</v>
      </c>
      <c r="C8" s="278"/>
      <c r="D8" s="278"/>
      <c r="E8" s="278"/>
      <c r="F8" s="278"/>
      <c r="G8" s="278"/>
      <c r="H8" s="278"/>
      <c r="I8" s="278"/>
      <c r="J8" s="278"/>
    </row>
    <row r="9" spans="2:12" ht="105.45" customHeight="1">
      <c r="B9" s="271" t="s">
        <v>237</v>
      </c>
      <c r="C9" s="272"/>
      <c r="D9" s="272"/>
      <c r="E9" s="272"/>
      <c r="F9" s="272"/>
      <c r="G9" s="272"/>
      <c r="H9" s="272"/>
      <c r="I9" s="272"/>
      <c r="J9" s="273"/>
    </row>
    <row r="10" spans="2:12" ht="14.6">
      <c r="B10" s="274" t="s">
        <v>228</v>
      </c>
      <c r="C10" s="275"/>
      <c r="D10" s="275"/>
      <c r="E10" s="275"/>
      <c r="F10" s="275"/>
      <c r="G10" s="275"/>
      <c r="H10" s="275"/>
      <c r="I10" s="275"/>
      <c r="J10" s="276"/>
    </row>
    <row r="11" spans="2:12">
      <c r="B11" s="247"/>
      <c r="C11" s="248"/>
      <c r="D11" s="248"/>
      <c r="E11" s="248"/>
      <c r="F11" s="248"/>
      <c r="G11" s="248"/>
      <c r="H11" s="248"/>
      <c r="I11" s="248"/>
      <c r="J11" s="249"/>
    </row>
  </sheetData>
  <mergeCells count="8">
    <mergeCell ref="B9:J9"/>
    <mergeCell ref="B10:J10"/>
    <mergeCell ref="B2:J2"/>
    <mergeCell ref="B4:J4"/>
    <mergeCell ref="B5:J5"/>
    <mergeCell ref="B6:J6"/>
    <mergeCell ref="B8:J8"/>
    <mergeCell ref="B7:J7"/>
  </mergeCells>
  <hyperlinks>
    <hyperlink ref="L2" location="Índice!A1" display="Volver al índice" xr:uid="{00000000-0004-0000-0400-000000000000}"/>
    <hyperlink ref="B10" r:id="rId1" xr:uid="{00000000-0004-0000-0400-000001000000}"/>
  </hyperlinks>
  <printOptions horizontalCentered="1"/>
  <pageMargins left="0.51181102362204722" right="0.51181102362204722" top="1.299212598425197" bottom="0.74803149606299213" header="0.31496062992125984" footer="0.31496062992125984"/>
  <pageSetup paperSize="122" scale="64"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view="pageBreakPreview" zoomScaleNormal="90" zoomScaleSheetLayoutView="100" zoomScalePageLayoutView="125" workbookViewId="0"/>
  </sheetViews>
  <sheetFormatPr baseColWidth="10" defaultColWidth="10.84375" defaultRowHeight="12.45"/>
  <cols>
    <col min="1" max="1" width="1.3828125" style="20" customWidth="1"/>
    <col min="2" max="2" width="38.3828125" style="20" customWidth="1"/>
    <col min="3" max="7" width="10.84375" style="20" customWidth="1"/>
    <col min="8" max="8" width="2.84375" style="20" customWidth="1"/>
    <col min="9" max="9" width="10.84375" style="20" customWidth="1"/>
    <col min="10" max="16384" width="10.84375" style="20"/>
  </cols>
  <sheetData>
    <row r="1" spans="2:9" ht="13.5" customHeight="1"/>
    <row r="2" spans="2:9" ht="12.75" customHeight="1">
      <c r="B2" s="284" t="s">
        <v>55</v>
      </c>
      <c r="C2" s="284"/>
      <c r="D2" s="284"/>
      <c r="E2" s="284"/>
      <c r="F2" s="284"/>
      <c r="G2" s="284"/>
      <c r="I2" s="40" t="s">
        <v>134</v>
      </c>
    </row>
    <row r="3" spans="2:9" ht="12.75" customHeight="1">
      <c r="B3" s="284" t="s">
        <v>121</v>
      </c>
      <c r="C3" s="284"/>
      <c r="D3" s="284"/>
      <c r="E3" s="284"/>
      <c r="F3" s="284"/>
      <c r="G3" s="284"/>
    </row>
    <row r="4" spans="2:9">
      <c r="B4" s="284" t="s">
        <v>208</v>
      </c>
      <c r="C4" s="284"/>
      <c r="D4" s="284"/>
      <c r="E4" s="284"/>
      <c r="F4" s="284"/>
      <c r="G4" s="284"/>
    </row>
    <row r="5" spans="2:9">
      <c r="B5" s="2"/>
      <c r="C5" s="2"/>
      <c r="D5" s="2"/>
      <c r="E5" s="2"/>
      <c r="F5" s="2"/>
      <c r="G5" s="2"/>
      <c r="I5" s="109"/>
    </row>
    <row r="6" spans="2:9">
      <c r="B6" s="282" t="s">
        <v>44</v>
      </c>
      <c r="C6" s="281" t="s">
        <v>43</v>
      </c>
      <c r="D6" s="281"/>
      <c r="E6" s="281"/>
      <c r="F6" s="281" t="s">
        <v>42</v>
      </c>
      <c r="G6" s="281"/>
      <c r="I6" s="109"/>
    </row>
    <row r="7" spans="2:9">
      <c r="B7" s="283"/>
      <c r="C7" s="165">
        <v>2017</v>
      </c>
      <c r="D7" s="164">
        <v>2018</v>
      </c>
      <c r="E7" s="164">
        <v>2019</v>
      </c>
      <c r="F7" s="185" t="s">
        <v>41</v>
      </c>
      <c r="G7" s="185" t="s">
        <v>40</v>
      </c>
    </row>
    <row r="8" spans="2:9">
      <c r="B8" s="78" t="s">
        <v>39</v>
      </c>
      <c r="C8" s="237">
        <v>3649.8039034301619</v>
      </c>
      <c r="D8" s="237">
        <v>7976.7941188395216</v>
      </c>
      <c r="E8" s="237">
        <v>4426.6851291205812</v>
      </c>
      <c r="F8" s="110">
        <f>(E8/D19-1)*100</f>
        <v>-14.261207444541391</v>
      </c>
      <c r="G8" s="110">
        <f t="shared" ref="G8" si="0">(E8/D8-1)*100</f>
        <v>-44.505460926142305</v>
      </c>
    </row>
    <row r="9" spans="2:9">
      <c r="B9" s="79" t="s">
        <v>38</v>
      </c>
      <c r="C9" s="238">
        <v>4210.5750441630807</v>
      </c>
      <c r="D9" s="238">
        <v>7386.0482005676686</v>
      </c>
      <c r="E9" s="238">
        <v>5868.5170962501034</v>
      </c>
      <c r="F9" s="110">
        <f t="shared" ref="F9:F15" si="1">(E9/E8-1)*100</f>
        <v>32.571369434987595</v>
      </c>
      <c r="G9" s="110">
        <f t="shared" ref="G9" si="2">(E9/D9-1)*100</f>
        <v>-20.545913905638102</v>
      </c>
    </row>
    <row r="10" spans="2:9">
      <c r="B10" s="79" t="s">
        <v>37</v>
      </c>
      <c r="C10" s="238">
        <v>4419.1887260479079</v>
      </c>
      <c r="D10" s="238">
        <v>7621.296860804714</v>
      </c>
      <c r="E10" s="238">
        <v>5800.1297155858929</v>
      </c>
      <c r="F10" s="110">
        <f t="shared" si="1"/>
        <v>-1.1653264281688669</v>
      </c>
      <c r="G10" s="110">
        <f t="shared" ref="G10" si="3">(E10/D10-1)*100</f>
        <v>-23.895764441152188</v>
      </c>
    </row>
    <row r="11" spans="2:9">
      <c r="B11" s="79" t="s">
        <v>36</v>
      </c>
      <c r="C11" s="238">
        <v>4218.045080392988</v>
      </c>
      <c r="D11" s="238">
        <v>7169.2904729380289</v>
      </c>
      <c r="E11" s="239">
        <v>5819.0288503826196</v>
      </c>
      <c r="F11" s="110">
        <f t="shared" si="1"/>
        <v>0.32583986433858403</v>
      </c>
      <c r="G11" s="110">
        <f t="shared" ref="G11" si="4">(E11/D11-1)*100</f>
        <v>-18.833964499726321</v>
      </c>
    </row>
    <row r="12" spans="2:9">
      <c r="B12" s="79" t="s">
        <v>35</v>
      </c>
      <c r="C12" s="238">
        <v>4293.8489268546818</v>
      </c>
      <c r="D12" s="238">
        <v>6467.8749860272064</v>
      </c>
      <c r="E12" s="239">
        <v>6469.0614029835524</v>
      </c>
      <c r="F12" s="110">
        <f t="shared" si="1"/>
        <v>11.170808210689497</v>
      </c>
      <c r="G12" s="110">
        <f t="shared" ref="G12" si="5">(E12/D12-1)*100</f>
        <v>1.8343226467876228E-2</v>
      </c>
    </row>
    <row r="13" spans="2:9">
      <c r="B13" s="79" t="s">
        <v>34</v>
      </c>
      <c r="C13" s="238">
        <v>3778.7463022463317</v>
      </c>
      <c r="D13" s="238">
        <v>6864.28954335664</v>
      </c>
      <c r="E13" s="238">
        <v>6703.5713673747223</v>
      </c>
      <c r="F13" s="110">
        <f t="shared" si="1"/>
        <v>3.6251003009959648</v>
      </c>
      <c r="G13" s="110">
        <f t="shared" ref="G13" si="6">(E13/D13-1)*100</f>
        <v>-2.3413665021963292</v>
      </c>
    </row>
    <row r="14" spans="2:9">
      <c r="B14" s="79" t="s">
        <v>33</v>
      </c>
      <c r="C14" s="238">
        <v>3934.1468877263478</v>
      </c>
      <c r="D14" s="238">
        <v>7022.6052558737429</v>
      </c>
      <c r="E14" s="239">
        <v>6933.8661538584938</v>
      </c>
      <c r="F14" s="110">
        <f t="shared" si="1"/>
        <v>3.4354044115138649</v>
      </c>
      <c r="G14" s="110">
        <f t="shared" ref="G14" si="7">(E14/D14-1)*100</f>
        <v>-1.2636208185135778</v>
      </c>
    </row>
    <row r="15" spans="2:9">
      <c r="B15" s="79" t="s">
        <v>32</v>
      </c>
      <c r="C15" s="238">
        <v>3813.1342349857005</v>
      </c>
      <c r="D15" s="238">
        <v>9325.9284041466872</v>
      </c>
      <c r="E15" s="239">
        <v>7035.5863465460179</v>
      </c>
      <c r="F15" s="110">
        <f t="shared" si="1"/>
        <v>1.4670054256948672</v>
      </c>
      <c r="G15" s="110">
        <f t="shared" ref="G15" si="8">(E15/D15-1)*100</f>
        <v>-24.55886382938872</v>
      </c>
    </row>
    <row r="16" spans="2:9">
      <c r="B16" s="79" t="s">
        <v>31</v>
      </c>
      <c r="C16" s="238">
        <v>4307.8244704163626</v>
      </c>
      <c r="D16" s="238">
        <v>11971.777374859341</v>
      </c>
      <c r="E16" s="238">
        <v>7212.189549529674</v>
      </c>
      <c r="F16" s="110">
        <f t="shared" ref="F16" si="9">(E16/E15-1)*100</f>
        <v>2.5101419311036599</v>
      </c>
      <c r="G16" s="110">
        <f t="shared" ref="G16" si="10">(E16/D16-1)*100</f>
        <v>-39.756735163859389</v>
      </c>
    </row>
    <row r="17" spans="2:9">
      <c r="B17" s="79" t="s">
        <v>30</v>
      </c>
      <c r="C17" s="238">
        <v>4391.534614620974</v>
      </c>
      <c r="D17" s="238">
        <v>14486.091536332786</v>
      </c>
      <c r="E17" s="238">
        <v>8861.2732057931389</v>
      </c>
      <c r="F17" s="110">
        <f t="shared" ref="F17" si="11">(E17/E16-1)*100</f>
        <v>22.865228997912368</v>
      </c>
      <c r="G17" s="110">
        <f t="shared" ref="G17" si="12">(E17/D17-1)*100</f>
        <v>-38.829095594432459</v>
      </c>
    </row>
    <row r="18" spans="2:9">
      <c r="B18" s="79" t="s">
        <v>29</v>
      </c>
      <c r="C18" s="238">
        <v>6788.0859724450893</v>
      </c>
      <c r="D18" s="238">
        <v>9852.8230928128323</v>
      </c>
      <c r="E18" s="238"/>
      <c r="F18" s="110"/>
      <c r="G18" s="110"/>
    </row>
    <row r="19" spans="2:9">
      <c r="B19" s="2" t="s">
        <v>28</v>
      </c>
      <c r="C19" s="240">
        <v>8184.0223490930721</v>
      </c>
      <c r="D19" s="240">
        <v>5162.9898173073279</v>
      </c>
      <c r="E19" s="240"/>
      <c r="F19" s="110"/>
      <c r="G19" s="110"/>
    </row>
    <row r="20" spans="2:9">
      <c r="B20" s="4" t="s">
        <v>195</v>
      </c>
      <c r="C20" s="241">
        <f>AVERAGE(C8:C19)</f>
        <v>4665.7463760352248</v>
      </c>
      <c r="D20" s="241">
        <f>AVERAGE(D8:D19)</f>
        <v>8442.3174719888739</v>
      </c>
      <c r="E20" s="241">
        <f>AVERAGE(E8:E19)</f>
        <v>6512.9908817424803</v>
      </c>
      <c r="F20" s="111"/>
      <c r="G20" s="111">
        <f t="shared" ref="G20" si="13">(E20/D20-1)*100</f>
        <v>-22.85304475516099</v>
      </c>
    </row>
    <row r="21" spans="2:9">
      <c r="B21" s="3" t="s">
        <v>265</v>
      </c>
      <c r="C21" s="242">
        <f>AVERAGE(C8:C17)</f>
        <v>4101.6848190884539</v>
      </c>
      <c r="D21" s="242">
        <f t="shared" ref="D21:E21" si="14">AVERAGE(D8:D17)</f>
        <v>8629.1996753746316</v>
      </c>
      <c r="E21" s="242">
        <f t="shared" si="14"/>
        <v>6512.9908817424803</v>
      </c>
      <c r="F21" s="112"/>
      <c r="G21" s="112">
        <f>(E21/D21-1)*100</f>
        <v>-24.523813021400244</v>
      </c>
    </row>
    <row r="22" spans="2:9" ht="82.3" customHeight="1">
      <c r="B22" s="280" t="s">
        <v>221</v>
      </c>
      <c r="C22" s="280"/>
      <c r="D22" s="280"/>
      <c r="E22" s="280"/>
      <c r="F22" s="280"/>
      <c r="G22" s="280"/>
      <c r="H22" s="169"/>
      <c r="I22" s="109"/>
    </row>
  </sheetData>
  <mergeCells count="7">
    <mergeCell ref="B22:G22"/>
    <mergeCell ref="F6:G6"/>
    <mergeCell ref="B6:B7"/>
    <mergeCell ref="B2:G2"/>
    <mergeCell ref="B3:G3"/>
    <mergeCell ref="B4:G4"/>
    <mergeCell ref="C6:E6"/>
  </mergeCells>
  <hyperlinks>
    <hyperlink ref="I2" location="Índice!A1" display="Volver al índice" xr:uid="{00000000-0004-0000-0500-000000000000}"/>
  </hyperlinks>
  <printOptions horizontalCentered="1"/>
  <pageMargins left="0.70866141732283472" right="0.70866141732283472" top="1.299212598425197" bottom="0.74803149606299213" header="0.31496062992125984" footer="0.31496062992125984"/>
  <pageSetup paperSize="122" scale="94"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M36"/>
  <sheetViews>
    <sheetView view="pageBreakPreview" zoomScale="80" zoomScaleNormal="80" zoomScaleSheetLayoutView="80" workbookViewId="0"/>
  </sheetViews>
  <sheetFormatPr baseColWidth="10" defaultColWidth="10.84375" defaultRowHeight="12.45"/>
  <cols>
    <col min="1" max="1" width="1.3828125" style="160" customWidth="1"/>
    <col min="2" max="12" width="11.61328125" style="160" customWidth="1"/>
    <col min="13" max="16384" width="10.84375" style="160"/>
  </cols>
  <sheetData>
    <row r="1" spans="2:13" ht="6.75" customHeight="1"/>
    <row r="2" spans="2:13">
      <c r="B2" s="286" t="s">
        <v>56</v>
      </c>
      <c r="C2" s="286"/>
      <c r="D2" s="286"/>
      <c r="E2" s="286"/>
      <c r="F2" s="286"/>
      <c r="G2" s="286"/>
      <c r="H2" s="286"/>
      <c r="I2" s="286"/>
      <c r="J2" s="286"/>
      <c r="K2" s="286"/>
      <c r="L2" s="286"/>
      <c r="M2" s="40" t="s">
        <v>134</v>
      </c>
    </row>
    <row r="3" spans="2:13">
      <c r="B3" s="286" t="s">
        <v>126</v>
      </c>
      <c r="C3" s="286"/>
      <c r="D3" s="286"/>
      <c r="E3" s="286"/>
      <c r="F3" s="286"/>
      <c r="G3" s="286"/>
      <c r="H3" s="286"/>
      <c r="I3" s="286"/>
      <c r="J3" s="286"/>
      <c r="K3" s="286"/>
      <c r="L3" s="286"/>
    </row>
    <row r="4" spans="2:13">
      <c r="B4" s="287" t="s">
        <v>208</v>
      </c>
      <c r="C4" s="287"/>
      <c r="D4" s="287"/>
      <c r="E4" s="287"/>
      <c r="F4" s="287"/>
      <c r="G4" s="287"/>
      <c r="H4" s="287"/>
      <c r="I4" s="287"/>
      <c r="J4" s="287"/>
      <c r="K4" s="287"/>
      <c r="L4" s="287"/>
    </row>
    <row r="5" spans="2:13" ht="28.75" customHeight="1">
      <c r="B5" s="49" t="s">
        <v>209</v>
      </c>
      <c r="C5" s="70" t="s">
        <v>59</v>
      </c>
      <c r="D5" s="70" t="s">
        <v>113</v>
      </c>
      <c r="E5" s="70" t="s">
        <v>266</v>
      </c>
      <c r="F5" s="70" t="s">
        <v>210</v>
      </c>
      <c r="G5" s="70" t="s">
        <v>211</v>
      </c>
      <c r="H5" s="70" t="s">
        <v>119</v>
      </c>
      <c r="I5" s="70" t="s">
        <v>142</v>
      </c>
      <c r="J5" s="70" t="s">
        <v>245</v>
      </c>
      <c r="K5" s="70" t="s">
        <v>267</v>
      </c>
      <c r="L5" s="70" t="s">
        <v>65</v>
      </c>
    </row>
    <row r="6" spans="2:13">
      <c r="B6" s="76">
        <v>43741</v>
      </c>
      <c r="C6" s="105">
        <v>8884.4905536747847</v>
      </c>
      <c r="D6" s="105">
        <v>9900</v>
      </c>
      <c r="E6" s="105"/>
      <c r="F6" s="105">
        <v>7481.2284482758623</v>
      </c>
      <c r="G6" s="201"/>
      <c r="H6" s="201">
        <v>8197.608695652174</v>
      </c>
      <c r="I6" s="201">
        <v>7477.1886792452833</v>
      </c>
      <c r="J6" s="105"/>
      <c r="K6" s="201"/>
      <c r="L6" s="105">
        <v>8249.2146736494997</v>
      </c>
    </row>
    <row r="7" spans="2:13">
      <c r="B7" s="77">
        <v>43742</v>
      </c>
      <c r="C7" s="73">
        <v>9928.9023405972566</v>
      </c>
      <c r="D7" s="73">
        <v>12010.263157894737</v>
      </c>
      <c r="E7" s="73"/>
      <c r="F7" s="73">
        <v>8638.4104308390015</v>
      </c>
      <c r="G7" s="73">
        <v>9192</v>
      </c>
      <c r="H7" s="73">
        <v>9567.954545454546</v>
      </c>
      <c r="I7" s="73">
        <v>8494.4946236559135</v>
      </c>
      <c r="J7" s="73">
        <v>10000</v>
      </c>
      <c r="K7" s="73"/>
      <c r="L7" s="73">
        <v>9522.121550820817</v>
      </c>
    </row>
    <row r="8" spans="2:13">
      <c r="B8" s="77">
        <v>43745</v>
      </c>
      <c r="C8" s="73">
        <v>9193.1964809384172</v>
      </c>
      <c r="D8" s="73">
        <v>9900</v>
      </c>
      <c r="E8" s="73"/>
      <c r="F8" s="73">
        <v>8881.974489795919</v>
      </c>
      <c r="G8" s="73">
        <v>8750</v>
      </c>
      <c r="H8" s="73"/>
      <c r="I8" s="73">
        <v>9038.3333333333339</v>
      </c>
      <c r="J8" s="73">
        <v>10000</v>
      </c>
      <c r="K8" s="73"/>
      <c r="L8" s="73">
        <v>9095.8697231048573</v>
      </c>
    </row>
    <row r="9" spans="2:13">
      <c r="B9" s="77">
        <v>43746</v>
      </c>
      <c r="C9" s="73">
        <v>9243.0733944954136</v>
      </c>
      <c r="D9" s="73">
        <v>9900</v>
      </c>
      <c r="E9" s="73"/>
      <c r="F9" s="73">
        <v>8363</v>
      </c>
      <c r="G9" s="73">
        <v>8272</v>
      </c>
      <c r="H9" s="73">
        <v>8689.3203883495153</v>
      </c>
      <c r="I9" s="73">
        <v>8505.1584158415844</v>
      </c>
      <c r="J9" s="73"/>
      <c r="K9" s="73"/>
      <c r="L9" s="73">
        <v>8715.9767002518893</v>
      </c>
    </row>
    <row r="10" spans="2:13">
      <c r="B10" s="77">
        <v>43747</v>
      </c>
      <c r="C10" s="73">
        <v>10091.545893719807</v>
      </c>
      <c r="D10" s="73">
        <v>9373.4666666666672</v>
      </c>
      <c r="E10" s="73"/>
      <c r="F10" s="73">
        <v>8404.7682539682537</v>
      </c>
      <c r="G10" s="73">
        <v>8250</v>
      </c>
      <c r="H10" s="73">
        <v>9190.636363636364</v>
      </c>
      <c r="I10" s="73">
        <v>8205</v>
      </c>
      <c r="J10" s="73"/>
      <c r="K10" s="73"/>
      <c r="L10" s="73">
        <v>9033.3819500402897</v>
      </c>
    </row>
    <row r="11" spans="2:13">
      <c r="B11" s="77">
        <v>43748</v>
      </c>
      <c r="C11" s="73">
        <v>9175.5677233429396</v>
      </c>
      <c r="D11" s="73">
        <v>10774.449339207049</v>
      </c>
      <c r="E11" s="73"/>
      <c r="F11" s="73">
        <v>7736.40625</v>
      </c>
      <c r="G11" s="73"/>
      <c r="H11" s="73">
        <v>8999.1638795986619</v>
      </c>
      <c r="I11" s="73">
        <v>8313.8487394957974</v>
      </c>
      <c r="J11" s="73">
        <v>8859.03125</v>
      </c>
      <c r="K11" s="73"/>
      <c r="L11" s="73">
        <v>9108.2658662092617</v>
      </c>
    </row>
    <row r="12" spans="2:13">
      <c r="B12" s="77">
        <v>43749</v>
      </c>
      <c r="C12" s="73">
        <v>9056.580851063829</v>
      </c>
      <c r="D12" s="73">
        <v>9961.9047619047615</v>
      </c>
      <c r="E12" s="73"/>
      <c r="F12" s="73">
        <v>7416.0387096774193</v>
      </c>
      <c r="G12" s="73">
        <v>8600</v>
      </c>
      <c r="H12" s="73">
        <v>8398.7923497267766</v>
      </c>
      <c r="I12" s="73">
        <v>8257</v>
      </c>
      <c r="J12" s="73"/>
      <c r="K12" s="73"/>
      <c r="L12" s="73">
        <v>8723.4404837682996</v>
      </c>
    </row>
    <row r="13" spans="2:13">
      <c r="B13" s="77">
        <v>43752</v>
      </c>
      <c r="C13" s="73">
        <v>9631.9208633093531</v>
      </c>
      <c r="D13" s="73">
        <v>9250</v>
      </c>
      <c r="E13" s="73"/>
      <c r="F13" s="73">
        <v>7268.7096774193551</v>
      </c>
      <c r="G13" s="73"/>
      <c r="H13" s="73">
        <v>9237.3739130434788</v>
      </c>
      <c r="I13" s="73">
        <v>8257</v>
      </c>
      <c r="J13" s="73"/>
      <c r="K13" s="73"/>
      <c r="L13" s="73">
        <v>9269.8455598455603</v>
      </c>
    </row>
    <row r="14" spans="2:13">
      <c r="B14" s="77">
        <v>43753</v>
      </c>
      <c r="C14" s="73">
        <v>10760.375903614458</v>
      </c>
      <c r="D14" s="73">
        <v>9491.5254237288136</v>
      </c>
      <c r="E14" s="73"/>
      <c r="F14" s="73">
        <v>7500</v>
      </c>
      <c r="G14" s="73">
        <v>8221</v>
      </c>
      <c r="H14" s="73">
        <v>9200.057142857142</v>
      </c>
      <c r="I14" s="73">
        <v>7728.1578947368425</v>
      </c>
      <c r="J14" s="73">
        <v>10000</v>
      </c>
      <c r="K14" s="73"/>
      <c r="L14" s="73">
        <v>9348.4301075268813</v>
      </c>
    </row>
    <row r="15" spans="2:13">
      <c r="B15" s="77">
        <v>43754</v>
      </c>
      <c r="C15" s="73">
        <v>10678.756983240224</v>
      </c>
      <c r="D15" s="73">
        <v>9500</v>
      </c>
      <c r="E15" s="73"/>
      <c r="F15" s="73">
        <v>8686.7938931297704</v>
      </c>
      <c r="G15" s="73"/>
      <c r="H15" s="73">
        <v>9102.7058823529405</v>
      </c>
      <c r="I15" s="73">
        <v>8149.5989304812838</v>
      </c>
      <c r="J15" s="73"/>
      <c r="K15" s="73"/>
      <c r="L15" s="73">
        <v>9284.4719195305952</v>
      </c>
    </row>
    <row r="16" spans="2:13">
      <c r="B16" s="77">
        <v>43755</v>
      </c>
      <c r="C16" s="73">
        <v>8827.928505957836</v>
      </c>
      <c r="D16" s="73">
        <v>9302.2916666666661</v>
      </c>
      <c r="E16" s="73"/>
      <c r="F16" s="73">
        <v>8188.9756944444443</v>
      </c>
      <c r="G16" s="73">
        <v>8265</v>
      </c>
      <c r="H16" s="73">
        <v>8503.5173611111113</v>
      </c>
      <c r="I16" s="73">
        <v>8454.0083857442351</v>
      </c>
      <c r="J16" s="73"/>
      <c r="K16" s="73">
        <v>20963</v>
      </c>
      <c r="L16" s="73">
        <v>8737.3236188092251</v>
      </c>
    </row>
    <row r="17" spans="2:12">
      <c r="B17" s="77">
        <v>43756</v>
      </c>
      <c r="C17" s="73">
        <v>8693.6960352422902</v>
      </c>
      <c r="D17" s="73">
        <v>10103.340292275574</v>
      </c>
      <c r="E17" s="73"/>
      <c r="F17" s="73">
        <v>7674.9079754601225</v>
      </c>
      <c r="G17" s="73">
        <v>8250</v>
      </c>
      <c r="H17" s="73">
        <v>8768.7687687687685</v>
      </c>
      <c r="I17" s="73">
        <v>7634.072164948454</v>
      </c>
      <c r="J17" s="73"/>
      <c r="K17" s="73"/>
      <c r="L17" s="73">
        <v>8822.4571256038653</v>
      </c>
    </row>
    <row r="18" spans="2:12">
      <c r="B18" s="77">
        <v>43759</v>
      </c>
      <c r="C18" s="73">
        <v>11400</v>
      </c>
      <c r="D18" s="73">
        <v>13000</v>
      </c>
      <c r="E18" s="73"/>
      <c r="F18" s="73">
        <v>7761.9047619047615</v>
      </c>
      <c r="G18" s="73"/>
      <c r="H18" s="73">
        <v>6750</v>
      </c>
      <c r="I18" s="73"/>
      <c r="J18" s="73"/>
      <c r="K18" s="73"/>
      <c r="L18" s="73">
        <v>11567.477876106195</v>
      </c>
    </row>
    <row r="19" spans="2:12">
      <c r="B19" s="77">
        <v>43760</v>
      </c>
      <c r="C19" s="73">
        <v>9392.465753424658</v>
      </c>
      <c r="D19" s="73">
        <v>9620.8275862068967</v>
      </c>
      <c r="E19" s="73"/>
      <c r="F19" s="73">
        <v>8941.8879310344819</v>
      </c>
      <c r="G19" s="73">
        <v>9708</v>
      </c>
      <c r="H19" s="73">
        <v>9160</v>
      </c>
      <c r="I19" s="73">
        <v>9030.2857142857138</v>
      </c>
      <c r="J19" s="73">
        <v>11000</v>
      </c>
      <c r="K19" s="73"/>
      <c r="L19" s="73">
        <v>9333.0668504479672</v>
      </c>
    </row>
    <row r="20" spans="2:12">
      <c r="B20" s="77">
        <v>43761</v>
      </c>
      <c r="C20" s="73">
        <v>9761.1066666666666</v>
      </c>
      <c r="D20" s="73">
        <v>9887.3239436619715</v>
      </c>
      <c r="E20" s="73">
        <v>7000</v>
      </c>
      <c r="F20" s="73">
        <v>8526.1483253588522</v>
      </c>
      <c r="G20" s="73">
        <v>9462</v>
      </c>
      <c r="H20" s="73">
        <v>6907.894736842105</v>
      </c>
      <c r="I20" s="73">
        <v>9453.7378640776697</v>
      </c>
      <c r="J20" s="73"/>
      <c r="K20" s="73"/>
      <c r="L20" s="73">
        <v>9308.6863790596217</v>
      </c>
    </row>
    <row r="21" spans="2:12">
      <c r="B21" s="77">
        <v>43762</v>
      </c>
      <c r="C21" s="73">
        <v>9598.7044220325843</v>
      </c>
      <c r="D21" s="73">
        <v>10478.08695652174</v>
      </c>
      <c r="E21" s="73"/>
      <c r="F21" s="73">
        <v>7848.0408163265311</v>
      </c>
      <c r="G21" s="73">
        <v>9442</v>
      </c>
      <c r="H21" s="73">
        <v>6964.2857142857147</v>
      </c>
      <c r="I21" s="73">
        <v>9376.203389830509</v>
      </c>
      <c r="J21" s="73"/>
      <c r="K21" s="73"/>
      <c r="L21" s="73">
        <v>9239.4191343963557</v>
      </c>
    </row>
    <row r="22" spans="2:12">
      <c r="B22" s="77">
        <v>43763</v>
      </c>
      <c r="C22" s="73">
        <v>10957.877769289535</v>
      </c>
      <c r="D22" s="73">
        <v>9284.4827586206902</v>
      </c>
      <c r="E22" s="73">
        <v>8000</v>
      </c>
      <c r="F22" s="73">
        <v>8407.3699421965321</v>
      </c>
      <c r="G22" s="73">
        <v>10673</v>
      </c>
      <c r="H22" s="73">
        <v>10440.677966101695</v>
      </c>
      <c r="I22" s="73">
        <v>10358.547461368653</v>
      </c>
      <c r="J22" s="73"/>
      <c r="K22" s="73">
        <v>15000</v>
      </c>
      <c r="L22" s="73">
        <v>10529.869601677148</v>
      </c>
    </row>
    <row r="23" spans="2:12">
      <c r="B23" s="77">
        <v>43766</v>
      </c>
      <c r="C23" s="73">
        <v>10165.958707360862</v>
      </c>
      <c r="D23" s="73">
        <v>8532.434782608696</v>
      </c>
      <c r="E23" s="73"/>
      <c r="F23" s="73">
        <v>9117.25</v>
      </c>
      <c r="G23" s="73">
        <v>10708</v>
      </c>
      <c r="H23" s="73">
        <v>8793.1034482758623</v>
      </c>
      <c r="I23" s="73">
        <v>10207.447368421053</v>
      </c>
      <c r="J23" s="73"/>
      <c r="K23" s="73">
        <v>15545</v>
      </c>
      <c r="L23" s="73">
        <v>9814.1891223733001</v>
      </c>
    </row>
    <row r="24" spans="2:12">
      <c r="B24" s="77">
        <v>43767</v>
      </c>
      <c r="C24" s="73">
        <v>7805.8112712975098</v>
      </c>
      <c r="D24" s="73">
        <v>7090.909090909091</v>
      </c>
      <c r="E24" s="73"/>
      <c r="F24" s="73">
        <v>7893.0821428571426</v>
      </c>
      <c r="G24" s="73">
        <v>6708</v>
      </c>
      <c r="H24" s="73">
        <v>7750</v>
      </c>
      <c r="I24" s="73">
        <v>7992.1190476190477</v>
      </c>
      <c r="J24" s="73"/>
      <c r="K24" s="73"/>
      <c r="L24" s="73">
        <v>7579.0664907651717</v>
      </c>
    </row>
    <row r="25" spans="2:12">
      <c r="B25" s="77">
        <v>43768</v>
      </c>
      <c r="C25" s="73">
        <v>7340.1751054852321</v>
      </c>
      <c r="D25" s="73">
        <v>8250</v>
      </c>
      <c r="E25" s="73"/>
      <c r="F25" s="73">
        <v>7338.7447698744772</v>
      </c>
      <c r="G25" s="73">
        <v>5212</v>
      </c>
      <c r="H25" s="73">
        <v>7500</v>
      </c>
      <c r="I25" s="73">
        <v>6978.7485029940117</v>
      </c>
      <c r="J25" s="73"/>
      <c r="K25" s="73">
        <v>15000</v>
      </c>
      <c r="L25" s="73">
        <v>7072.2508532423208</v>
      </c>
    </row>
    <row r="26" spans="2:12">
      <c r="B26" s="77">
        <v>43773</v>
      </c>
      <c r="C26" s="73">
        <v>9170.636363636364</v>
      </c>
      <c r="D26" s="73">
        <v>8704.181818181818</v>
      </c>
      <c r="E26" s="73"/>
      <c r="F26" s="73">
        <v>7281.4371257485027</v>
      </c>
      <c r="G26" s="73"/>
      <c r="H26" s="73">
        <v>8400</v>
      </c>
      <c r="I26" s="73">
        <v>7788.4313725490192</v>
      </c>
      <c r="J26" s="73"/>
      <c r="K26" s="73"/>
      <c r="L26" s="73">
        <v>8611.7397998460347</v>
      </c>
    </row>
    <row r="27" spans="2:12">
      <c r="B27" s="77">
        <v>43774</v>
      </c>
      <c r="C27" s="73">
        <v>8499.1282771535589</v>
      </c>
      <c r="D27" s="73">
        <v>9438.1086142322092</v>
      </c>
      <c r="E27" s="73"/>
      <c r="F27" s="73">
        <v>7689.84</v>
      </c>
      <c r="G27" s="73">
        <v>7478</v>
      </c>
      <c r="H27" s="73"/>
      <c r="I27" s="73">
        <v>7370.7042253521131</v>
      </c>
      <c r="J27" s="73"/>
      <c r="K27" s="73"/>
      <c r="L27" s="73">
        <v>8422.387363834423</v>
      </c>
    </row>
    <row r="28" spans="2:12">
      <c r="B28" s="77">
        <v>43775</v>
      </c>
      <c r="C28" s="73">
        <v>7802.5314285714285</v>
      </c>
      <c r="D28" s="73">
        <v>8806.9557344064378</v>
      </c>
      <c r="E28" s="73"/>
      <c r="F28" s="73">
        <v>7700.9195402298847</v>
      </c>
      <c r="G28" s="73">
        <v>7500</v>
      </c>
      <c r="H28" s="73"/>
      <c r="I28" s="73">
        <v>7740.0766961651916</v>
      </c>
      <c r="J28" s="73"/>
      <c r="K28" s="73"/>
      <c r="L28" s="73">
        <v>8006.5673575129531</v>
      </c>
    </row>
    <row r="29" spans="2:12">
      <c r="B29" s="77">
        <v>43776</v>
      </c>
      <c r="C29" s="73">
        <v>8095.7478573403369</v>
      </c>
      <c r="D29" s="73">
        <v>7935.5026455026455</v>
      </c>
      <c r="E29" s="73"/>
      <c r="F29" s="73">
        <v>7873.0245901639346</v>
      </c>
      <c r="G29" s="73">
        <v>7022</v>
      </c>
      <c r="H29" s="73"/>
      <c r="I29" s="73">
        <v>7301.5642458100556</v>
      </c>
      <c r="J29" s="73"/>
      <c r="K29" s="73">
        <v>10500</v>
      </c>
      <c r="L29" s="73">
        <v>7883.757132667618</v>
      </c>
    </row>
    <row r="30" spans="2:12">
      <c r="B30" s="77">
        <v>43777</v>
      </c>
      <c r="C30" s="73">
        <v>7454.836012861736</v>
      </c>
      <c r="D30" s="73">
        <v>7335.9466666666667</v>
      </c>
      <c r="E30" s="73"/>
      <c r="F30" s="73">
        <v>7687.5</v>
      </c>
      <c r="G30" s="73">
        <v>6491.9445407279027</v>
      </c>
      <c r="H30" s="73">
        <v>7000</v>
      </c>
      <c r="I30" s="73">
        <v>6781.9498069498068</v>
      </c>
      <c r="J30" s="73"/>
      <c r="K30" s="73">
        <v>11000</v>
      </c>
      <c r="L30" s="73">
        <v>7096.5052160953801</v>
      </c>
    </row>
    <row r="31" spans="2:12">
      <c r="B31" s="77">
        <v>43780</v>
      </c>
      <c r="C31" s="73">
        <v>9053.1178707224335</v>
      </c>
      <c r="D31" s="73">
        <v>8210.2272727272721</v>
      </c>
      <c r="E31" s="73"/>
      <c r="F31" s="73">
        <v>7426.8292682926831</v>
      </c>
      <c r="G31" s="73"/>
      <c r="H31" s="73">
        <v>6721.2086330935253</v>
      </c>
      <c r="I31" s="73">
        <v>7329.8275862068967</v>
      </c>
      <c r="J31" s="73"/>
      <c r="K31" s="73">
        <v>10583</v>
      </c>
      <c r="L31" s="73">
        <v>8019.1423925339368</v>
      </c>
    </row>
    <row r="32" spans="2:12">
      <c r="B32" s="77">
        <v>43781</v>
      </c>
      <c r="C32" s="73">
        <v>6840.9215017064844</v>
      </c>
      <c r="D32" s="73">
        <v>7415.0446428571431</v>
      </c>
      <c r="E32" s="73"/>
      <c r="F32" s="73">
        <v>7224.3218390804595</v>
      </c>
      <c r="G32" s="73">
        <v>6772.6896551724139</v>
      </c>
      <c r="H32" s="73">
        <v>6393.939393939394</v>
      </c>
      <c r="I32" s="73">
        <v>7192.130434782609</v>
      </c>
      <c r="J32" s="73"/>
      <c r="K32" s="73">
        <v>9545</v>
      </c>
      <c r="L32" s="73">
        <v>6933.120544394038</v>
      </c>
    </row>
    <row r="33" spans="2:12">
      <c r="B33" s="77">
        <v>43782</v>
      </c>
      <c r="C33" s="73">
        <v>7581.9527537042213</v>
      </c>
      <c r="D33" s="73">
        <v>8853.351955307262</v>
      </c>
      <c r="E33" s="73"/>
      <c r="F33" s="73">
        <v>7218.75</v>
      </c>
      <c r="G33" s="73">
        <v>5269</v>
      </c>
      <c r="H33" s="73">
        <v>6302.408163265306</v>
      </c>
      <c r="I33" s="73">
        <v>6196.6580310880827</v>
      </c>
      <c r="J33" s="73"/>
      <c r="K33" s="73">
        <v>9000</v>
      </c>
      <c r="L33" s="73">
        <v>7401.7873729132671</v>
      </c>
    </row>
    <row r="34" spans="2:12">
      <c r="B34" s="77">
        <v>43783</v>
      </c>
      <c r="C34" s="73">
        <v>6435.1531434712524</v>
      </c>
      <c r="D34" s="73">
        <v>7072.8729281767955</v>
      </c>
      <c r="E34" s="73"/>
      <c r="F34" s="73">
        <v>7000</v>
      </c>
      <c r="G34" s="73">
        <v>5648.2432432432433</v>
      </c>
      <c r="H34" s="73">
        <v>6231</v>
      </c>
      <c r="I34" s="73">
        <v>5351.641975308642</v>
      </c>
      <c r="J34" s="73"/>
      <c r="K34" s="73">
        <v>9000</v>
      </c>
      <c r="L34" s="73">
        <v>6346.1831398502763</v>
      </c>
    </row>
    <row r="35" spans="2:12">
      <c r="B35" s="77">
        <v>43784</v>
      </c>
      <c r="C35" s="73">
        <v>7256.1086474501108</v>
      </c>
      <c r="D35" s="73">
        <v>6590.1360544217687</v>
      </c>
      <c r="E35" s="73"/>
      <c r="F35" s="73">
        <v>7250</v>
      </c>
      <c r="G35" s="73">
        <v>6005.2417582417584</v>
      </c>
      <c r="H35" s="73">
        <v>6227</v>
      </c>
      <c r="I35" s="73">
        <v>5702.2959076600209</v>
      </c>
      <c r="J35" s="73"/>
      <c r="K35" s="258">
        <v>8000</v>
      </c>
      <c r="L35" s="202">
        <v>6626.5241708215908</v>
      </c>
    </row>
    <row r="36" spans="2:12" ht="69" customHeight="1">
      <c r="B36" s="285" t="s">
        <v>220</v>
      </c>
      <c r="C36" s="285"/>
      <c r="D36" s="285"/>
      <c r="E36" s="285"/>
      <c r="F36" s="285"/>
      <c r="G36" s="285"/>
      <c r="H36" s="285"/>
      <c r="I36" s="285"/>
      <c r="J36" s="285"/>
      <c r="K36" s="285"/>
      <c r="L36" s="285"/>
    </row>
  </sheetData>
  <mergeCells count="4">
    <mergeCell ref="B36:L36"/>
    <mergeCell ref="B2:L2"/>
    <mergeCell ref="B3:L3"/>
    <mergeCell ref="B4:L4"/>
  </mergeCells>
  <hyperlinks>
    <hyperlink ref="M2" location="Índice!A1" display="Volver al índice" xr:uid="{00000000-0004-0000-0600-000000000000}"/>
  </hyperlinks>
  <printOptions horizontalCentered="1"/>
  <pageMargins left="0.31496062992125984" right="0.31496062992125984" top="1.299212598425197" bottom="0.74803149606299213" header="0.31496062992125984" footer="0.31496062992125984"/>
  <pageSetup paperSize="122" scale="76"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view="pageBreakPreview" zoomScale="89" zoomScaleNormal="80" zoomScaleSheetLayoutView="89" workbookViewId="0"/>
  </sheetViews>
  <sheetFormatPr baseColWidth="10" defaultColWidth="10.84375" defaultRowHeight="12.45"/>
  <cols>
    <col min="1" max="1" width="1.84375" style="33" customWidth="1"/>
    <col min="2" max="2" width="12.3046875" style="33" customWidth="1"/>
    <col min="3" max="3" width="10.3828125" style="48" customWidth="1"/>
    <col min="4" max="4" width="12.3828125" style="48" customWidth="1"/>
    <col min="5" max="5" width="10" style="48" customWidth="1"/>
    <col min="6" max="6" width="12.84375" style="33" customWidth="1"/>
    <col min="7" max="7" width="15.69140625" style="33" customWidth="1"/>
    <col min="8" max="8" width="12.3828125" style="33" customWidth="1"/>
    <col min="9" max="9" width="14.3046875" style="33" customWidth="1"/>
    <col min="10" max="10" width="15" style="33" customWidth="1"/>
    <col min="11" max="11" width="12.3828125" style="33" customWidth="1"/>
    <col min="12" max="12" width="14.15234375" style="33" customWidth="1"/>
    <col min="13" max="13" width="12.3046875" style="33" customWidth="1"/>
    <col min="14" max="14" width="1.84375" style="33" customWidth="1"/>
    <col min="15" max="16384" width="10.84375" style="33"/>
  </cols>
  <sheetData>
    <row r="1" spans="2:15" ht="4.5" customHeight="1"/>
    <row r="2" spans="2:15">
      <c r="B2" s="284" t="s">
        <v>103</v>
      </c>
      <c r="C2" s="284"/>
      <c r="D2" s="284"/>
      <c r="E2" s="284"/>
      <c r="F2" s="284"/>
      <c r="G2" s="284"/>
      <c r="H2" s="284"/>
      <c r="I2" s="284"/>
      <c r="J2" s="284"/>
      <c r="K2" s="284"/>
      <c r="L2" s="284"/>
      <c r="M2" s="284"/>
      <c r="N2" s="81"/>
      <c r="O2" s="40" t="s">
        <v>134</v>
      </c>
    </row>
    <row r="3" spans="2:15">
      <c r="B3" s="284" t="s">
        <v>125</v>
      </c>
      <c r="C3" s="284"/>
      <c r="D3" s="284"/>
      <c r="E3" s="284"/>
      <c r="F3" s="284"/>
      <c r="G3" s="284"/>
      <c r="H3" s="284"/>
      <c r="I3" s="284"/>
      <c r="J3" s="284"/>
      <c r="K3" s="284"/>
      <c r="L3" s="284"/>
      <c r="M3" s="284"/>
      <c r="N3" s="81"/>
    </row>
    <row r="4" spans="2:15">
      <c r="B4" s="284" t="s">
        <v>208</v>
      </c>
      <c r="C4" s="284"/>
      <c r="D4" s="284"/>
      <c r="E4" s="284"/>
      <c r="F4" s="284"/>
      <c r="G4" s="284"/>
      <c r="H4" s="284"/>
      <c r="I4" s="284"/>
      <c r="J4" s="284"/>
      <c r="K4" s="284"/>
      <c r="L4" s="284"/>
      <c r="M4" s="284"/>
      <c r="N4" s="81"/>
    </row>
    <row r="5" spans="2:15" ht="43.75" customHeight="1">
      <c r="B5" s="29" t="s">
        <v>60</v>
      </c>
      <c r="C5" s="30" t="s">
        <v>150</v>
      </c>
      <c r="D5" s="30" t="s">
        <v>157</v>
      </c>
      <c r="E5" s="30" t="s">
        <v>151</v>
      </c>
      <c r="F5" s="30" t="s">
        <v>200</v>
      </c>
      <c r="G5" s="30" t="s">
        <v>212</v>
      </c>
      <c r="H5" s="30" t="s">
        <v>152</v>
      </c>
      <c r="I5" s="30" t="s">
        <v>153</v>
      </c>
      <c r="J5" s="30" t="s">
        <v>141</v>
      </c>
      <c r="K5" s="30" t="s">
        <v>154</v>
      </c>
      <c r="L5" s="30" t="s">
        <v>155</v>
      </c>
      <c r="M5" s="30" t="s">
        <v>65</v>
      </c>
      <c r="N5" s="93"/>
    </row>
    <row r="6" spans="2:15">
      <c r="B6" s="74">
        <v>43741</v>
      </c>
      <c r="C6" s="75">
        <v>12227</v>
      </c>
      <c r="D6" s="75">
        <v>9900</v>
      </c>
      <c r="E6" s="75">
        <v>7163.0526315789475</v>
      </c>
      <c r="F6" s="75">
        <v>8311.1111111111113</v>
      </c>
      <c r="G6" s="75">
        <v>10090</v>
      </c>
      <c r="H6" s="75">
        <v>6000</v>
      </c>
      <c r="I6" s="75">
        <v>6733</v>
      </c>
      <c r="J6" s="75">
        <v>6562.5</v>
      </c>
      <c r="K6" s="75">
        <v>7000</v>
      </c>
      <c r="L6" s="75">
        <v>7000</v>
      </c>
      <c r="M6" s="75">
        <v>8249.2146736494997</v>
      </c>
      <c r="N6" s="94"/>
    </row>
    <row r="7" spans="2:15">
      <c r="B7" s="74">
        <v>43742</v>
      </c>
      <c r="C7" s="75">
        <v>13045</v>
      </c>
      <c r="D7" s="75">
        <v>9900</v>
      </c>
      <c r="E7" s="75">
        <v>7184.3157894736842</v>
      </c>
      <c r="F7" s="75">
        <v>9348.3800904977379</v>
      </c>
      <c r="G7" s="75">
        <v>9893.7062499999993</v>
      </c>
      <c r="H7" s="75"/>
      <c r="I7" s="75">
        <v>6273</v>
      </c>
      <c r="J7" s="75">
        <v>7177.9333333333334</v>
      </c>
      <c r="K7" s="75"/>
      <c r="L7" s="75">
        <v>7000</v>
      </c>
      <c r="M7" s="75">
        <v>9522.121550820817</v>
      </c>
      <c r="N7" s="94"/>
      <c r="O7" s="160"/>
    </row>
    <row r="8" spans="2:15">
      <c r="B8" s="74">
        <v>43745</v>
      </c>
      <c r="C8" s="75"/>
      <c r="D8" s="75">
        <v>9900</v>
      </c>
      <c r="E8" s="75">
        <v>7944.1428571428569</v>
      </c>
      <c r="F8" s="75">
        <v>9194.8626373626375</v>
      </c>
      <c r="G8" s="75">
        <v>10000</v>
      </c>
      <c r="H8" s="75"/>
      <c r="I8" s="75"/>
      <c r="J8" s="75"/>
      <c r="K8" s="75">
        <v>7190.7142857142853</v>
      </c>
      <c r="L8" s="75">
        <v>7000</v>
      </c>
      <c r="M8" s="75">
        <v>9095.8697231048573</v>
      </c>
      <c r="N8" s="94"/>
      <c r="O8" s="160"/>
    </row>
    <row r="9" spans="2:15">
      <c r="B9" s="74">
        <v>43746</v>
      </c>
      <c r="C9" s="75"/>
      <c r="D9" s="75">
        <v>9900</v>
      </c>
      <c r="E9" s="75">
        <v>7871</v>
      </c>
      <c r="F9" s="75">
        <v>9108.0931899641582</v>
      </c>
      <c r="G9" s="75">
        <v>10192.259615384615</v>
      </c>
      <c r="H9" s="75">
        <v>7750</v>
      </c>
      <c r="I9" s="75">
        <v>6250</v>
      </c>
      <c r="J9" s="75">
        <v>8250</v>
      </c>
      <c r="K9" s="75">
        <v>7411.7647058823532</v>
      </c>
      <c r="L9" s="75">
        <v>7500</v>
      </c>
      <c r="M9" s="75">
        <v>8715.9767002518893</v>
      </c>
      <c r="N9" s="94"/>
      <c r="O9" s="160"/>
    </row>
    <row r="10" spans="2:15">
      <c r="B10" s="74">
        <v>43747</v>
      </c>
      <c r="C10" s="75"/>
      <c r="D10" s="75">
        <v>9900</v>
      </c>
      <c r="E10" s="75">
        <v>8208.7611940298502</v>
      </c>
      <c r="F10" s="75">
        <v>9258.1392405063289</v>
      </c>
      <c r="G10" s="75">
        <v>10558.441558441558</v>
      </c>
      <c r="H10" s="75">
        <v>8000</v>
      </c>
      <c r="I10" s="75">
        <v>7250</v>
      </c>
      <c r="J10" s="75"/>
      <c r="K10" s="75">
        <v>7718.875</v>
      </c>
      <c r="L10" s="75">
        <v>7000</v>
      </c>
      <c r="M10" s="75">
        <v>9033.3819500402897</v>
      </c>
      <c r="N10" s="94"/>
      <c r="O10" s="160"/>
    </row>
    <row r="11" spans="2:15">
      <c r="B11" s="72">
        <v>43748</v>
      </c>
      <c r="C11" s="73">
        <v>12181.818181818182</v>
      </c>
      <c r="D11" s="73">
        <v>9900</v>
      </c>
      <c r="E11" s="73">
        <v>8223.8041958041958</v>
      </c>
      <c r="F11" s="73">
        <v>9002.1691842900309</v>
      </c>
      <c r="G11" s="73">
        <v>9906.3157894736851</v>
      </c>
      <c r="H11" s="73">
        <v>7500</v>
      </c>
      <c r="I11" s="73">
        <v>6250</v>
      </c>
      <c r="J11" s="73">
        <v>7750</v>
      </c>
      <c r="K11" s="73">
        <v>7780.16</v>
      </c>
      <c r="L11" s="73">
        <v>7000</v>
      </c>
      <c r="M11" s="73">
        <v>9108.2658662092617</v>
      </c>
      <c r="N11" s="94"/>
      <c r="O11" s="39"/>
    </row>
    <row r="12" spans="2:15">
      <c r="B12" s="72">
        <v>43749</v>
      </c>
      <c r="C12" s="73"/>
      <c r="D12" s="73">
        <v>9900</v>
      </c>
      <c r="E12" s="73">
        <v>7983.166666666667</v>
      </c>
      <c r="F12" s="73">
        <v>9237.9588719153944</v>
      </c>
      <c r="G12" s="73">
        <v>10012.373493975903</v>
      </c>
      <c r="H12" s="73">
        <v>7250</v>
      </c>
      <c r="I12" s="73">
        <v>6250</v>
      </c>
      <c r="J12" s="73">
        <v>8250</v>
      </c>
      <c r="K12" s="73">
        <v>7957.6595744680853</v>
      </c>
      <c r="L12" s="73">
        <v>7500</v>
      </c>
      <c r="M12" s="73">
        <v>8723.4404837682996</v>
      </c>
      <c r="N12" s="94"/>
      <c r="O12" s="160"/>
    </row>
    <row r="13" spans="2:15">
      <c r="B13" s="72">
        <v>43752</v>
      </c>
      <c r="C13" s="73"/>
      <c r="D13" s="73">
        <v>9250</v>
      </c>
      <c r="E13" s="73">
        <v>9250</v>
      </c>
      <c r="F13" s="73">
        <v>9577.1728395061727</v>
      </c>
      <c r="G13" s="73"/>
      <c r="H13" s="73">
        <v>8000</v>
      </c>
      <c r="I13" s="73">
        <v>8035.5952380952385</v>
      </c>
      <c r="J13" s="73"/>
      <c r="K13" s="73">
        <v>8000</v>
      </c>
      <c r="L13" s="73">
        <v>7000</v>
      </c>
      <c r="M13" s="73">
        <v>9269.8455598455603</v>
      </c>
      <c r="N13" s="94"/>
      <c r="O13" s="160"/>
    </row>
    <row r="14" spans="2:15">
      <c r="B14" s="72">
        <v>43753</v>
      </c>
      <c r="C14" s="73">
        <v>11652.260869565218</v>
      </c>
      <c r="D14" s="73">
        <v>9250</v>
      </c>
      <c r="E14" s="73">
        <v>9064.823529411764</v>
      </c>
      <c r="F14" s="73">
        <v>9066.9111111111106</v>
      </c>
      <c r="G14" s="73">
        <v>10248.340425531915</v>
      </c>
      <c r="H14" s="73">
        <v>7800</v>
      </c>
      <c r="I14" s="73">
        <v>6250</v>
      </c>
      <c r="J14" s="73">
        <v>7500</v>
      </c>
      <c r="K14" s="73">
        <v>7000</v>
      </c>
      <c r="L14" s="73">
        <v>8500</v>
      </c>
      <c r="M14" s="73">
        <v>9348.4301075268813</v>
      </c>
      <c r="N14" s="94"/>
      <c r="O14" s="160"/>
    </row>
    <row r="15" spans="2:15">
      <c r="B15" s="72">
        <v>43754</v>
      </c>
      <c r="C15" s="73">
        <v>12600</v>
      </c>
      <c r="D15" s="73">
        <v>9250</v>
      </c>
      <c r="E15" s="73">
        <v>9222.2020202020194</v>
      </c>
      <c r="F15" s="73">
        <v>8979.2876712328762</v>
      </c>
      <c r="G15" s="73"/>
      <c r="H15" s="73">
        <v>7500</v>
      </c>
      <c r="I15" s="73">
        <v>6250</v>
      </c>
      <c r="J15" s="73">
        <v>7941</v>
      </c>
      <c r="K15" s="73"/>
      <c r="L15" s="73">
        <v>8000</v>
      </c>
      <c r="M15" s="73">
        <v>9284.4719195305952</v>
      </c>
      <c r="N15" s="94"/>
      <c r="O15" s="160"/>
    </row>
    <row r="16" spans="2:15">
      <c r="B16" s="72">
        <v>43755</v>
      </c>
      <c r="C16" s="73">
        <v>9500</v>
      </c>
      <c r="D16" s="73">
        <v>9250</v>
      </c>
      <c r="E16" s="73">
        <v>8999.7830188679254</v>
      </c>
      <c r="F16" s="73">
        <v>8779.6550802139045</v>
      </c>
      <c r="G16" s="73">
        <v>9774.0260869565209</v>
      </c>
      <c r="H16" s="73">
        <v>7800</v>
      </c>
      <c r="I16" s="73">
        <v>6250</v>
      </c>
      <c r="J16" s="73">
        <v>7461.4358974358975</v>
      </c>
      <c r="K16" s="73">
        <v>10023.127167630058</v>
      </c>
      <c r="L16" s="73">
        <v>8000</v>
      </c>
      <c r="M16" s="73">
        <v>8737.3236188092251</v>
      </c>
      <c r="N16" s="94"/>
      <c r="O16" s="160"/>
    </row>
    <row r="17" spans="2:15">
      <c r="B17" s="72">
        <v>43756</v>
      </c>
      <c r="C17" s="73">
        <v>12750</v>
      </c>
      <c r="D17" s="73">
        <v>9250</v>
      </c>
      <c r="E17" s="73">
        <v>9042.5211267605628</v>
      </c>
      <c r="F17" s="73">
        <v>8740.5828877005351</v>
      </c>
      <c r="G17" s="73">
        <v>10000</v>
      </c>
      <c r="H17" s="73">
        <v>7500</v>
      </c>
      <c r="I17" s="73">
        <v>6250</v>
      </c>
      <c r="J17" s="73">
        <v>7467</v>
      </c>
      <c r="K17" s="73">
        <v>7662.6506024096389</v>
      </c>
      <c r="L17" s="73">
        <v>8000</v>
      </c>
      <c r="M17" s="73">
        <v>8822.4571256038653</v>
      </c>
      <c r="N17" s="94"/>
      <c r="O17" s="160"/>
    </row>
    <row r="18" spans="2:15">
      <c r="B18" s="72">
        <v>43759</v>
      </c>
      <c r="C18" s="73">
        <v>12368.421052631578</v>
      </c>
      <c r="D18" s="73"/>
      <c r="E18" s="73"/>
      <c r="F18" s="73"/>
      <c r="G18" s="73"/>
      <c r="H18" s="73"/>
      <c r="I18" s="73">
        <v>6750</v>
      </c>
      <c r="J18" s="73"/>
      <c r="K18" s="73">
        <v>7714.2857142857147</v>
      </c>
      <c r="L18" s="73">
        <v>8000</v>
      </c>
      <c r="M18" s="73">
        <v>11567.477876106195</v>
      </c>
      <c r="N18" s="94"/>
      <c r="O18" s="160"/>
    </row>
    <row r="19" spans="2:15">
      <c r="B19" s="72">
        <v>43760</v>
      </c>
      <c r="C19" s="73"/>
      <c r="D19" s="73">
        <v>8750</v>
      </c>
      <c r="E19" s="73">
        <v>7503.7230769230773</v>
      </c>
      <c r="F19" s="73">
        <v>9812.9879518072285</v>
      </c>
      <c r="G19" s="73">
        <v>11185.333333333334</v>
      </c>
      <c r="H19" s="73">
        <v>8000</v>
      </c>
      <c r="I19" s="73">
        <v>6750</v>
      </c>
      <c r="J19" s="73">
        <v>8500</v>
      </c>
      <c r="K19" s="73">
        <v>8000</v>
      </c>
      <c r="L19" s="73"/>
      <c r="M19" s="73">
        <v>9333.0668504479672</v>
      </c>
      <c r="N19" s="94"/>
      <c r="O19" s="160"/>
    </row>
    <row r="20" spans="2:15">
      <c r="B20" s="72">
        <v>43761</v>
      </c>
      <c r="C20" s="73"/>
      <c r="D20" s="73">
        <v>8250</v>
      </c>
      <c r="E20" s="73">
        <v>8528.2857142857138</v>
      </c>
      <c r="F20" s="73">
        <v>9372.5095541401279</v>
      </c>
      <c r="G20" s="73">
        <v>12000</v>
      </c>
      <c r="H20" s="73">
        <v>7500</v>
      </c>
      <c r="I20" s="73">
        <v>6250</v>
      </c>
      <c r="J20" s="73">
        <v>10000</v>
      </c>
      <c r="K20" s="73">
        <v>7181.818181818182</v>
      </c>
      <c r="L20" s="73">
        <v>8000</v>
      </c>
      <c r="M20" s="73">
        <v>9308.6863790596217</v>
      </c>
      <c r="N20" s="94"/>
      <c r="O20" s="160"/>
    </row>
    <row r="21" spans="2:15">
      <c r="B21" s="72">
        <v>43762</v>
      </c>
      <c r="C21" s="73">
        <v>11634.23076923077</v>
      </c>
      <c r="D21" s="73">
        <v>8250</v>
      </c>
      <c r="E21" s="73">
        <v>8776.7000000000007</v>
      </c>
      <c r="F21" s="73">
        <v>9165.5</v>
      </c>
      <c r="G21" s="73">
        <v>12527.272727272728</v>
      </c>
      <c r="H21" s="73">
        <v>7500</v>
      </c>
      <c r="I21" s="73">
        <v>6916.666666666667</v>
      </c>
      <c r="J21" s="73">
        <v>8750</v>
      </c>
      <c r="K21" s="73">
        <v>7625</v>
      </c>
      <c r="L21" s="73">
        <v>7733</v>
      </c>
      <c r="M21" s="73">
        <v>9239.4191343963557</v>
      </c>
      <c r="N21" s="94"/>
      <c r="O21" s="160"/>
    </row>
    <row r="22" spans="2:15">
      <c r="B22" s="72">
        <v>43763</v>
      </c>
      <c r="C22" s="73">
        <v>12361.25</v>
      </c>
      <c r="D22" s="73">
        <v>8250</v>
      </c>
      <c r="E22" s="73">
        <v>10553.05625</v>
      </c>
      <c r="F22" s="73">
        <v>10597.623188405798</v>
      </c>
      <c r="G22" s="73">
        <v>12250</v>
      </c>
      <c r="H22" s="73">
        <v>7000</v>
      </c>
      <c r="I22" s="73">
        <v>6250</v>
      </c>
      <c r="J22" s="73">
        <v>9250</v>
      </c>
      <c r="K22" s="73">
        <v>7868.2105263157891</v>
      </c>
      <c r="L22" s="73">
        <v>7750</v>
      </c>
      <c r="M22" s="73">
        <v>10529.869601677148</v>
      </c>
      <c r="N22" s="94"/>
      <c r="O22" s="160"/>
    </row>
    <row r="23" spans="2:15">
      <c r="B23" s="72">
        <v>43766</v>
      </c>
      <c r="C23" s="73"/>
      <c r="D23" s="73">
        <v>8250</v>
      </c>
      <c r="E23" s="73">
        <v>9883.3666666666668</v>
      </c>
      <c r="F23" s="73">
        <v>9979.0583333333325</v>
      </c>
      <c r="G23" s="73"/>
      <c r="H23" s="73">
        <v>9000</v>
      </c>
      <c r="I23" s="73">
        <v>7500</v>
      </c>
      <c r="J23" s="73"/>
      <c r="K23" s="73">
        <v>11601.328125</v>
      </c>
      <c r="L23" s="73"/>
      <c r="M23" s="73">
        <v>9814.1891223733001</v>
      </c>
      <c r="N23" s="94"/>
      <c r="O23" s="160"/>
    </row>
    <row r="24" spans="2:15" s="160" customFormat="1">
      <c r="B24" s="72">
        <v>43767</v>
      </c>
      <c r="C24" s="73"/>
      <c r="D24" s="73">
        <v>8250</v>
      </c>
      <c r="E24" s="73">
        <v>9020.0707070707067</v>
      </c>
      <c r="F24" s="73">
        <v>7133.6830985915494</v>
      </c>
      <c r="G24" s="73">
        <v>11206.571428571429</v>
      </c>
      <c r="H24" s="73">
        <v>9142.8571428571431</v>
      </c>
      <c r="I24" s="73">
        <v>7750</v>
      </c>
      <c r="J24" s="73">
        <v>9000</v>
      </c>
      <c r="K24" s="73">
        <v>7943.3962264150941</v>
      </c>
      <c r="L24" s="73">
        <v>8000</v>
      </c>
      <c r="M24" s="73">
        <v>7579.0664907651717</v>
      </c>
      <c r="N24" s="94"/>
    </row>
    <row r="25" spans="2:15">
      <c r="B25" s="72">
        <v>43768</v>
      </c>
      <c r="C25" s="73"/>
      <c r="D25" s="73">
        <v>8250</v>
      </c>
      <c r="E25" s="73">
        <v>9504.5619047619039</v>
      </c>
      <c r="F25" s="73">
        <v>6484.7557251908393</v>
      </c>
      <c r="G25" s="73">
        <v>11521</v>
      </c>
      <c r="H25" s="73">
        <v>7000</v>
      </c>
      <c r="I25" s="73">
        <v>7500</v>
      </c>
      <c r="J25" s="73">
        <v>8703.125</v>
      </c>
      <c r="K25" s="73">
        <v>8437.5</v>
      </c>
      <c r="L25" s="73">
        <v>8000</v>
      </c>
      <c r="M25" s="73">
        <v>7072.2508532423208</v>
      </c>
      <c r="N25" s="94"/>
      <c r="O25" s="160"/>
    </row>
    <row r="26" spans="2:15" s="160" customFormat="1">
      <c r="B26" s="72">
        <v>43773</v>
      </c>
      <c r="C26" s="73">
        <v>10722</v>
      </c>
      <c r="D26" s="73">
        <v>8750</v>
      </c>
      <c r="E26" s="73">
        <v>7691.7142857142853</v>
      </c>
      <c r="F26" s="73">
        <v>8634.3076923076915</v>
      </c>
      <c r="G26" s="73"/>
      <c r="H26" s="73">
        <v>8000</v>
      </c>
      <c r="I26" s="73">
        <v>8260</v>
      </c>
      <c r="J26" s="73"/>
      <c r="K26" s="73">
        <v>7172.4137931034484</v>
      </c>
      <c r="L26" s="73">
        <v>8000</v>
      </c>
      <c r="M26" s="73">
        <v>8611.7397998460347</v>
      </c>
      <c r="N26" s="94"/>
    </row>
    <row r="27" spans="2:15" s="160" customFormat="1">
      <c r="B27" s="72">
        <v>43774</v>
      </c>
      <c r="C27" s="73">
        <v>12035.642857142857</v>
      </c>
      <c r="D27" s="73">
        <v>8750</v>
      </c>
      <c r="E27" s="73">
        <v>8088.6075949367087</v>
      </c>
      <c r="F27" s="73">
        <v>7812.0067114093963</v>
      </c>
      <c r="G27" s="73">
        <v>8587.7216494845361</v>
      </c>
      <c r="H27" s="73">
        <v>7000</v>
      </c>
      <c r="I27" s="73"/>
      <c r="J27" s="73">
        <v>8750</v>
      </c>
      <c r="K27" s="73">
        <v>7642.8571428571431</v>
      </c>
      <c r="L27" s="73">
        <v>7750</v>
      </c>
      <c r="M27" s="73">
        <v>8422.387363834423</v>
      </c>
      <c r="N27" s="94"/>
    </row>
    <row r="28" spans="2:15" s="160" customFormat="1">
      <c r="B28" s="72">
        <v>43775</v>
      </c>
      <c r="C28" s="73">
        <v>10714</v>
      </c>
      <c r="D28" s="73">
        <v>8250</v>
      </c>
      <c r="E28" s="73">
        <v>8029</v>
      </c>
      <c r="F28" s="73">
        <v>7716.1940298507461</v>
      </c>
      <c r="G28" s="73">
        <v>9044.9732142857138</v>
      </c>
      <c r="H28" s="73">
        <v>7000</v>
      </c>
      <c r="I28" s="73">
        <v>8231</v>
      </c>
      <c r="J28" s="73"/>
      <c r="K28" s="73">
        <v>7675.6756756756758</v>
      </c>
      <c r="L28" s="73">
        <v>8000</v>
      </c>
      <c r="M28" s="73">
        <v>8006.5673575129531</v>
      </c>
      <c r="N28" s="94"/>
    </row>
    <row r="29" spans="2:15" s="160" customFormat="1">
      <c r="B29" s="72">
        <v>43776</v>
      </c>
      <c r="C29" s="73">
        <v>10591</v>
      </c>
      <c r="D29" s="73">
        <v>8250</v>
      </c>
      <c r="E29" s="73">
        <v>8005.315217391304</v>
      </c>
      <c r="F29" s="73">
        <v>7466.068181818182</v>
      </c>
      <c r="G29" s="73">
        <v>9176.136363636364</v>
      </c>
      <c r="H29" s="73">
        <v>6500</v>
      </c>
      <c r="I29" s="73">
        <v>7966.5333333333338</v>
      </c>
      <c r="J29" s="73">
        <v>8250</v>
      </c>
      <c r="K29" s="73">
        <v>8833.3333333333339</v>
      </c>
      <c r="L29" s="73">
        <v>8000</v>
      </c>
      <c r="M29" s="73">
        <v>7883.757132667618</v>
      </c>
      <c r="N29" s="94"/>
    </row>
    <row r="30" spans="2:15" s="160" customFormat="1">
      <c r="B30" s="72">
        <v>43777</v>
      </c>
      <c r="C30" s="73"/>
      <c r="D30" s="73">
        <v>7750</v>
      </c>
      <c r="E30" s="73">
        <v>7904.2584269662921</v>
      </c>
      <c r="F30" s="73">
        <v>6591.1111111111113</v>
      </c>
      <c r="G30" s="73">
        <v>8730.6666666666661</v>
      </c>
      <c r="H30" s="73">
        <v>7000</v>
      </c>
      <c r="I30" s="73">
        <v>7727</v>
      </c>
      <c r="J30" s="73">
        <v>7750</v>
      </c>
      <c r="K30" s="73">
        <v>8533.3333333333339</v>
      </c>
      <c r="L30" s="73">
        <v>10333.333333333334</v>
      </c>
      <c r="M30" s="73">
        <v>7096.5052160953801</v>
      </c>
      <c r="N30" s="94"/>
    </row>
    <row r="31" spans="2:15">
      <c r="B31" s="72">
        <v>43780</v>
      </c>
      <c r="C31" s="73">
        <v>12535.714285714286</v>
      </c>
      <c r="D31" s="73">
        <v>7750</v>
      </c>
      <c r="E31" s="73">
        <v>6616.9642857142853</v>
      </c>
      <c r="F31" s="73">
        <v>6828.9078947368425</v>
      </c>
      <c r="G31" s="73">
        <v>10803.571428571429</v>
      </c>
      <c r="H31" s="73">
        <v>8000</v>
      </c>
      <c r="I31" s="73">
        <v>6971.6226415094343</v>
      </c>
      <c r="J31" s="73"/>
      <c r="K31" s="73">
        <v>8922.9230769230762</v>
      </c>
      <c r="L31" s="73">
        <v>8000</v>
      </c>
      <c r="M31" s="73">
        <v>8019.1423925339368</v>
      </c>
      <c r="N31" s="94"/>
      <c r="O31" s="160"/>
    </row>
    <row r="32" spans="2:15">
      <c r="B32" s="72">
        <v>43781</v>
      </c>
      <c r="C32" s="73"/>
      <c r="D32" s="73">
        <v>7750</v>
      </c>
      <c r="E32" s="73">
        <v>6660.6410256410254</v>
      </c>
      <c r="F32" s="73">
        <v>6403.8282828282827</v>
      </c>
      <c r="G32" s="73">
        <v>9153.8461538461543</v>
      </c>
      <c r="H32" s="73">
        <v>7000</v>
      </c>
      <c r="I32" s="73">
        <v>7700</v>
      </c>
      <c r="J32" s="73">
        <v>8125</v>
      </c>
      <c r="K32" s="73">
        <v>8999.7058823529405</v>
      </c>
      <c r="L32" s="73">
        <v>9610</v>
      </c>
      <c r="M32" s="73">
        <v>6933.120544394038</v>
      </c>
      <c r="N32" s="94"/>
      <c r="O32" s="160"/>
    </row>
    <row r="33" spans="2:15">
      <c r="B33" s="72">
        <v>43782</v>
      </c>
      <c r="C33" s="73">
        <v>12041.5</v>
      </c>
      <c r="D33" s="73">
        <v>8750</v>
      </c>
      <c r="E33" s="73">
        <v>6509</v>
      </c>
      <c r="F33" s="73">
        <v>6074.7471264367814</v>
      </c>
      <c r="G33" s="73">
        <v>9145.9627329192554</v>
      </c>
      <c r="H33" s="73">
        <v>6000</v>
      </c>
      <c r="I33" s="73">
        <v>7025.05</v>
      </c>
      <c r="J33" s="73">
        <v>7955</v>
      </c>
      <c r="K33" s="73">
        <v>7837.2093023255811</v>
      </c>
      <c r="L33" s="73">
        <v>8000</v>
      </c>
      <c r="M33" s="73">
        <v>7401.7873729132671</v>
      </c>
      <c r="N33" s="94"/>
      <c r="O33" s="160"/>
    </row>
    <row r="34" spans="2:15">
      <c r="B34" s="72">
        <v>43783</v>
      </c>
      <c r="C34" s="73"/>
      <c r="D34" s="73">
        <v>8750</v>
      </c>
      <c r="E34" s="73">
        <v>6760.5070422535209</v>
      </c>
      <c r="F34" s="73">
        <v>5812.6488549618325</v>
      </c>
      <c r="G34" s="73">
        <v>9411.7647058823532</v>
      </c>
      <c r="H34" s="73">
        <v>6000</v>
      </c>
      <c r="I34" s="73">
        <v>7234</v>
      </c>
      <c r="J34" s="73">
        <v>7722.2222222222226</v>
      </c>
      <c r="K34" s="73">
        <v>8000</v>
      </c>
      <c r="L34" s="73">
        <v>10500</v>
      </c>
      <c r="M34" s="73">
        <v>6346.1831398502763</v>
      </c>
      <c r="N34" s="94"/>
      <c r="O34" s="160"/>
    </row>
    <row r="35" spans="2:15">
      <c r="B35" s="72">
        <v>43784</v>
      </c>
      <c r="C35" s="73">
        <v>13250</v>
      </c>
      <c r="D35" s="73">
        <v>8750</v>
      </c>
      <c r="E35" s="73">
        <v>6496</v>
      </c>
      <c r="F35" s="73">
        <v>6059.9101796407185</v>
      </c>
      <c r="G35" s="73"/>
      <c r="H35" s="73">
        <v>5800</v>
      </c>
      <c r="I35" s="73">
        <v>6716</v>
      </c>
      <c r="J35" s="73">
        <v>7300</v>
      </c>
      <c r="K35" s="73">
        <v>8000</v>
      </c>
      <c r="L35" s="73">
        <v>8750</v>
      </c>
      <c r="M35" s="73">
        <v>6626.5241708215908</v>
      </c>
      <c r="N35" s="94"/>
      <c r="O35" s="160"/>
    </row>
    <row r="36" spans="2:15" ht="29.6" customHeight="1">
      <c r="B36" s="288" t="s">
        <v>222</v>
      </c>
      <c r="C36" s="288"/>
      <c r="D36" s="288"/>
      <c r="E36" s="288"/>
      <c r="F36" s="288"/>
      <c r="G36" s="288"/>
      <c r="H36" s="288"/>
      <c r="I36" s="288"/>
      <c r="J36" s="288"/>
      <c r="K36" s="288"/>
      <c r="L36" s="288"/>
      <c r="M36" s="288"/>
    </row>
    <row r="58" spans="2:2">
      <c r="B58" s="47"/>
    </row>
  </sheetData>
  <mergeCells count="4">
    <mergeCell ref="B2:M2"/>
    <mergeCell ref="B3:M3"/>
    <mergeCell ref="B4:M4"/>
    <mergeCell ref="B36:M36"/>
  </mergeCells>
  <hyperlinks>
    <hyperlink ref="O2" location="Índice!A1" display="Volver al índice" xr:uid="{00000000-0004-0000-0700-000000000000}"/>
  </hyperlinks>
  <printOptions horizontalCentered="1"/>
  <pageMargins left="0.31496062992125984" right="0.31496062992125984" top="0.74803149606299213" bottom="0.74803149606299213" header="0.31496062992125984" footer="0.31496062992125984"/>
  <pageSetup paperSize="122" scale="62"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2"/>
  <sheetViews>
    <sheetView view="pageBreakPreview" zoomScaleNormal="80" zoomScaleSheetLayoutView="100" zoomScalePageLayoutView="80" workbookViewId="0"/>
  </sheetViews>
  <sheetFormatPr baseColWidth="10" defaultColWidth="10.84375" defaultRowHeight="12.45"/>
  <cols>
    <col min="1" max="1" width="1.69140625" style="20" customWidth="1"/>
    <col min="2" max="2" width="17.53515625" style="20" customWidth="1"/>
    <col min="3" max="10" width="10.84375" style="20" customWidth="1"/>
    <col min="11" max="11" width="2.3828125" style="20" customWidth="1"/>
    <col min="12" max="12" width="10.84375" style="20"/>
    <col min="13" max="13" width="8.3046875" style="109" customWidth="1"/>
    <col min="14" max="14" width="7.69140625" style="104" hidden="1" customWidth="1"/>
    <col min="15" max="15" width="10.84375" style="109"/>
    <col min="16" max="16384" width="10.84375" style="20"/>
  </cols>
  <sheetData>
    <row r="1" spans="2:16" ht="6.75" customHeight="1"/>
    <row r="2" spans="2:16">
      <c r="B2" s="284" t="s">
        <v>57</v>
      </c>
      <c r="C2" s="284"/>
      <c r="D2" s="284"/>
      <c r="E2" s="284"/>
      <c r="F2" s="284"/>
      <c r="G2" s="284"/>
      <c r="H2" s="284"/>
      <c r="I2" s="284"/>
      <c r="J2" s="284"/>
      <c r="K2" s="81"/>
      <c r="L2" s="40" t="s">
        <v>134</v>
      </c>
    </row>
    <row r="3" spans="2:16">
      <c r="B3" s="284" t="s">
        <v>213</v>
      </c>
      <c r="C3" s="284"/>
      <c r="D3" s="284"/>
      <c r="E3" s="284"/>
      <c r="F3" s="284"/>
      <c r="G3" s="284"/>
      <c r="H3" s="284"/>
      <c r="I3" s="284"/>
      <c r="J3" s="284"/>
      <c r="K3" s="81"/>
    </row>
    <row r="4" spans="2:16">
      <c r="B4" s="284" t="s">
        <v>202</v>
      </c>
      <c r="C4" s="284"/>
      <c r="D4" s="284"/>
      <c r="E4" s="284"/>
      <c r="F4" s="284"/>
      <c r="G4" s="284"/>
      <c r="H4" s="284"/>
      <c r="I4" s="284"/>
      <c r="J4" s="284"/>
      <c r="K4" s="81"/>
    </row>
    <row r="5" spans="2:16" ht="15" customHeight="1">
      <c r="B5" s="290" t="s">
        <v>44</v>
      </c>
      <c r="C5" s="293" t="s">
        <v>62</v>
      </c>
      <c r="D5" s="294"/>
      <c r="E5" s="294"/>
      <c r="F5" s="295"/>
      <c r="G5" s="293" t="s">
        <v>63</v>
      </c>
      <c r="H5" s="294"/>
      <c r="I5" s="294"/>
      <c r="J5" s="295"/>
      <c r="K5" s="81"/>
      <c r="L5" s="109"/>
    </row>
    <row r="6" spans="2:16" ht="12.75" customHeight="1">
      <c r="B6" s="291"/>
      <c r="C6" s="293" t="s">
        <v>43</v>
      </c>
      <c r="D6" s="294"/>
      <c r="E6" s="294" t="s">
        <v>42</v>
      </c>
      <c r="F6" s="295"/>
      <c r="G6" s="293" t="s">
        <v>43</v>
      </c>
      <c r="H6" s="294"/>
      <c r="I6" s="294" t="s">
        <v>42</v>
      </c>
      <c r="J6" s="295"/>
      <c r="K6" s="81"/>
    </row>
    <row r="7" spans="2:16">
      <c r="B7" s="292"/>
      <c r="C7" s="188">
        <v>2018</v>
      </c>
      <c r="D7" s="189">
        <v>2019</v>
      </c>
      <c r="E7" s="189" t="s">
        <v>41</v>
      </c>
      <c r="F7" s="190" t="s">
        <v>40</v>
      </c>
      <c r="G7" s="191">
        <v>2018</v>
      </c>
      <c r="H7" s="192">
        <v>2019</v>
      </c>
      <c r="I7" s="192" t="s">
        <v>41</v>
      </c>
      <c r="J7" s="193" t="s">
        <v>40</v>
      </c>
      <c r="K7" s="102"/>
      <c r="L7" s="104"/>
    </row>
    <row r="8" spans="2:16" ht="12.75" customHeight="1">
      <c r="B8" s="208" t="s">
        <v>39</v>
      </c>
      <c r="C8" s="195">
        <v>1074.25</v>
      </c>
      <c r="D8" s="201">
        <v>1380.1666666666667</v>
      </c>
      <c r="E8" s="196">
        <f>+(D8/C19-1)*100</f>
        <v>-12.091295116772816</v>
      </c>
      <c r="F8" s="197">
        <f t="shared" ref="F8" si="0">(D8/C8-1)*100</f>
        <v>28.477232177488187</v>
      </c>
      <c r="G8" s="201">
        <v>497.25</v>
      </c>
      <c r="H8" s="201">
        <v>399.75</v>
      </c>
      <c r="I8" s="196">
        <f>+(H8/G19-1)*100</f>
        <v>-2.6484018264840148</v>
      </c>
      <c r="J8" s="197">
        <f t="shared" ref="J8:J9" si="1">(H8/G8-1)*100</f>
        <v>-19.6078431372549</v>
      </c>
      <c r="K8" s="65"/>
      <c r="L8" s="243"/>
      <c r="M8" s="243"/>
      <c r="N8" s="244"/>
      <c r="O8" s="243"/>
      <c r="P8" s="243"/>
    </row>
    <row r="9" spans="2:16" ht="12.75" customHeight="1">
      <c r="B9" s="209" t="s">
        <v>38</v>
      </c>
      <c r="C9" s="198">
        <v>1099</v>
      </c>
      <c r="D9" s="73">
        <v>1244</v>
      </c>
      <c r="E9" s="194">
        <f t="shared" ref="E9:E15" si="2">+(D9/D8-1)*100</f>
        <v>-9.8659582176065737</v>
      </c>
      <c r="F9" s="199">
        <f t="shared" ref="F9" si="3">(D9/C9-1)*100</f>
        <v>13.193812556869888</v>
      </c>
      <c r="G9" s="73">
        <v>465.5</v>
      </c>
      <c r="H9" s="73">
        <v>454.375</v>
      </c>
      <c r="I9" s="194">
        <f t="shared" ref="I9:I15" si="4">+(H9/H8-1)*100</f>
        <v>13.664790494058776</v>
      </c>
      <c r="J9" s="199">
        <f t="shared" si="1"/>
        <v>-2.3899033297529515</v>
      </c>
      <c r="K9" s="65"/>
      <c r="L9" s="243"/>
      <c r="M9" s="243"/>
      <c r="N9" s="244"/>
      <c r="O9" s="243"/>
      <c r="P9" s="243"/>
    </row>
    <row r="10" spans="2:16" ht="12.75" customHeight="1">
      <c r="B10" s="209" t="s">
        <v>37</v>
      </c>
      <c r="C10" s="198">
        <v>1110.9000000000001</v>
      </c>
      <c r="D10" s="73">
        <v>1158.8</v>
      </c>
      <c r="E10" s="194">
        <f t="shared" si="2"/>
        <v>-6.8488745980707417</v>
      </c>
      <c r="F10" s="199">
        <f t="shared" ref="F10" si="5">(D10/C10-1)*100</f>
        <v>4.3118192456566673</v>
      </c>
      <c r="G10" s="73">
        <v>483.7</v>
      </c>
      <c r="H10" s="73">
        <v>476.5</v>
      </c>
      <c r="I10" s="194">
        <f t="shared" si="4"/>
        <v>4.8693259972489633</v>
      </c>
      <c r="J10" s="199">
        <f t="shared" ref="J10" si="6">(H10/G10-1)*100</f>
        <v>-1.488525945834196</v>
      </c>
      <c r="K10" s="65"/>
      <c r="L10" s="243"/>
      <c r="M10" s="243"/>
      <c r="N10" s="244"/>
      <c r="O10" s="243"/>
      <c r="P10" s="243"/>
    </row>
    <row r="11" spans="2:16">
      <c r="B11" s="209" t="s">
        <v>36</v>
      </c>
      <c r="C11" s="198">
        <v>1104.875</v>
      </c>
      <c r="D11" s="73">
        <v>1172</v>
      </c>
      <c r="E11" s="194">
        <f t="shared" si="2"/>
        <v>1.1391094235416066</v>
      </c>
      <c r="F11" s="199">
        <f t="shared" ref="F11" si="7">(D11/C11-1)*100</f>
        <v>6.0753478900328117</v>
      </c>
      <c r="G11" s="73">
        <v>484.375</v>
      </c>
      <c r="H11" s="73">
        <v>459</v>
      </c>
      <c r="I11" s="194">
        <f t="shared" si="4"/>
        <v>-3.6726128016789095</v>
      </c>
      <c r="J11" s="199">
        <f t="shared" ref="J11" si="8">(H11/G11-1)*100</f>
        <v>-5.2387096774193509</v>
      </c>
      <c r="K11" s="65"/>
      <c r="L11" s="243"/>
      <c r="M11" s="243"/>
      <c r="N11" s="244"/>
      <c r="O11" s="243"/>
      <c r="P11" s="243"/>
    </row>
    <row r="12" spans="2:16" ht="12.75" customHeight="1">
      <c r="B12" s="209" t="s">
        <v>35</v>
      </c>
      <c r="C12" s="198">
        <v>1082</v>
      </c>
      <c r="D12" s="73">
        <v>1148.2</v>
      </c>
      <c r="E12" s="194">
        <f t="shared" si="2"/>
        <v>-2.0307167235494861</v>
      </c>
      <c r="F12" s="199">
        <f t="shared" ref="F12" si="9">(D12/C12-1)*100</f>
        <v>6.1182994454713535</v>
      </c>
      <c r="G12" s="73">
        <v>511.625</v>
      </c>
      <c r="H12" s="73">
        <v>472.2</v>
      </c>
      <c r="I12" s="194">
        <f t="shared" si="4"/>
        <v>2.8758169934640421</v>
      </c>
      <c r="J12" s="199">
        <f t="shared" ref="J12" si="10">(H12/G12-1)*100</f>
        <v>-7.7058392377229445</v>
      </c>
      <c r="K12" s="65"/>
      <c r="L12" s="243"/>
      <c r="M12" s="243"/>
      <c r="N12" s="244"/>
      <c r="O12" s="243"/>
      <c r="P12" s="243"/>
    </row>
    <row r="13" spans="2:16" ht="12.75" customHeight="1">
      <c r="B13" s="209" t="s">
        <v>34</v>
      </c>
      <c r="C13" s="198">
        <v>1050.9000000000001</v>
      </c>
      <c r="D13" s="73">
        <v>1157.75</v>
      </c>
      <c r="E13" s="194">
        <f t="shared" si="2"/>
        <v>0.83173663124891384</v>
      </c>
      <c r="F13" s="199">
        <f t="shared" ref="F13" si="11">(D13/C13-1)*100</f>
        <v>10.167475497192878</v>
      </c>
      <c r="G13" s="73">
        <v>494</v>
      </c>
      <c r="H13" s="73">
        <v>476.25</v>
      </c>
      <c r="I13" s="194">
        <f t="shared" si="4"/>
        <v>0.85768742058449643</v>
      </c>
      <c r="J13" s="199">
        <f t="shared" ref="J13" si="12">(H13/G13-1)*100</f>
        <v>-3.5931174089068874</v>
      </c>
      <c r="K13" s="65"/>
      <c r="L13" s="243"/>
      <c r="M13" s="243"/>
      <c r="N13" s="244"/>
      <c r="O13" s="244"/>
      <c r="P13" s="243"/>
    </row>
    <row r="14" spans="2:16">
      <c r="B14" s="209" t="s">
        <v>33</v>
      </c>
      <c r="C14" s="198">
        <v>968</v>
      </c>
      <c r="D14" s="73">
        <v>1173.375</v>
      </c>
      <c r="E14" s="194">
        <f t="shared" si="2"/>
        <v>1.3496005182465964</v>
      </c>
      <c r="F14" s="199">
        <f t="shared" ref="F14" si="13">(D14/C14-1)*100</f>
        <v>21.216425619834702</v>
      </c>
      <c r="G14" s="73">
        <v>496.5</v>
      </c>
      <c r="H14" s="73">
        <v>480.25</v>
      </c>
      <c r="I14" s="194">
        <f t="shared" si="4"/>
        <v>0.83989501312335957</v>
      </c>
      <c r="J14" s="199">
        <f t="shared" ref="J14" si="14">(H14/G14-1)*100</f>
        <v>-3.272910372608262</v>
      </c>
      <c r="K14" s="65"/>
      <c r="L14" s="243"/>
      <c r="M14" s="103"/>
      <c r="N14" s="244"/>
      <c r="O14" s="243"/>
      <c r="P14" s="243"/>
    </row>
    <row r="15" spans="2:16" ht="13.5" customHeight="1">
      <c r="B15" s="209" t="s">
        <v>32</v>
      </c>
      <c r="C15" s="198">
        <v>978.2</v>
      </c>
      <c r="D15" s="73">
        <v>1161.8</v>
      </c>
      <c r="E15" s="194">
        <f t="shared" si="2"/>
        <v>-0.98647065090018415</v>
      </c>
      <c r="F15" s="199">
        <f t="shared" ref="F15" si="15">(D15/C15-1)*100</f>
        <v>18.769167859333468</v>
      </c>
      <c r="G15" s="73">
        <v>552</v>
      </c>
      <c r="H15" s="73">
        <v>478.5</v>
      </c>
      <c r="I15" s="194">
        <f t="shared" si="4"/>
        <v>-0.36439354502862953</v>
      </c>
      <c r="J15" s="199">
        <f t="shared" ref="J15" si="16">(H15/G15-1)*100</f>
        <v>-13.315217391304346</v>
      </c>
      <c r="K15" s="65"/>
      <c r="L15" s="243"/>
      <c r="M15" s="243"/>
      <c r="N15" s="244"/>
      <c r="O15" s="243"/>
      <c r="P15" s="243"/>
    </row>
    <row r="16" spans="2:16">
      <c r="B16" s="209" t="s">
        <v>31</v>
      </c>
      <c r="C16" s="198">
        <v>1032.5</v>
      </c>
      <c r="D16" s="73">
        <v>1141</v>
      </c>
      <c r="E16" s="194">
        <f t="shared" ref="E16:E17" si="17">+(D16/D15-1)*100</f>
        <v>-1.7903253572043365</v>
      </c>
      <c r="F16" s="199">
        <f t="shared" ref="F16:F17" si="18">(D16/C16-1)*100</f>
        <v>10.508474576271176</v>
      </c>
      <c r="G16" s="73">
        <v>711</v>
      </c>
      <c r="H16" s="73">
        <v>497.28571428571428</v>
      </c>
      <c r="I16" s="194">
        <f t="shared" ref="I16:I17" si="19">+(H16/H15-1)*100</f>
        <v>3.9259590983728998</v>
      </c>
      <c r="J16" s="199">
        <f t="shared" ref="J16:J17" si="20">(H16/G16-1)*100</f>
        <v>-30.058268032951574</v>
      </c>
      <c r="K16" s="65"/>
      <c r="L16" s="243"/>
      <c r="M16" s="243"/>
      <c r="N16" s="244"/>
      <c r="O16" s="243"/>
      <c r="P16" s="243"/>
    </row>
    <row r="17" spans="2:16" ht="12.75" customHeight="1">
      <c r="B17" s="209" t="s">
        <v>30</v>
      </c>
      <c r="C17" s="198">
        <v>1395.375</v>
      </c>
      <c r="D17" s="73">
        <v>1162</v>
      </c>
      <c r="E17" s="194">
        <f t="shared" si="17"/>
        <v>1.8404907975460016</v>
      </c>
      <c r="F17" s="199">
        <f t="shared" si="18"/>
        <v>-16.724894741556927</v>
      </c>
      <c r="G17" s="73">
        <v>827.25</v>
      </c>
      <c r="H17" s="73">
        <v>565</v>
      </c>
      <c r="I17" s="194">
        <f t="shared" si="19"/>
        <v>13.616776788279239</v>
      </c>
      <c r="J17" s="199">
        <f t="shared" si="20"/>
        <v>-31.701420368691448</v>
      </c>
      <c r="K17" s="65"/>
      <c r="L17" s="243"/>
      <c r="M17" s="243"/>
      <c r="N17" s="244"/>
      <c r="O17" s="243"/>
      <c r="P17" s="243"/>
    </row>
    <row r="18" spans="2:16">
      <c r="B18" s="209" t="s">
        <v>29</v>
      </c>
      <c r="C18" s="198">
        <v>1643.7</v>
      </c>
      <c r="D18" s="73"/>
      <c r="E18" s="194"/>
      <c r="F18" s="199"/>
      <c r="G18" s="73">
        <v>662.4</v>
      </c>
      <c r="H18" s="73"/>
      <c r="I18" s="194"/>
      <c r="J18" s="199"/>
      <c r="K18" s="65"/>
      <c r="L18" s="243"/>
      <c r="M18" s="243"/>
      <c r="N18" s="244"/>
      <c r="O18" s="243"/>
      <c r="P18" s="243"/>
    </row>
    <row r="19" spans="2:16">
      <c r="B19" s="210" t="s">
        <v>28</v>
      </c>
      <c r="C19" s="200">
        <v>1570</v>
      </c>
      <c r="D19" s="202"/>
      <c r="E19" s="194"/>
      <c r="F19" s="199"/>
      <c r="G19" s="202">
        <v>410.625</v>
      </c>
      <c r="H19" s="73"/>
      <c r="I19" s="194"/>
      <c r="J19" s="199"/>
      <c r="K19" s="65"/>
      <c r="L19" s="243"/>
      <c r="M19" s="243"/>
      <c r="N19" s="244"/>
      <c r="O19" s="243"/>
      <c r="P19" s="243"/>
    </row>
    <row r="20" spans="2:16">
      <c r="B20" s="211" t="s">
        <v>64</v>
      </c>
      <c r="C20" s="203">
        <f>AVERAGE(C8:C19)</f>
        <v>1175.8083333333334</v>
      </c>
      <c r="D20" s="204">
        <f>AVERAGE(D8:D19)</f>
        <v>1189.9091666666668</v>
      </c>
      <c r="E20" s="204"/>
      <c r="F20" s="259">
        <f>(D20/C20-1)*100</f>
        <v>1.1992459088428609</v>
      </c>
      <c r="G20" s="203">
        <f>AVERAGE(G8:G19)</f>
        <v>549.68541666666658</v>
      </c>
      <c r="H20" s="204">
        <f>AVERAGE(H8:H19)</f>
        <v>475.91107142857146</v>
      </c>
      <c r="I20" s="204"/>
      <c r="J20" s="259">
        <f>(H20/G20-1)*100</f>
        <v>-13.421193832186463</v>
      </c>
      <c r="K20" s="65"/>
    </row>
    <row r="21" spans="2:16" ht="12.75" customHeight="1">
      <c r="B21" s="212" t="str">
        <f>+'precio mayorista'!B21</f>
        <v>Promedio ene-oct</v>
      </c>
      <c r="C21" s="205">
        <f>AVERAGE(C8:C17)</f>
        <v>1089.5999999999999</v>
      </c>
      <c r="D21" s="206">
        <f>AVERAGE(D8:D17)</f>
        <v>1189.9091666666668</v>
      </c>
      <c r="E21" s="206"/>
      <c r="F21" s="207">
        <f>(D21/C21-1)*100</f>
        <v>9.20605420949585</v>
      </c>
      <c r="G21" s="205">
        <f>AVERAGE(G8:G17)</f>
        <v>552.31999999999994</v>
      </c>
      <c r="H21" s="206">
        <f>AVERAGE(H8:H17)</f>
        <v>475.91107142857146</v>
      </c>
      <c r="I21" s="206"/>
      <c r="J21" s="207">
        <f>(H21/G21-1)*100</f>
        <v>-13.834177391988067</v>
      </c>
      <c r="K21" s="65"/>
    </row>
    <row r="22" spans="2:16" ht="24.9" customHeight="1">
      <c r="B22" s="289" t="s">
        <v>223</v>
      </c>
      <c r="C22" s="289"/>
      <c r="D22" s="289"/>
      <c r="E22" s="289"/>
      <c r="F22" s="289"/>
      <c r="G22" s="289"/>
      <c r="H22" s="289"/>
      <c r="I22" s="289"/>
      <c r="J22" s="289"/>
      <c r="K22" s="82"/>
    </row>
    <row r="24" spans="2:16">
      <c r="C24" s="218"/>
      <c r="D24" s="213" t="s">
        <v>62</v>
      </c>
      <c r="E24" s="213" t="s">
        <v>63</v>
      </c>
      <c r="F24" s="213" t="s">
        <v>197</v>
      </c>
    </row>
    <row r="25" spans="2:16">
      <c r="C25" s="231">
        <v>43221</v>
      </c>
      <c r="D25" s="45">
        <v>1082</v>
      </c>
      <c r="E25" s="45">
        <v>511.625</v>
      </c>
      <c r="F25" s="45">
        <v>244.69677265643614</v>
      </c>
    </row>
    <row r="26" spans="2:16">
      <c r="C26" s="231">
        <v>43252</v>
      </c>
      <c r="D26" s="45">
        <v>1050.9000000000001</v>
      </c>
      <c r="E26" s="45">
        <v>494</v>
      </c>
      <c r="F26" s="45">
        <v>265.42502975009916</v>
      </c>
    </row>
    <row r="27" spans="2:16">
      <c r="C27" s="231">
        <v>43282</v>
      </c>
      <c r="D27" s="45">
        <v>968</v>
      </c>
      <c r="E27" s="45">
        <v>496.5</v>
      </c>
      <c r="F27" s="45">
        <v>271.91517434075263</v>
      </c>
    </row>
    <row r="28" spans="2:16">
      <c r="C28" s="231">
        <v>43313</v>
      </c>
      <c r="D28" s="45">
        <v>978.2</v>
      </c>
      <c r="E28" s="45">
        <v>552</v>
      </c>
      <c r="F28" s="45">
        <v>372.33596281957091</v>
      </c>
    </row>
    <row r="29" spans="2:16">
      <c r="C29" s="231">
        <v>43344</v>
      </c>
      <c r="D29" s="45">
        <v>1032.5</v>
      </c>
      <c r="E29" s="45">
        <v>711</v>
      </c>
      <c r="F29" s="45">
        <v>475.1665607385533</v>
      </c>
    </row>
    <row r="30" spans="2:16">
      <c r="C30" s="231">
        <v>43374</v>
      </c>
      <c r="D30" s="45">
        <v>1395.375</v>
      </c>
      <c r="E30" s="45">
        <v>827.25</v>
      </c>
      <c r="F30" s="45">
        <v>575.49080451004954</v>
      </c>
    </row>
    <row r="31" spans="2:16">
      <c r="C31" s="231">
        <v>43405</v>
      </c>
      <c r="D31" s="45">
        <v>1643.7</v>
      </c>
      <c r="E31" s="45">
        <v>662.4</v>
      </c>
      <c r="F31" s="45">
        <v>357.89514013028332</v>
      </c>
    </row>
    <row r="32" spans="2:16">
      <c r="C32" s="231">
        <v>43435</v>
      </c>
      <c r="D32" s="45">
        <v>1570</v>
      </c>
      <c r="E32" s="45">
        <v>410.625</v>
      </c>
      <c r="F32" s="45">
        <v>174.30559255920807</v>
      </c>
    </row>
    <row r="33" spans="2:6">
      <c r="C33" s="231">
        <v>43466</v>
      </c>
      <c r="D33" s="45">
        <f t="shared" ref="D33:D42" si="21">+D8</f>
        <v>1380.1666666666667</v>
      </c>
      <c r="E33" s="45">
        <f t="shared" ref="E33:E38" si="22">+H8</f>
        <v>399.75</v>
      </c>
      <c r="F33" s="45">
        <v>166.14525586707438</v>
      </c>
    </row>
    <row r="34" spans="2:6">
      <c r="C34" s="231">
        <v>43497</v>
      </c>
      <c r="D34" s="45">
        <f t="shared" si="21"/>
        <v>1244</v>
      </c>
      <c r="E34" s="45">
        <f t="shared" si="22"/>
        <v>454.375</v>
      </c>
      <c r="F34" s="45">
        <v>233.74447619430919</v>
      </c>
    </row>
    <row r="35" spans="2:6">
      <c r="C35" s="231">
        <v>43525</v>
      </c>
      <c r="D35" s="45">
        <f t="shared" si="21"/>
        <v>1158.8</v>
      </c>
      <c r="E35" s="45">
        <f t="shared" si="22"/>
        <v>476.5</v>
      </c>
      <c r="F35" s="45">
        <v>228.22083552069827</v>
      </c>
    </row>
    <row r="36" spans="2:6">
      <c r="C36" s="231">
        <v>43556</v>
      </c>
      <c r="D36" s="45">
        <f t="shared" si="21"/>
        <v>1172</v>
      </c>
      <c r="E36" s="45">
        <f t="shared" si="22"/>
        <v>459</v>
      </c>
      <c r="F36" s="45">
        <v>230.61213090731468</v>
      </c>
    </row>
    <row r="37" spans="2:6">
      <c r="C37" s="231">
        <v>43586</v>
      </c>
      <c r="D37" s="45">
        <f t="shared" si="21"/>
        <v>1148.2</v>
      </c>
      <c r="E37" s="45">
        <f t="shared" si="22"/>
        <v>472.2</v>
      </c>
      <c r="F37" s="45">
        <v>260.36718136216138</v>
      </c>
    </row>
    <row r="38" spans="2:6">
      <c r="B38" s="43"/>
      <c r="C38" s="231">
        <v>43617</v>
      </c>
      <c r="D38" s="45">
        <f t="shared" si="21"/>
        <v>1157.75</v>
      </c>
      <c r="E38" s="45">
        <f t="shared" si="22"/>
        <v>476.25</v>
      </c>
      <c r="F38" s="45">
        <v>267.90586959362344</v>
      </c>
    </row>
    <row r="39" spans="2:6">
      <c r="C39" s="231">
        <v>43647</v>
      </c>
      <c r="D39" s="45">
        <f t="shared" si="21"/>
        <v>1173.375</v>
      </c>
      <c r="E39" s="45">
        <f t="shared" ref="E39:E40" si="23">+H14</f>
        <v>480.25</v>
      </c>
      <c r="F39" s="45">
        <v>273.84937343358399</v>
      </c>
    </row>
    <row r="40" spans="2:6">
      <c r="C40" s="231">
        <v>43678</v>
      </c>
      <c r="D40" s="45">
        <f t="shared" si="21"/>
        <v>1161.8</v>
      </c>
      <c r="E40" s="45">
        <f t="shared" si="23"/>
        <v>478.5</v>
      </c>
      <c r="F40" s="45">
        <v>275.59819487960203</v>
      </c>
    </row>
    <row r="41" spans="2:6">
      <c r="C41" s="231">
        <v>43709</v>
      </c>
      <c r="D41" s="45">
        <f t="shared" si="21"/>
        <v>1141</v>
      </c>
      <c r="E41" s="45">
        <f t="shared" ref="E41" si="24">+H16</f>
        <v>497.28571428571428</v>
      </c>
      <c r="F41" s="45">
        <v>279.80869960120913</v>
      </c>
    </row>
    <row r="42" spans="2:6">
      <c r="C42" s="231">
        <v>43739</v>
      </c>
      <c r="D42" s="45">
        <f t="shared" si="21"/>
        <v>1162</v>
      </c>
      <c r="E42" s="45">
        <f t="shared" ref="E42" si="25">+H17</f>
        <v>565</v>
      </c>
      <c r="F42" s="45">
        <v>354.05664321794097</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xr:uid="{00000000-0004-0000-0800-000000000000}"/>
  </hyperlinks>
  <printOptions horizontalCentered="1"/>
  <pageMargins left="0.70866141732283472" right="0.70866141732283472" top="1.299212598425197" bottom="0.74803149606299213" header="0.31496062992125984" footer="0.31496062992125984"/>
  <pageSetup paperSize="122" scale="83" orientation="portrait" r:id="rId1"/>
  <headerFooter differentFirst="1">
    <oddFooter>&amp;C&amp;P</oddFooter>
  </headerFooter>
  <ignoredErrors>
    <ignoredError sqref="C20 E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groups xmlns="http://grouplists.napkyn.com">
  <group xmlns="http://grouplists.napkyn.com">[]</group>
</groups>
</file>

<file path=customXml/item2.xml><?xml version="1.0" encoding="utf-8"?>
<reportings xmlns="http://reportinglists.napkyn.com">
  <reporting xmlns="http://reportinglists.napkyn.com">[]</reporting>
</reporting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63AFE5BFD343684FA17C60B03E912112" ma:contentTypeVersion="10" ma:contentTypeDescription="Crear nuevo documento." ma:contentTypeScope="" ma:versionID="a5343b1cb9fd6f17fb28109a0324e1d3">
  <xsd:schema xmlns:xsd="http://www.w3.org/2001/XMLSchema" xmlns:xs="http://www.w3.org/2001/XMLSchema" xmlns:p="http://schemas.microsoft.com/office/2006/metadata/properties" xmlns:ns3="e43205c1-cbfe-474f-9e19-d111cc056496" targetNamespace="http://schemas.microsoft.com/office/2006/metadata/properties" ma:root="true" ma:fieldsID="0439ee5890dfabf91868eac4ebed49c8" ns3:_="">
    <xsd:import namespace="e43205c1-cbfe-474f-9e19-d111cc05649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3205c1-cbfe-474f-9e19-d111cc0564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2BC85F-ADC0-45FC-92C5-E479A73A1B75}">
  <ds:schemaRefs>
    <ds:schemaRef ds:uri="http://grouplists.napkyn.com"/>
  </ds:schemaRefs>
</ds:datastoreItem>
</file>

<file path=customXml/itemProps2.xml><?xml version="1.0" encoding="utf-8"?>
<ds:datastoreItem xmlns:ds="http://schemas.openxmlformats.org/officeDocument/2006/customXml" ds:itemID="{5BA79377-E0CF-45DE-BF64-4EF9EF037217}">
  <ds:schemaRefs>
    <ds:schemaRef ds:uri="http://reportinglists.napkyn.com"/>
  </ds:schemaRefs>
</ds:datastoreItem>
</file>

<file path=customXml/itemProps3.xml><?xml version="1.0" encoding="utf-8"?>
<ds:datastoreItem xmlns:ds="http://schemas.openxmlformats.org/officeDocument/2006/customXml" ds:itemID="{47BA7527-B919-4D44-89BB-DC2C2AB8D5F8}">
  <ds:schemaRefs>
    <ds:schemaRef ds:uri="http://schemas.microsoft.com/office/2006/metadata/properties"/>
    <ds:schemaRef ds:uri="http://purl.org/dc/dcmitype/"/>
    <ds:schemaRef ds:uri="http://purl.org/dc/terms/"/>
    <ds:schemaRef ds:uri="http://schemas.microsoft.com/office/2006/documentManagement/types"/>
    <ds:schemaRef ds:uri="e43205c1-cbfe-474f-9e19-d111cc056496"/>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6740CC98-7629-41FB-AB91-51A9F1087BC3}">
  <ds:schemaRefs>
    <ds:schemaRef ds:uri="http://schemas.microsoft.com/sharepoint/v3/contenttype/forms"/>
  </ds:schemaRefs>
</ds:datastoreItem>
</file>

<file path=customXml/itemProps5.xml><?xml version="1.0" encoding="utf-8"?>
<ds:datastoreItem xmlns:ds="http://schemas.openxmlformats.org/officeDocument/2006/customXml" ds:itemID="{65CD94F5-7B72-4836-BADB-1A6680C6A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3205c1-cbfe-474f-9e19-d111cc056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Bernabé Tapia Cruz</dc:creator>
  <cp:lastModifiedBy>Bernabé Tapia Cruz</cp:lastModifiedBy>
  <cp:lastPrinted>2019-06-21T19:14:32Z</cp:lastPrinted>
  <dcterms:created xsi:type="dcterms:W3CDTF">2011-10-13T14:46:36Z</dcterms:created>
  <dcterms:modified xsi:type="dcterms:W3CDTF">2019-11-18T18:22:57Z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0x01010063AFE5BFD343684FA17C60B03E912112</vt:lpwstr>
  </property>
</Properties>
</file>