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xml"/>
  <Override PartName="/xl/charts/chart8.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7.xml" ContentType="application/vnd.openxmlformats-officedocument.drawing+xml"/>
  <Override PartName="/xl/charts/chart12.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3.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harts/chart14.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15.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drawings/drawing43.xml" ContentType="application/vnd.openxmlformats-officedocument.drawing+xml"/>
  <Override PartName="/xl/charts/chart16.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harts/chart17.xml" ContentType="application/vnd.openxmlformats-officedocument.drawingml.chart+xml"/>
  <Override PartName="/xl/drawings/drawing49.xml" ContentType="application/vnd.openxmlformats-officedocument.drawingml.chartshapes+xml"/>
  <Override PartName="/xl/drawings/drawing50.xml" ContentType="application/vnd.openxmlformats-officedocument.drawing+xml"/>
  <Override PartName="/xl/charts/chart18.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19.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20.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21.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22.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drawings/drawing61.xml" ContentType="application/vnd.openxmlformats-officedocument.drawing+xml"/>
  <Override PartName="/xl/charts/chart23.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2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4.xml" ContentType="application/vnd.openxmlformats-officedocument.drawing+xml"/>
  <Override PartName="/xl/drawings/drawing65.xml" ContentType="application/vnd.openxmlformats-officedocument.drawing+xml"/>
  <Override PartName="/xl/charts/chart25.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26.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drawings/drawing70.xml" ContentType="application/vnd.openxmlformats-officedocument.drawing+xml"/>
  <Override PartName="/xl/charts/chart27.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charts/chart28.xml" ContentType="application/vnd.openxmlformats-officedocument.drawingml.chart+xml"/>
  <Override PartName="/xl/drawings/drawing75.xml" ContentType="application/vnd.openxmlformats-officedocument.drawingml.chartshapes+xml"/>
  <Override PartName="/xl/drawings/drawing76.xml" ContentType="application/vnd.openxmlformats-officedocument.drawing+xml"/>
  <Override PartName="/xl/charts/chart29.xml" ContentType="application/vnd.openxmlformats-officedocument.drawingml.chart+xml"/>
  <Override PartName="/xl/drawings/drawing77.xml" ContentType="application/vnd.openxmlformats-officedocument.drawingml.chartshapes+xml"/>
  <Override PartName="/xl/drawings/drawing78.xml" ContentType="application/vnd.openxmlformats-officedocument.drawing+xml"/>
  <Override PartName="/xl/charts/chart30.xml" ContentType="application/vnd.openxmlformats-officedocument.drawingml.chart+xml"/>
  <Override PartName="/xl/drawings/drawing79.xml" ContentType="application/vnd.openxmlformats-officedocument.drawingml.chartshapes+xml"/>
  <Override PartName="/xl/drawings/drawing80.xml" ContentType="application/vnd.openxmlformats-officedocument.drawing+xml"/>
  <Override PartName="/xl/charts/chart31.xml" ContentType="application/vnd.openxmlformats-officedocument.drawingml.chart+xml"/>
  <Override PartName="/xl/drawings/drawing81.xml" ContentType="application/vnd.openxmlformats-officedocument.drawingml.chartshapes+xml"/>
  <Override PartName="/xl/drawings/drawing82.xml" ContentType="application/vnd.openxmlformats-officedocument.drawing+xml"/>
  <Override PartName="/xl/charts/chart32.xml" ContentType="application/vnd.openxmlformats-officedocument.drawingml.chart+xml"/>
  <Override PartName="/xl/drawings/drawing83.xml" ContentType="application/vnd.openxmlformats-officedocument.drawingml.chartshapes+xml"/>
  <Override PartName="/xl/drawings/drawing84.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85.xml" ContentType="application/vnd.openxmlformats-officedocument.drawingml.chartshapes+xml"/>
  <Override PartName="/xl/drawings/drawing86.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87.xml" ContentType="application/vnd.openxmlformats-officedocument.drawing+xml"/>
  <Override PartName="/xl/charts/chart38.xml" ContentType="application/vnd.openxmlformats-officedocument.drawingml.chart+xml"/>
  <Override PartName="/xl/drawings/drawing88.xml" ContentType="application/vnd.openxmlformats-officedocument.drawingml.chartshapes+xml"/>
  <Override PartName="/xl/drawings/drawing89.xml" ContentType="application/vnd.openxmlformats-officedocument.drawing+xml"/>
  <Override PartName="/xl/charts/chart39.xml" ContentType="application/vnd.openxmlformats-officedocument.drawingml.chart+xml"/>
  <Override PartName="/xl/drawings/drawing90.xml" ContentType="application/vnd.openxmlformats-officedocument.drawing+xml"/>
  <Override PartName="/xl/drawings/drawing91.xml" ContentType="application/vnd.openxmlformats-officedocument.drawing+xml"/>
  <Override PartName="/xl/charts/chart40.xml" ContentType="application/vnd.openxmlformats-officedocument.drawingml.chart+xml"/>
  <Override PartName="/xl/drawings/drawing9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https://odepa-my.sharepoint.com/personal/acanales_odepa_gob_cl/Documents/web/excel/"/>
    </mc:Choice>
  </mc:AlternateContent>
  <xr:revisionPtr revIDLastSave="1" documentId="8_{D1A4E19D-8FF7-491F-B138-BC2F3AE46BF0}" xr6:coauthVersionLast="41" xr6:coauthVersionMax="41" xr10:uidLastSave="{A3F944C2-A6A6-4DA0-A678-FC4C8B875989}"/>
  <bookViews>
    <workbookView xWindow="-120" yWindow="-120" windowWidth="29040" windowHeight="15840" tabRatio="807" xr2:uid="{00000000-000D-0000-FFFF-FFFF00000000}"/>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sheetId="10" r:id="rId18"/>
    <sheet name="19" sheetId="19" r:id="rId19"/>
    <sheet name="20" sheetId="12" r:id="rId20"/>
    <sheet name="21" sheetId="82" r:id="rId21"/>
    <sheet name="22" sheetId="31" r:id="rId22"/>
    <sheet name="23" sheetId="37" r:id="rId23"/>
    <sheet name="24" sheetId="84" r:id="rId24"/>
    <sheet name="25" sheetId="85" r:id="rId25"/>
    <sheet name="26" sheetId="86" r:id="rId26"/>
    <sheet name="27" sheetId="34" r:id="rId27"/>
    <sheet name="Contenido Maíz" sheetId="39" r:id="rId28"/>
    <sheet name="28" sheetId="40" r:id="rId29"/>
    <sheet name="29" sheetId="41" r:id="rId30"/>
    <sheet name="30" sheetId="42" r:id="rId31"/>
    <sheet name="31" sheetId="43" r:id="rId32"/>
    <sheet name="32" sheetId="44" r:id="rId33"/>
    <sheet name="33" sheetId="45" r:id="rId34"/>
    <sheet name="34" sheetId="46" r:id="rId35"/>
    <sheet name="35" sheetId="47" r:id="rId36"/>
    <sheet name="36" sheetId="48" r:id="rId37"/>
    <sheet name="37" sheetId="49" r:id="rId38"/>
    <sheet name="38" sheetId="50" r:id="rId39"/>
    <sheet name="39" sheetId="51" r:id="rId40"/>
    <sheet name="40" sheetId="52" r:id="rId41"/>
    <sheet name="41" sheetId="77" r:id="rId42"/>
    <sheet name="42" sheetId="54" r:id="rId43"/>
    <sheet name="43" sheetId="83" r:id="rId44"/>
    <sheet name="Contenido Arroz" sheetId="56" r:id="rId45"/>
    <sheet name="44" sheetId="57" r:id="rId46"/>
    <sheet name="45" sheetId="58" r:id="rId47"/>
    <sheet name="46" sheetId="59" r:id="rId48"/>
    <sheet name="47" sheetId="60" r:id="rId49"/>
    <sheet name="48" sheetId="61" r:id="rId50"/>
    <sheet name="49" sheetId="62" r:id="rId51"/>
    <sheet name="50" sheetId="63" r:id="rId52"/>
    <sheet name="51" sheetId="64" r:id="rId53"/>
    <sheet name="52" sheetId="65" r:id="rId54"/>
    <sheet name="53" sheetId="66" r:id="rId55"/>
    <sheet name="54" sheetId="67" r:id="rId56"/>
    <sheet name="55" sheetId="68" r:id="rId57"/>
    <sheet name="56" sheetId="69" r:id="rId58"/>
    <sheet name="57" sheetId="70" r:id="rId59"/>
    <sheet name="58" sheetId="73" r:id="rId60"/>
    <sheet name="59" sheetId="74" r:id="rId61"/>
    <sheet name="60" sheetId="75" r:id="rId62"/>
  </sheets>
  <definedNames>
    <definedName name="_xlnm.Print_Area" localSheetId="12">'13'!$A$1:$L$39</definedName>
    <definedName name="_xlnm.Print_Area" localSheetId="13">'14'!$A$1:$L$39</definedName>
    <definedName name="_xlnm.Print_Area" localSheetId="15">'16'!$A$1:$L$34</definedName>
    <definedName name="_xlnm.Print_Area" localSheetId="18">'19'!$B$1:$N$21</definedName>
    <definedName name="_xlnm.Print_Area" localSheetId="19">'20'!$A$1:$H$52</definedName>
    <definedName name="_xlnm.Print_Area" localSheetId="21">'22'!$B$1:$O$32</definedName>
    <definedName name="_xlnm.Print_Area" localSheetId="22">'23'!$A$1:$M$29</definedName>
    <definedName name="_xlnm.Print_Area" localSheetId="23">'24'!$A$1:$V$38</definedName>
    <definedName name="_xlnm.Print_Area" localSheetId="24">'25'!$A$1:$V$38</definedName>
    <definedName name="_xlnm.Print_Area" localSheetId="25">'26'!$A$1:$M$37</definedName>
    <definedName name="_xlnm.Print_Area" localSheetId="28">'28'!$B$1:$I$37</definedName>
    <definedName name="_xlnm.Print_Area" localSheetId="29">'29'!$B$1:$G$36</definedName>
    <definedName name="_xlnm.Print_Area" localSheetId="30">'30'!$B$2:$I$21</definedName>
    <definedName name="_xlnm.Print_Area" localSheetId="36">'36'!$A$1:$G$39</definedName>
    <definedName name="_xlnm.Print_Area" localSheetId="39">'39'!$B$1:$H$38</definedName>
    <definedName name="_xlnm.Print_Area" localSheetId="3">'4'!$A$1:$G$38</definedName>
    <definedName name="_xlnm.Print_Area" localSheetId="41">'41'!$A$1:$N$21</definedName>
    <definedName name="_xlnm.Print_Area" localSheetId="42">'42'!$B$1:$G$44</definedName>
    <definedName name="_xlnm.Print_Area" localSheetId="43">'43'!$A$1:$F$24</definedName>
    <definedName name="_xlnm.Print_Area" localSheetId="45">'44'!$B$1:$G$35</definedName>
    <definedName name="_xlnm.Print_Area" localSheetId="46">'45'!$B$1:$G$36</definedName>
    <definedName name="_xlnm.Print_Area" localSheetId="47">'46'!$B$2:$O$21</definedName>
    <definedName name="_xlnm.Print_Area" localSheetId="4">'5'!$A$1:$G$37</definedName>
    <definedName name="_xlnm.Print_Area" localSheetId="57">'56'!$A$1:$D$21</definedName>
    <definedName name="_xlnm.Print_Area" localSheetId="58">'57'!$B$1:$I$45</definedName>
    <definedName name="_xlnm.Print_Area" localSheetId="59">'58'!$A$1:$E$23</definedName>
    <definedName name="_xlnm.Print_Area" localSheetId="5">'6'!$B$1:$M$21</definedName>
    <definedName name="_xlnm.Print_Area" localSheetId="6">'7'!$B$1:$E$39</definedName>
    <definedName name="_xlnm.Print_Area" localSheetId="7">'8'!$A$1:$G$30</definedName>
    <definedName name="_xlnm.Print_Area" localSheetId="8">'9'!$A$1:$G$23</definedName>
    <definedName name="_xlnm.Print_Area" localSheetId="1">Introducción!$A$1:$E$12</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Print_Area" localSheetId="9">'10'!$B$1:$H$27</definedName>
    <definedName name="Print_Area" localSheetId="10">'11'!$A$1:$J$38</definedName>
    <definedName name="Print_Area" localSheetId="11">'12'!$A$1:$G$38</definedName>
    <definedName name="Print_Area" localSheetId="12">'13'!$A$1:$L$40</definedName>
    <definedName name="Print_Area" localSheetId="13">'14'!$B$1:$L$38</definedName>
    <definedName name="Print_Area" localSheetId="15">'16'!$B$1:$K$34</definedName>
    <definedName name="Print_Area" localSheetId="16">'17'!$B$1:$K$21</definedName>
    <definedName name="Print_Area" localSheetId="17">'18'!$B$1:$K$29</definedName>
    <definedName name="Print_Area" localSheetId="18">'19'!$B$1:$N$22</definedName>
    <definedName name="Print_Area" localSheetId="19">'20'!$B$1:$H$54</definedName>
    <definedName name="Print_Area" localSheetId="21">'22'!$B$1:$O$32</definedName>
    <definedName name="Print_Area" localSheetId="22">'23'!$B$1:$O$28</definedName>
    <definedName name="Print_Area" localSheetId="26">'27'!$A$1:$E$8</definedName>
    <definedName name="Print_Area" localSheetId="28">'28'!$C$1:$H$36</definedName>
    <definedName name="Print_Area" localSheetId="29">'29'!$B$1:$G$37</definedName>
    <definedName name="Print_Area" localSheetId="30">'30'!$B$2:$H$22</definedName>
    <definedName name="Print_Area" localSheetId="31">'31'!$A$1:$E$36</definedName>
    <definedName name="Print_Area" localSheetId="32">'32'!$A$1:$E$25</definedName>
    <definedName name="Print_Area" localSheetId="33">'33'!$A$1:$G$25</definedName>
    <definedName name="Print_Area" localSheetId="34">'34'!$B$1:$E$35</definedName>
    <definedName name="Print_Area" localSheetId="35">'35'!$B$1:$H$38</definedName>
    <definedName name="Print_Area" localSheetId="36">'36'!$A$1:$G$41</definedName>
    <definedName name="Print_Area" localSheetId="37">'37'!$B$1:$J$40</definedName>
    <definedName name="Print_Area" localSheetId="38">'38'!$A$1:$F$36</definedName>
    <definedName name="Print_Area" localSheetId="39">'39'!$B$1:$G$37</definedName>
    <definedName name="Print_Area" localSheetId="3">'4'!$B$1:$G$36</definedName>
    <definedName name="Print_Area" localSheetId="40">'40'!$A$1:$G$44</definedName>
    <definedName name="Print_Area" localSheetId="41">'41'!$B$1:$N$21</definedName>
    <definedName name="Print_Area" localSheetId="42">'42'!$B$1:$G$48</definedName>
    <definedName name="Print_Area" localSheetId="45">'44'!$B$1:$G$35</definedName>
    <definedName name="Print_Area" localSheetId="46">'45'!$B$1:$G$36</definedName>
    <definedName name="Print_Area" localSheetId="47">'46'!$B$1:$O$22</definedName>
    <definedName name="Print_Area" localSheetId="48">'47'!$B$1:$E$42</definedName>
    <definedName name="Print_Area" localSheetId="49">'48'!$A$1:$G$18</definedName>
    <definedName name="Print_Area" localSheetId="50">'49'!$B$1:$E$16</definedName>
    <definedName name="Print_Area" localSheetId="4">'5'!$A$1:$G$36</definedName>
    <definedName name="Print_Area" localSheetId="51">'50'!$B$1:$G$37</definedName>
    <definedName name="Print_Area" localSheetId="52">'51'!$B$1:$G$40</definedName>
    <definedName name="Print_Area" localSheetId="53">'52'!$B$1:$N$40</definedName>
    <definedName name="Print_Area" localSheetId="54">'53'!$B$1:$J$31</definedName>
    <definedName name="Print_Area" localSheetId="55">'54'!$A$1:$H$35</definedName>
    <definedName name="Print_Area" localSheetId="56">'55'!$B$1:$H$33</definedName>
    <definedName name="Print_Area" localSheetId="57">'56'!$B$1:$D$21</definedName>
    <definedName name="Print_Area" localSheetId="58">'57'!$B$1:$I$44</definedName>
    <definedName name="Print_Area" localSheetId="59">'58'!$A$1:$E$22</definedName>
    <definedName name="Print_Area" localSheetId="60">'59'!$B$1:$H$30</definedName>
    <definedName name="Print_Area" localSheetId="5">'6'!$B$2:$L$22</definedName>
    <definedName name="Print_Area" localSheetId="6">'7'!$A$1:$E$39</definedName>
    <definedName name="Print_Area" localSheetId="7">'8'!$A$1:$G$31</definedName>
    <definedName name="Print_Area" localSheetId="8">'9'!$A$1:$G$22</definedName>
    <definedName name="Print_Area" localSheetId="44">'Contenido Arroz'!$A$1:$G$42</definedName>
    <definedName name="Print_Area" localSheetId="27">'Contenido Maíz'!$A$2:$G$41</definedName>
    <definedName name="Print_Area" localSheetId="2">'Contenido Trigo'!$A$2:$G$44</definedName>
    <definedName name="Print_Area" localSheetId="1">Introducción!$A$1:$E$12</definedName>
    <definedName name="Print_Area" localSheetId="0">Portada!$A$1:$E$84</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53" hidden="1">'52'!#REF!</definedName>
    <definedName name="Z_5CDC6F58_B038_4A0E_A13D_C643B013E119_.wvu.Cols" localSheetId="0" hidden="1">Portada!#REF!</definedName>
    <definedName name="Z_5CDC6F58_B038_4A0E_A13D_C643B013E119_.wvu.PrintArea" localSheetId="9" hidden="1">'10'!$C$4:$G$30</definedName>
    <definedName name="Z_5CDC6F58_B038_4A0E_A13D_C643B013E119_.wvu.PrintArea" localSheetId="10" hidden="1">'11'!$B$1:$I$36</definedName>
    <definedName name="Z_5CDC6F58_B038_4A0E_A13D_C643B013E119_.wvu.PrintArea" localSheetId="11" hidden="1">'12'!$A$1:$G$37</definedName>
    <definedName name="Z_5CDC6F58_B038_4A0E_A13D_C643B013E119_.wvu.PrintArea" localSheetId="12" hidden="1">'13'!$B$1:$K$40</definedName>
    <definedName name="Z_5CDC6F58_B038_4A0E_A13D_C643B013E119_.wvu.PrintArea" localSheetId="13" hidden="1">'14'!$B$1:$K$38</definedName>
    <definedName name="Z_5CDC6F58_B038_4A0E_A13D_C643B013E119_.wvu.PrintArea" localSheetId="15" hidden="1">'16'!$A$1:$K$30</definedName>
    <definedName name="Z_5CDC6F58_B038_4A0E_A13D_C643B013E119_.wvu.PrintArea" localSheetId="17" hidden="1">'18'!$B$1:$L$32</definedName>
    <definedName name="Z_5CDC6F58_B038_4A0E_A13D_C643B013E119_.wvu.PrintArea" localSheetId="18" hidden="1">'19'!$B$1:$N$22</definedName>
    <definedName name="Z_5CDC6F58_B038_4A0E_A13D_C643B013E119_.wvu.PrintArea" localSheetId="19" hidden="1">'20'!$B$1:$G$50</definedName>
    <definedName name="Z_5CDC6F58_B038_4A0E_A13D_C643B013E119_.wvu.PrintArea" localSheetId="28" hidden="1">'28'!$C$1:$H$35</definedName>
    <definedName name="Z_5CDC6F58_B038_4A0E_A13D_C643B013E119_.wvu.PrintArea" localSheetId="29" hidden="1">'29'!$B$1:$F$37</definedName>
    <definedName name="Z_5CDC6F58_B038_4A0E_A13D_C643B013E119_.wvu.PrintArea" localSheetId="32" hidden="1">'32'!$B$1:$D$24</definedName>
    <definedName name="Z_5CDC6F58_B038_4A0E_A13D_C643B013E119_.wvu.PrintArea" localSheetId="33" hidden="1">'33'!$B$1:$F$25</definedName>
    <definedName name="Z_5CDC6F58_B038_4A0E_A13D_C643B013E119_.wvu.PrintArea" localSheetId="35" hidden="1">'35'!$B$1:$H$36</definedName>
    <definedName name="Z_5CDC6F58_B038_4A0E_A13D_C643B013E119_.wvu.PrintArea" localSheetId="36" hidden="1">'36'!$A$1:$G$38</definedName>
    <definedName name="Z_5CDC6F58_B038_4A0E_A13D_C643B013E119_.wvu.PrintArea" localSheetId="38" hidden="1">'38'!$B$1:$F$17</definedName>
    <definedName name="Z_5CDC6F58_B038_4A0E_A13D_C643B013E119_.wvu.PrintArea" localSheetId="39" hidden="1">'39'!$A$1:$G$14</definedName>
    <definedName name="Z_5CDC6F58_B038_4A0E_A13D_C643B013E119_.wvu.PrintArea" localSheetId="3" hidden="1">'4'!$B$1:$G$36</definedName>
    <definedName name="Z_5CDC6F58_B038_4A0E_A13D_C643B013E119_.wvu.PrintArea" localSheetId="42" hidden="1">'42'!$B$1:$G$44</definedName>
    <definedName name="Z_5CDC6F58_B038_4A0E_A13D_C643B013E119_.wvu.PrintArea" localSheetId="45" hidden="1">'44'!$B$1:$G$35</definedName>
    <definedName name="Z_5CDC6F58_B038_4A0E_A13D_C643B013E119_.wvu.PrintArea" localSheetId="46" hidden="1">'45'!$B$1:$G$32</definedName>
    <definedName name="Z_5CDC6F58_B038_4A0E_A13D_C643B013E119_.wvu.PrintArea" localSheetId="49" hidden="1">'48'!$B$1:$F$17</definedName>
    <definedName name="Z_5CDC6F58_B038_4A0E_A13D_C643B013E119_.wvu.PrintArea" localSheetId="4" hidden="1">'5'!$A$1:$G$33</definedName>
    <definedName name="Z_5CDC6F58_B038_4A0E_A13D_C643B013E119_.wvu.PrintArea" localSheetId="51" hidden="1">'50'!$B$1:$G$35</definedName>
    <definedName name="Z_5CDC6F58_B038_4A0E_A13D_C643B013E119_.wvu.PrintArea" localSheetId="52" hidden="1">'51'!$A$1:$F$36</definedName>
    <definedName name="Z_5CDC6F58_B038_4A0E_A13D_C643B013E119_.wvu.PrintArea" localSheetId="53" hidden="1">'52'!$B$1:$M$38</definedName>
    <definedName name="Z_5CDC6F58_B038_4A0E_A13D_C643B013E119_.wvu.PrintArea" localSheetId="54" hidden="1">'53'!$B$1:$I$31</definedName>
    <definedName name="Z_5CDC6F58_B038_4A0E_A13D_C643B013E119_.wvu.PrintArea" localSheetId="55" hidden="1">'54'!$A$1:$G$34</definedName>
    <definedName name="Z_5CDC6F58_B038_4A0E_A13D_C643B013E119_.wvu.PrintArea" localSheetId="56" hidden="1">'55'!$B$1:$H$32</definedName>
    <definedName name="Z_5CDC6F58_B038_4A0E_A13D_C643B013E119_.wvu.PrintArea" localSheetId="57" hidden="1">'56'!$B$1:$D$22</definedName>
    <definedName name="Z_5CDC6F58_B038_4A0E_A13D_C643B013E119_.wvu.PrintArea" localSheetId="58" hidden="1">'57'!$B$1:$I$40</definedName>
    <definedName name="Z_5CDC6F58_B038_4A0E_A13D_C643B013E119_.wvu.PrintArea" localSheetId="7" hidden="1">'8'!$B$1:$F$29</definedName>
    <definedName name="Z_5CDC6F58_B038_4A0E_A13D_C643B013E119_.wvu.PrintArea" localSheetId="8" hidden="1">'9'!$B$1:$F$22</definedName>
    <definedName name="Z_5CDC6F58_B038_4A0E_A13D_C643B013E119_.wvu.PrintArea" localSheetId="44" hidden="1">'Contenido Arroz'!$A$1:$G$42</definedName>
    <definedName name="Z_5CDC6F58_B038_4A0E_A13D_C643B013E119_.wvu.PrintArea" localSheetId="27" hidden="1">'Contenido Maíz'!$A$2:$G$41</definedName>
    <definedName name="Z_5CDC6F58_B038_4A0E_A13D_C643B013E119_.wvu.PrintArea" localSheetId="2" hidden="1">'Contenido Trigo'!$A$2:$G$44</definedName>
    <definedName name="Z_5CDC6F58_B038_4A0E_A13D_C643B013E119_.wvu.PrintArea" localSheetId="0" hidden="1">Portada!$A$1:$E$84</definedName>
  </definedNames>
  <calcPr calcId="191029"/>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8" i="58" l="1"/>
  <c r="D39" i="58" s="1"/>
  <c r="E38" i="58"/>
  <c r="E39" i="58" s="1"/>
  <c r="F38" i="58"/>
  <c r="F39" i="58"/>
  <c r="C39" i="58"/>
  <c r="C38" i="58"/>
  <c r="D42" i="8"/>
  <c r="E42" i="8"/>
  <c r="F42" i="8"/>
  <c r="C42" i="8"/>
  <c r="D41" i="8"/>
  <c r="E41" i="8"/>
  <c r="F41" i="8"/>
  <c r="C41" i="8"/>
  <c r="G15" i="41" l="1"/>
  <c r="K18" i="10" l="1"/>
  <c r="K17" i="7"/>
  <c r="K18" i="7"/>
  <c r="K18" i="27"/>
  <c r="K18" i="3"/>
  <c r="M17" i="65" l="1"/>
  <c r="G14" i="58" l="1"/>
  <c r="G38" i="58" s="1"/>
  <c r="G39" i="58" s="1"/>
  <c r="K17" i="10" l="1"/>
  <c r="E14" i="43" l="1"/>
  <c r="M16" i="65" l="1"/>
  <c r="K17" i="27" l="1"/>
  <c r="K17" i="3"/>
  <c r="K16" i="10" l="1"/>
  <c r="K16" i="7"/>
  <c r="K16" i="27"/>
  <c r="K16" i="3"/>
  <c r="M15" i="65" l="1"/>
  <c r="K15" i="10" l="1"/>
  <c r="K15" i="7"/>
  <c r="K15" i="27"/>
  <c r="K15" i="3"/>
  <c r="M14" i="65" l="1"/>
  <c r="G19" i="48" l="1"/>
  <c r="E16" i="60" l="1"/>
  <c r="E17" i="24"/>
  <c r="M13" i="65" l="1"/>
  <c r="K14" i="10" l="1"/>
  <c r="K14" i="7"/>
  <c r="K14" i="27"/>
  <c r="K14" i="3"/>
  <c r="D18" i="46" l="1"/>
  <c r="D17" i="46"/>
  <c r="D16" i="46"/>
  <c r="D15" i="46"/>
  <c r="M12" i="65" l="1"/>
  <c r="E15" i="46" l="1"/>
  <c r="F16" i="61"/>
  <c r="F15" i="61"/>
  <c r="F16" i="45" l="1"/>
  <c r="F17" i="45"/>
  <c r="F18" i="45"/>
  <c r="F19" i="45"/>
  <c r="F20" i="45"/>
  <c r="F21" i="45"/>
  <c r="F22" i="45"/>
  <c r="F23" i="45"/>
  <c r="F24" i="45"/>
  <c r="F15" i="45"/>
  <c r="F15" i="20"/>
  <c r="F16" i="20"/>
  <c r="F17" i="20"/>
  <c r="F18" i="20"/>
  <c r="F19" i="20"/>
  <c r="F20" i="20"/>
  <c r="F14" i="20"/>
  <c r="F18" i="15"/>
  <c r="F19" i="15"/>
  <c r="F20" i="15"/>
  <c r="F21" i="15"/>
  <c r="F22" i="15"/>
  <c r="F23" i="15"/>
  <c r="F24" i="15"/>
  <c r="F25" i="15"/>
  <c r="F26" i="15"/>
  <c r="F27" i="15"/>
  <c r="F17" i="15"/>
  <c r="K13" i="10" l="1"/>
  <c r="K13" i="7"/>
  <c r="K13" i="27"/>
  <c r="K13" i="3"/>
  <c r="F19" i="4"/>
  <c r="G12" i="36"/>
  <c r="G11" i="36"/>
  <c r="G14" i="36"/>
  <c r="G15" i="36"/>
  <c r="F12" i="36"/>
  <c r="F11" i="36"/>
  <c r="E14" i="36"/>
  <c r="F14" i="36"/>
  <c r="F15" i="36" s="1"/>
  <c r="E12" i="36"/>
  <c r="E15" i="36" s="1"/>
  <c r="E11" i="36"/>
  <c r="D11" i="36"/>
  <c r="D12" i="36" s="1"/>
  <c r="M11" i="65"/>
  <c r="K12" i="10"/>
  <c r="K12" i="7"/>
  <c r="K12" i="27"/>
  <c r="K12" i="3"/>
  <c r="M10" i="65"/>
  <c r="G18" i="64"/>
  <c r="G13" i="58"/>
  <c r="G14" i="41"/>
  <c r="G14" i="8"/>
  <c r="K11" i="10"/>
  <c r="K11" i="7"/>
  <c r="K11" i="27"/>
  <c r="K11" i="3"/>
  <c r="M9" i="65"/>
  <c r="K10" i="10"/>
  <c r="K10" i="7"/>
  <c r="K9" i="27"/>
  <c r="K10" i="27"/>
  <c r="K9" i="3"/>
  <c r="K10" i="3"/>
  <c r="K8" i="3"/>
  <c r="G13" i="41"/>
  <c r="G12" i="41"/>
  <c r="G13" i="8"/>
  <c r="D14" i="45"/>
  <c r="E13" i="45"/>
  <c r="E12" i="45"/>
  <c r="E11" i="45"/>
  <c r="E10" i="45"/>
  <c r="E9" i="45"/>
  <c r="E8" i="45"/>
  <c r="E7" i="45"/>
  <c r="E14" i="45" s="1"/>
  <c r="F14" i="45" s="1"/>
  <c r="E6" i="45"/>
  <c r="K9" i="10"/>
  <c r="K9" i="7"/>
  <c r="E21" i="80"/>
  <c r="K8" i="27"/>
  <c r="M8" i="65"/>
  <c r="I21" i="80"/>
  <c r="J21" i="80"/>
  <c r="F21" i="80"/>
  <c r="D20" i="27"/>
  <c r="E20" i="27"/>
  <c r="F20" i="27"/>
  <c r="G20" i="27"/>
  <c r="H20" i="27"/>
  <c r="I20" i="27"/>
  <c r="E21" i="27" s="1"/>
  <c r="J20" i="27"/>
  <c r="C20" i="27"/>
  <c r="J20" i="3"/>
  <c r="J21" i="3" s="1"/>
  <c r="H20" i="3"/>
  <c r="F20" i="3"/>
  <c r="E20" i="3"/>
  <c r="E21" i="3" s="1"/>
  <c r="G12" i="58"/>
  <c r="G11" i="58"/>
  <c r="G19" i="52"/>
  <c r="C20" i="49"/>
  <c r="D20" i="49"/>
  <c r="E20" i="49"/>
  <c r="F20" i="49"/>
  <c r="G20" i="49"/>
  <c r="H20" i="49"/>
  <c r="I20" i="49"/>
  <c r="I21" i="49" s="1"/>
  <c r="J20" i="49"/>
  <c r="F21" i="49" s="1"/>
  <c r="N11" i="49" s="1"/>
  <c r="G15" i="8"/>
  <c r="G6" i="41"/>
  <c r="G7" i="41"/>
  <c r="G8" i="41"/>
  <c r="G9" i="41"/>
  <c r="G10" i="41"/>
  <c r="G11" i="41"/>
  <c r="I20" i="3"/>
  <c r="I21" i="3" s="1"/>
  <c r="G20" i="3"/>
  <c r="E17" i="5"/>
  <c r="H17" i="5" s="1"/>
  <c r="I17" i="5" s="1"/>
  <c r="E18" i="63"/>
  <c r="D17" i="47"/>
  <c r="H16" i="5"/>
  <c r="G7" i="47"/>
  <c r="D8" i="47"/>
  <c r="F8" i="47"/>
  <c r="G8" i="47"/>
  <c r="H9" i="47" s="1"/>
  <c r="D9" i="47"/>
  <c r="F9" i="47"/>
  <c r="G9" i="47"/>
  <c r="D10" i="47"/>
  <c r="F10" i="47"/>
  <c r="G10" i="47"/>
  <c r="H10" i="47"/>
  <c r="D11" i="47"/>
  <c r="F11" i="47"/>
  <c r="G11" i="47"/>
  <c r="H11" i="47" s="1"/>
  <c r="D12" i="47"/>
  <c r="F12" i="47"/>
  <c r="G12" i="47"/>
  <c r="H12" i="47"/>
  <c r="D13" i="47"/>
  <c r="F13" i="47"/>
  <c r="G13" i="47"/>
  <c r="H13" i="47" s="1"/>
  <c r="D14" i="47"/>
  <c r="F14" i="47"/>
  <c r="G14" i="47"/>
  <c r="H14" i="47"/>
  <c r="D15" i="47"/>
  <c r="F15" i="47"/>
  <c r="G15" i="47"/>
  <c r="D16" i="47"/>
  <c r="D16" i="5"/>
  <c r="D17" i="5"/>
  <c r="I19" i="77"/>
  <c r="J19" i="19"/>
  <c r="D12" i="62"/>
  <c r="D13" i="62" s="1"/>
  <c r="G7" i="58"/>
  <c r="G8" i="58"/>
  <c r="G9" i="58"/>
  <c r="G10" i="58"/>
  <c r="G6" i="58"/>
  <c r="F19" i="48"/>
  <c r="E17" i="47"/>
  <c r="F17" i="47" s="1"/>
  <c r="D14" i="61"/>
  <c r="E13" i="61"/>
  <c r="E12" i="61"/>
  <c r="E14" i="61" s="1"/>
  <c r="E16" i="24"/>
  <c r="E16" i="46"/>
  <c r="D25" i="46" s="1"/>
  <c r="D11" i="61"/>
  <c r="E10" i="61"/>
  <c r="E11" i="61" s="1"/>
  <c r="E9" i="61"/>
  <c r="D21" i="20"/>
  <c r="F21" i="20" s="1"/>
  <c r="G9" i="63"/>
  <c r="G10" i="63"/>
  <c r="D28" i="15"/>
  <c r="F28" i="15" s="1"/>
  <c r="D17" i="63"/>
  <c r="E8" i="61"/>
  <c r="F8" i="61" s="1"/>
  <c r="D8" i="61"/>
  <c r="F7" i="61"/>
  <c r="F6" i="61"/>
  <c r="N19" i="77"/>
  <c r="M7" i="65"/>
  <c r="K8" i="7"/>
  <c r="U1" i="65"/>
  <c r="T1" i="65"/>
  <c r="S1" i="65"/>
  <c r="R1" i="65"/>
  <c r="L19" i="65"/>
  <c r="J19" i="65"/>
  <c r="H19" i="65"/>
  <c r="F19" i="65"/>
  <c r="D19" i="65"/>
  <c r="F18" i="64"/>
  <c r="D18" i="63" s="1"/>
  <c r="K8" i="10"/>
  <c r="H21" i="80"/>
  <c r="D21" i="80"/>
  <c r="D20" i="3"/>
  <c r="F19" i="52"/>
  <c r="C21" i="80"/>
  <c r="G21" i="80"/>
  <c r="C19" i="65"/>
  <c r="E19" i="65"/>
  <c r="G19" i="65"/>
  <c r="I19" i="65"/>
  <c r="K19" i="65"/>
  <c r="E19" i="52"/>
  <c r="C19" i="48"/>
  <c r="D19" i="48"/>
  <c r="E19" i="48"/>
  <c r="E16" i="47"/>
  <c r="F16" i="47" s="1"/>
  <c r="C19" i="77"/>
  <c r="D19" i="52"/>
  <c r="E15" i="24"/>
  <c r="B24" i="46"/>
  <c r="B22" i="46"/>
  <c r="G19" i="77"/>
  <c r="K19" i="77"/>
  <c r="E15" i="5"/>
  <c r="F15" i="5"/>
  <c r="D15" i="5"/>
  <c r="F12" i="63"/>
  <c r="F13" i="63"/>
  <c r="F14" i="63"/>
  <c r="G14" i="63" s="1"/>
  <c r="F15" i="63"/>
  <c r="G15" i="63" s="1"/>
  <c r="F16" i="63"/>
  <c r="G16" i="63"/>
  <c r="F11" i="63"/>
  <c r="G11" i="63" s="1"/>
  <c r="G12" i="63"/>
  <c r="M19" i="77"/>
  <c r="Q19" i="19"/>
  <c r="V19" i="19"/>
  <c r="W19" i="19"/>
  <c r="E19" i="77"/>
  <c r="G8" i="67"/>
  <c r="F8" i="67"/>
  <c r="F15" i="67" s="1"/>
  <c r="G7" i="67"/>
  <c r="E7" i="67"/>
  <c r="E15" i="67" s="1"/>
  <c r="D7" i="67"/>
  <c r="D15" i="67"/>
  <c r="C7" i="67"/>
  <c r="C15" i="67"/>
  <c r="B7" i="67"/>
  <c r="B17" i="64"/>
  <c r="B16" i="64"/>
  <c r="B15" i="64"/>
  <c r="B14" i="64"/>
  <c r="B13" i="64"/>
  <c r="B12" i="64"/>
  <c r="B11" i="64"/>
  <c r="B10" i="64"/>
  <c r="B9" i="64"/>
  <c r="B8" i="64"/>
  <c r="B7" i="64"/>
  <c r="B6" i="64"/>
  <c r="E13" i="60"/>
  <c r="D12" i="60"/>
  <c r="E11" i="60"/>
  <c r="E10" i="60"/>
  <c r="E9" i="60"/>
  <c r="E8" i="60"/>
  <c r="E7" i="60"/>
  <c r="E6" i="60"/>
  <c r="AB34" i="65"/>
  <c r="C19" i="52"/>
  <c r="G7" i="51"/>
  <c r="F7" i="51"/>
  <c r="E7" i="51"/>
  <c r="D7" i="51"/>
  <c r="G6" i="51"/>
  <c r="F6" i="51"/>
  <c r="E6" i="51"/>
  <c r="D6" i="51"/>
  <c r="C6" i="51"/>
  <c r="E17" i="46"/>
  <c r="D14" i="36"/>
  <c r="H8" i="5"/>
  <c r="H9" i="5"/>
  <c r="I9" i="5" s="1"/>
  <c r="H10" i="5"/>
  <c r="I10" i="5" s="1"/>
  <c r="H11" i="5"/>
  <c r="I11" i="5" s="1"/>
  <c r="H12" i="5"/>
  <c r="I12" i="5"/>
  <c r="H13" i="5"/>
  <c r="I13" i="5"/>
  <c r="H14" i="5"/>
  <c r="I14" i="5" s="1"/>
  <c r="B9" i="4"/>
  <c r="B10" i="4"/>
  <c r="B11" i="4"/>
  <c r="B12" i="4"/>
  <c r="B13" i="4"/>
  <c r="B14" i="4"/>
  <c r="B15" i="4"/>
  <c r="B16" i="4"/>
  <c r="C19" i="19"/>
  <c r="E19" i="19"/>
  <c r="H19" i="19"/>
  <c r="L19" i="19"/>
  <c r="N19" i="19" s="1"/>
  <c r="M1" i="27"/>
  <c r="N1" i="27"/>
  <c r="O1" i="27"/>
  <c r="X35" i="27"/>
  <c r="N1" i="3"/>
  <c r="O1" i="3"/>
  <c r="P1" i="3"/>
  <c r="B7" i="4"/>
  <c r="D9" i="5"/>
  <c r="F9" i="5"/>
  <c r="D10" i="5"/>
  <c r="F10" i="5"/>
  <c r="D11" i="5"/>
  <c r="F11" i="5"/>
  <c r="D12" i="5"/>
  <c r="F12" i="5"/>
  <c r="F13" i="5"/>
  <c r="F14" i="5"/>
  <c r="F13" i="61"/>
  <c r="H15" i="47"/>
  <c r="H15" i="5"/>
  <c r="F16" i="5"/>
  <c r="I16" i="5"/>
  <c r="G15" i="67"/>
  <c r="G13" i="63"/>
  <c r="F12" i="61"/>
  <c r="G21" i="49" l="1"/>
  <c r="C21" i="49"/>
  <c r="D20" i="65"/>
  <c r="R2" i="65" s="1"/>
  <c r="D21" i="3"/>
  <c r="N2" i="3" s="1"/>
  <c r="F21" i="3"/>
  <c r="O2" i="3" s="1"/>
  <c r="H21" i="3"/>
  <c r="P2" i="3" s="1"/>
  <c r="D21" i="27"/>
  <c r="M2" i="27" s="1"/>
  <c r="I21" i="65"/>
  <c r="H20" i="65"/>
  <c r="T2" i="65" s="1"/>
  <c r="L21" i="65"/>
  <c r="J20" i="65"/>
  <c r="U2" i="65" s="1"/>
  <c r="H21" i="27"/>
  <c r="O2" i="27" s="1"/>
  <c r="F21" i="27"/>
  <c r="N2" i="27" s="1"/>
  <c r="G21" i="27"/>
  <c r="C21" i="27"/>
  <c r="G21" i="3"/>
  <c r="D20" i="36"/>
  <c r="G19" i="36"/>
  <c r="E19" i="36"/>
  <c r="D19" i="36"/>
  <c r="E21" i="36"/>
  <c r="G20" i="36"/>
  <c r="F21" i="36"/>
  <c r="F20" i="36"/>
  <c r="G21" i="36"/>
  <c r="F19" i="36"/>
  <c r="E20" i="36"/>
  <c r="D21" i="36"/>
  <c r="D15" i="36"/>
  <c r="F14" i="61"/>
  <c r="C18" i="63"/>
  <c r="F18" i="63" s="1"/>
  <c r="G18" i="63" s="1"/>
  <c r="F11" i="61"/>
  <c r="C17" i="63"/>
  <c r="F17" i="63" s="1"/>
  <c r="G17" i="63" s="1"/>
  <c r="C21" i="65"/>
  <c r="L20" i="65"/>
  <c r="F21" i="65"/>
  <c r="E21" i="49"/>
  <c r="C20" i="65"/>
  <c r="I15" i="5"/>
  <c r="D21" i="65"/>
  <c r="G17" i="47"/>
  <c r="H17" i="47" s="1"/>
  <c r="G16" i="47"/>
  <c r="H16" i="47" s="1"/>
  <c r="H21" i="65"/>
  <c r="F17" i="5"/>
  <c r="I20" i="65"/>
  <c r="G21" i="65"/>
  <c r="G20" i="65"/>
  <c r="H8" i="47"/>
  <c r="J21" i="65"/>
  <c r="F20" i="65"/>
  <c r="S2" i="65" s="1"/>
  <c r="E21" i="65"/>
  <c r="K20" i="65"/>
  <c r="K21" i="65"/>
  <c r="E20" i="65"/>
  <c r="D21" i="49"/>
  <c r="M11" i="49" s="1"/>
  <c r="J21" i="49"/>
  <c r="H21" i="49"/>
  <c r="O11" i="49" s="1"/>
  <c r="C23" i="46"/>
  <c r="E22" i="46"/>
  <c r="E24" i="46"/>
  <c r="C24" i="46"/>
  <c r="E25" i="46"/>
  <c r="E18" i="46"/>
  <c r="D23" i="46"/>
  <c r="D24" i="46"/>
  <c r="E23" i="46"/>
  <c r="C25" i="46"/>
  <c r="D22" i="46"/>
  <c r="C22" i="46"/>
  <c r="Q2" i="3" l="1"/>
  <c r="P2" i="27"/>
  <c r="V2" i="65"/>
  <c r="P11" i="49"/>
</calcChain>
</file>

<file path=xl/sharedStrings.xml><?xml version="1.0" encoding="utf-8"?>
<sst xmlns="http://schemas.openxmlformats.org/spreadsheetml/2006/main" count="1674" uniqueCount="674">
  <si>
    <t>Cuadro Nº 1</t>
  </si>
  <si>
    <t>Cuadro Nº 2</t>
  </si>
  <si>
    <t>Cuadro Nº 3</t>
  </si>
  <si>
    <t>Cuadro Nº 5</t>
  </si>
  <si>
    <t>Cuadro Nº 9</t>
  </si>
  <si>
    <t>Años</t>
  </si>
  <si>
    <t>Producción</t>
  </si>
  <si>
    <t>País</t>
  </si>
  <si>
    <t>Var. %</t>
  </si>
  <si>
    <t>Argentina</t>
  </si>
  <si>
    <t>Importación</t>
  </si>
  <si>
    <t>Año agrícola</t>
  </si>
  <si>
    <t>Región</t>
  </si>
  <si>
    <t>Demanda</t>
  </si>
  <si>
    <t>Región Metropolitana</t>
  </si>
  <si>
    <t xml:space="preserve">Evolución de los precios en los mercados de Argentina, Estados Unidos y Chile </t>
  </si>
  <si>
    <t>Teatinos 40, piso 7. Santiago, Chile</t>
  </si>
  <si>
    <t xml:space="preserve">www.odepa.gob.cl  </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</si>
  <si>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</si>
  <si>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</si>
  <si>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</si>
  <si>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</si>
  <si>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</si>
  <si>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</si>
  <si>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</si>
  <si>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</si>
  <si>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</si>
  <si>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</si>
  <si>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</si>
  <si>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</si>
  <si>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Producción (toneladas)</t>
  </si>
  <si>
    <t>Rendimiento (quintales/hectárea)</t>
  </si>
  <si>
    <t>Superficie (hectáreas)</t>
  </si>
  <si>
    <t>(millones de toneladas)</t>
  </si>
  <si>
    <t>Mes de la proyección</t>
  </si>
  <si>
    <t>Variación  anual</t>
  </si>
  <si>
    <t xml:space="preserve"> (%)</t>
  </si>
  <si>
    <t>Cuadro Nº 6</t>
  </si>
  <si>
    <t>Cuadro Nº 10</t>
  </si>
  <si>
    <t xml:space="preserve">  Nº 10</t>
  </si>
  <si>
    <t xml:space="preserve">  Nº 11</t>
  </si>
  <si>
    <t>Publicación de la Oficina de Estudios y Políticas Agrarias (Odepa)</t>
  </si>
  <si>
    <t>del Ministerio de Agricultura, Gobierno de Chile</t>
  </si>
  <si>
    <t>Se puede reproducir total o parcialmente citando la fuente</t>
  </si>
  <si>
    <t>Otras</t>
  </si>
  <si>
    <t>Cuadro Nº 4</t>
  </si>
  <si>
    <t xml:space="preserve">  Nº 4</t>
  </si>
  <si>
    <t>Enero</t>
  </si>
  <si>
    <t>Febrero</t>
  </si>
  <si>
    <t>Marzo</t>
  </si>
  <si>
    <t>Junio</t>
  </si>
  <si>
    <t>Julio</t>
  </si>
  <si>
    <t>Agosto</t>
  </si>
  <si>
    <t>Septiembre</t>
  </si>
  <si>
    <t>Octubre</t>
  </si>
  <si>
    <t>Noviembre</t>
  </si>
  <si>
    <t>Diciembre</t>
  </si>
  <si>
    <t>Abril</t>
  </si>
  <si>
    <t>Mayo</t>
  </si>
  <si>
    <t>Otros</t>
  </si>
  <si>
    <t xml:space="preserve">  Nº 12</t>
  </si>
  <si>
    <t>Teléfono :(56- 2) 23973000</t>
  </si>
  <si>
    <t>Fax :(56- 2) 23973111</t>
  </si>
  <si>
    <t>2011/12</t>
  </si>
  <si>
    <t>Total</t>
  </si>
  <si>
    <t>2012/13</t>
  </si>
  <si>
    <t>Promedio 
ene nov</t>
  </si>
  <si>
    <t>2008/09</t>
  </si>
  <si>
    <t>2009/10</t>
  </si>
  <si>
    <t>2010/11</t>
  </si>
  <si>
    <t>2013/14</t>
  </si>
  <si>
    <t>Ucrania</t>
  </si>
  <si>
    <t>Mundo</t>
  </si>
  <si>
    <t>Insumos</t>
  </si>
  <si>
    <t>Margen neto por hectárea</t>
  </si>
  <si>
    <t>Cuadro Nº 7</t>
  </si>
  <si>
    <t>Cuadro Nº 8</t>
  </si>
  <si>
    <t>Cuadro Nº 11</t>
  </si>
  <si>
    <t>Cuadro Nº 12</t>
  </si>
  <si>
    <t>Cuadro Nº 13</t>
  </si>
  <si>
    <t>Cuadro Nº 14</t>
  </si>
  <si>
    <t>Cuadro Nº 15</t>
  </si>
  <si>
    <t xml:space="preserve">  Nº 13</t>
  </si>
  <si>
    <t xml:space="preserve">  Nº 14</t>
  </si>
  <si>
    <t>Chile.  Precios promedio nacionales informados por la industria</t>
  </si>
  <si>
    <t>Balance mundial de oferta y demanda de trigo</t>
  </si>
  <si>
    <t>Chile. Superficie, producción y rendimiento nacional de trigo (Coquimbo a Los Lagos)</t>
  </si>
  <si>
    <t>Australia</t>
  </si>
  <si>
    <t>Unión Europea</t>
  </si>
  <si>
    <t>Rusia</t>
  </si>
  <si>
    <t>EE.UU.</t>
  </si>
  <si>
    <t>Exportación</t>
  </si>
  <si>
    <t>Canadá</t>
  </si>
  <si>
    <t>Suave</t>
  </si>
  <si>
    <t>Intermedio</t>
  </si>
  <si>
    <t>Fuerte</t>
  </si>
  <si>
    <t>Promedio año</t>
  </si>
  <si>
    <t>Trigo</t>
  </si>
  <si>
    <t>Mes</t>
  </si>
  <si>
    <t>Mano de obra</t>
  </si>
  <si>
    <t>Maquinaria</t>
  </si>
  <si>
    <t>Total costos</t>
  </si>
  <si>
    <t>CAI SRW Golfo</t>
  </si>
  <si>
    <t>Costo importación CIF trigo SRW</t>
  </si>
  <si>
    <t>Chile. Trigo - Costos por hectárea según rendimiento esperado ($/ha)</t>
  </si>
  <si>
    <t>Chile. Precios promedio informados por la industria, por regiones</t>
  </si>
  <si>
    <t>INTRODUCCIÓN</t>
  </si>
  <si>
    <t>Chile. Superficie, producción y rendimiento regional de trigo panadero (Coquimbo a Los Lagos)</t>
  </si>
  <si>
    <t>Variación</t>
  </si>
  <si>
    <t>Superficie (miles de hectáreas)</t>
  </si>
  <si>
    <t>Rendimiento (qqm/hectárea)</t>
  </si>
  <si>
    <t>2014/15</t>
  </si>
  <si>
    <t>Producción (miles de toneladas)</t>
  </si>
  <si>
    <t>Exportaciones</t>
  </si>
  <si>
    <t>Canadian WRS</t>
  </si>
  <si>
    <t>Productos</t>
  </si>
  <si>
    <t>Año y Mes</t>
  </si>
  <si>
    <t>Harina</t>
  </si>
  <si>
    <t>Otros*</t>
  </si>
  <si>
    <t>Primera</t>
  </si>
  <si>
    <t>Especial</t>
  </si>
  <si>
    <t>Otra</t>
  </si>
  <si>
    <t>Harinilla</t>
  </si>
  <si>
    <t>Afrecho</t>
  </si>
  <si>
    <t>Afrechillo</t>
  </si>
  <si>
    <t>2013</t>
  </si>
  <si>
    <t>Chile. Molienda de trigo blanco y candeal por región</t>
  </si>
  <si>
    <t>Fuente: elaborado por Odepa con información del Servicio Nacional de Aduanas.</t>
  </si>
  <si>
    <t>Importaciones</t>
  </si>
  <si>
    <t>Balance de oferta y demanda de trigo por país de origen</t>
  </si>
  <si>
    <t>Kazajistán</t>
  </si>
  <si>
    <t>China</t>
  </si>
  <si>
    <t>Existencias iniciales</t>
  </si>
  <si>
    <t xml:space="preserve">Existencias finales </t>
  </si>
  <si>
    <t>Existencias finales</t>
  </si>
  <si>
    <t>Relación existencias finales/consumo</t>
  </si>
  <si>
    <t xml:space="preserve">Chile. Molienda de trigo blanco y candeal por producto y subproductos </t>
  </si>
  <si>
    <t>2015/2016</t>
  </si>
  <si>
    <t>2014/2015</t>
  </si>
  <si>
    <t xml:space="preserve">($ / kilo nominal CIF)   </t>
  </si>
  <si>
    <t xml:space="preserve">Febrero </t>
  </si>
  <si>
    <t xml:space="preserve">Ingreso por hectárea </t>
  </si>
  <si>
    <t>Sémola</t>
  </si>
  <si>
    <t>Semolín</t>
  </si>
  <si>
    <t xml:space="preserve">2014/15 </t>
  </si>
  <si>
    <t>CAI trigo panadero Argentina</t>
  </si>
  <si>
    <t>Región del Maule</t>
  </si>
  <si>
    <t>Región del Bío Bío</t>
  </si>
  <si>
    <t>Región de la Araucanía</t>
  </si>
  <si>
    <t>Precio promedio trigo intermedio RM</t>
  </si>
  <si>
    <t>Trigo Pan Argentino</t>
  </si>
  <si>
    <t>Costo importación CIF Trigo Pan Argentino</t>
  </si>
  <si>
    <t>Trigo SRW n° 2, FOB Golfo, EE.UU.</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</si>
  <si>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</si>
  <si>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</si>
  <si>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</si>
  <si>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 xml:space="preserve">Evolución de los precios en los mercados de Estados Unidos, Argentina y Chile
</t>
  </si>
  <si>
    <t xml:space="preserve">Precios promedio nacionales informados por la industria por tipo de trigo </t>
  </si>
  <si>
    <t xml:space="preserve">Chile. Costo promedio ponderado de las importaciones de trigo </t>
  </si>
  <si>
    <t xml:space="preserve">Participación por tipo en las importaciones de trigo panadero  </t>
  </si>
  <si>
    <t xml:space="preserve">Participación por país de origen en las importaciones de trigo panadero </t>
  </si>
  <si>
    <t>Chile. Evolución mensual de las importaciones de trigo panadero y candeal</t>
  </si>
  <si>
    <t xml:space="preserve">Evolución de los precios del trigo HRW en el mercado de futuros de Kansas </t>
  </si>
  <si>
    <t>2015/16</t>
  </si>
  <si>
    <t xml:space="preserve">Diciembre </t>
  </si>
  <si>
    <t>Año</t>
  </si>
  <si>
    <t>Trigo productor</t>
  </si>
  <si>
    <t>Harina productor</t>
  </si>
  <si>
    <t>Pan consumidor</t>
  </si>
  <si>
    <t>(3) Representa el precio de venta mínimo para cubrir los costos totales de producción con ese rendimiento y calidad.</t>
  </si>
  <si>
    <r>
      <t xml:space="preserve">Otros costos </t>
    </r>
    <r>
      <rPr>
        <vertAlign val="superscript"/>
        <sz val="10"/>
        <rFont val="Arial"/>
        <family val="2"/>
      </rPr>
      <t>1</t>
    </r>
  </si>
  <si>
    <t>Proyección mensual del balance mundial de oferta y demanda de trigo temporada 2016/17</t>
  </si>
  <si>
    <t xml:space="preserve">Año/Mes </t>
  </si>
  <si>
    <t>Item</t>
  </si>
  <si>
    <t>Rdto qqm/ha</t>
  </si>
  <si>
    <t>(toneladas)</t>
  </si>
  <si>
    <r>
      <t xml:space="preserve">Fuente: elaborado por Odepa con información de </t>
    </r>
    <r>
      <rPr>
        <i/>
        <sz val="9"/>
        <rFont val="Arial"/>
        <family val="2"/>
      </rPr>
      <t>WASDE, USDA</t>
    </r>
    <r>
      <rPr>
        <sz val="9"/>
        <rFont val="Arial"/>
        <family val="2"/>
      </rPr>
      <t>.</t>
    </r>
  </si>
  <si>
    <r>
      <t xml:space="preserve">Fuente: elaborado por Odepa con información de </t>
    </r>
    <r>
      <rPr>
        <i/>
        <sz val="9"/>
        <rFont val="Arial"/>
        <family val="2"/>
      </rPr>
      <t>WASDE, USDA.</t>
    </r>
  </si>
  <si>
    <t xml:space="preserve">Fuente: elaboración propia sobre la base de estructuras de costos construidas para Odepa por Fundación Chile. </t>
  </si>
  <si>
    <t>Fuente: elaborado por Odepa con información de Cotrisa.</t>
  </si>
  <si>
    <t>Subproductos</t>
  </si>
  <si>
    <t>Valparaíso</t>
  </si>
  <si>
    <t>RM</t>
  </si>
  <si>
    <t>O´Higgins</t>
  </si>
  <si>
    <t>Maule</t>
  </si>
  <si>
    <t>Bío Bío</t>
  </si>
  <si>
    <t>La Araucanía</t>
  </si>
  <si>
    <t>Los Rios- Los Lagos</t>
  </si>
  <si>
    <t>Antofagasta-Coquimbo-Arica y Parinacota</t>
  </si>
  <si>
    <t>(porcentaje)</t>
  </si>
  <si>
    <t xml:space="preserve">Fuente: elaborado por Odepa con información del INE.                               </t>
  </si>
  <si>
    <r>
      <t xml:space="preserve">Precio de equilibrio </t>
    </r>
    <r>
      <rPr>
        <vertAlign val="superscript"/>
        <sz val="10"/>
        <rFont val="Arial"/>
        <family val="2"/>
      </rPr>
      <t>3</t>
    </r>
  </si>
  <si>
    <t xml:space="preserve">Fuente: INE. </t>
  </si>
  <si>
    <t xml:space="preserve">Proyecciones del balance mundial de oferta y demanda de maíz temporada 2016/17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</si>
  <si>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</si>
  <si>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</si>
  <si>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</si>
  <si>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</si>
  <si>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</si>
  <si>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</si>
  <si>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Gráficos</t>
  </si>
  <si>
    <t xml:space="preserve">Chile. Evolución de la superficie sembrada, producción nacional de maíz para consumo  y rendimiento 
</t>
  </si>
  <si>
    <t xml:space="preserve">Chile. Participación por país de origen en las importaciones de maíz  </t>
  </si>
  <si>
    <t>Evolución de los precios del maíz y los costos alternativos de importaciones en los mercados de Argentina, Estados Unidos y Chile</t>
  </si>
  <si>
    <t xml:space="preserve">Evolución de los precios del maíz en el mercado de futuros de Chicago
</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</si>
  <si>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</si>
  <si>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</si>
  <si>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</si>
  <si>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2010/2011</t>
  </si>
  <si>
    <t>2011/2012</t>
  </si>
  <si>
    <t>2012/2013</t>
  </si>
  <si>
    <t>Brasil</t>
  </si>
  <si>
    <t>Paraguay</t>
  </si>
  <si>
    <t>Rendimiento 
(qqm/ha)</t>
  </si>
  <si>
    <t>Chile. Superficie regional de maíz (Coquimbo a Los Lagos)
Incluye semilleros de maíz</t>
  </si>
  <si>
    <t>Coquimbo</t>
  </si>
  <si>
    <t>Metropolitana</t>
  </si>
  <si>
    <t>O'Higgins</t>
  </si>
  <si>
    <t>Chile. Superficie, producción y rendimiento regional de maíz (Coquimbo a La Araucanía)
Sin semilleros de maíz</t>
  </si>
  <si>
    <r>
      <t>Chile. Maíz - Costos por hectárea según rendimiento esperado ($/ha)</t>
    </r>
    <r>
      <rPr>
        <b/>
        <vertAlign val="superscript"/>
        <sz val="10"/>
        <rFont val="Arial"/>
        <family val="2"/>
      </rPr>
      <t xml:space="preserve"> 1</t>
    </r>
  </si>
  <si>
    <t>Rendimiento quintales / hectárea</t>
  </si>
  <si>
    <r>
      <t xml:space="preserve">Precio $/qqm </t>
    </r>
    <r>
      <rPr>
        <vertAlign val="superscript"/>
        <sz val="10"/>
        <rFont val="Arial"/>
        <family val="2"/>
      </rPr>
      <t>2</t>
    </r>
  </si>
  <si>
    <t>Monto $/ha</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</si>
  <si>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</si>
  <si>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</si>
  <si>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</si>
  <si>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</si>
  <si>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</si>
  <si>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</si>
  <si>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(1) La ficha completa se encuentra publicada en el sitio de internet de Odepa http://www.odepa.cl/</t>
  </si>
  <si>
    <t xml:space="preserve">(3) Incluye imprevistos, costo financiero, costo de oportunidad de la tierra (arriendo), administración, impuestos y contribuciones. </t>
  </si>
  <si>
    <t>(4)  El cuadro de sensibilidad considera un escenario con un precio y un rendimiento 10% superior e inferior a los valores considerados en los parámetros generales.</t>
  </si>
  <si>
    <t>(5) Representa el precio de venta mínimo para cubrir los costos totales de producción.</t>
  </si>
  <si>
    <t>Toneladas</t>
  </si>
  <si>
    <t>Variación  anual (%)</t>
  </si>
  <si>
    <t>Chile. Volumen de Importaciones de maíz</t>
  </si>
  <si>
    <t xml:space="preserve">Año </t>
  </si>
  <si>
    <t>Meses</t>
  </si>
  <si>
    <t>Estados Unidos</t>
  </si>
  <si>
    <t>Participación año</t>
  </si>
  <si>
    <t xml:space="preserve">        Septiembre 2015</t>
  </si>
  <si>
    <t>Chile. Volumen de Importaciones de maíz y productos sustitutos</t>
  </si>
  <si>
    <t>Código aduanas</t>
  </si>
  <si>
    <t>10059000 10059020 10059090</t>
  </si>
  <si>
    <t>10070090 10079010 10079090</t>
  </si>
  <si>
    <t>23099060 23099080</t>
  </si>
  <si>
    <t>Maíz grano</t>
  </si>
  <si>
    <t>Maíz partido</t>
  </si>
  <si>
    <t>Sorgo</t>
  </si>
  <si>
    <t>Preparaciones que contienen maíz</t>
  </si>
  <si>
    <t xml:space="preserve">(USD / tonelada CIF)   </t>
  </si>
  <si>
    <t>$/qqm</t>
  </si>
  <si>
    <t xml:space="preserve">$/kilo </t>
  </si>
  <si>
    <t>VII Región del Maule</t>
  </si>
  <si>
    <t>(precios nominales expresados en $/ton )</t>
  </si>
  <si>
    <t>Maíz amarillo, FOB puerto argentino</t>
  </si>
  <si>
    <t>Maíz yellow N°2, FOB Golfo, EE.UU.</t>
  </si>
  <si>
    <t>Precio maíz nacional</t>
  </si>
  <si>
    <t>Costo de importación desde Argentina (Odepa)</t>
  </si>
  <si>
    <t>Costo de importación desde EE.UU. (Odepa)</t>
  </si>
  <si>
    <t xml:space="preserve">Proyecciones del balance mundial de oferta y demanda de arroz temporada 2016/17, en cada mes </t>
  </si>
  <si>
    <t>Balance mundial de oferta y demanda de arroz</t>
  </si>
  <si>
    <t>Balance de los principales países exportadores</t>
  </si>
  <si>
    <t xml:space="preserve">Chile. Superficie, producción y rendimiento nacional de arroz </t>
  </si>
  <si>
    <t>Chile. Superficie, producción y rendimiento regional de arroz. Incluye semilleros de arroz</t>
  </si>
  <si>
    <t>Chile. Arroz - Costos por hectárea según rendimiento esperado ($/ha)</t>
  </si>
  <si>
    <t>Chile. Evolución mensual de las importaciones de arroz elaborado(toneladas)</t>
  </si>
  <si>
    <t>Chile. Importaciones de arroz por principales países de origen (toneladas)</t>
  </si>
  <si>
    <t>Chile. Importaciones de arroz por tipo (volumen)</t>
  </si>
  <si>
    <t>Chile. Importaciones de arroz por tipo (costo)</t>
  </si>
  <si>
    <t xml:space="preserve">Evolución de los precios en los mercados de Tailandia, Vietnam y Chile </t>
  </si>
  <si>
    <t>Chile. Evolución de los precios a consumidor del arroz grado 2 en supermercados en la Región Metropolitana</t>
  </si>
  <si>
    <t xml:space="preserve">Proyecciones de la relación entre producción y demanda mundial de arroz 
</t>
  </si>
  <si>
    <t xml:space="preserve">Relación entre producción y demanda mundial de arroz  
</t>
  </si>
  <si>
    <t>Evolución de la superficie sembrada (miles de hectáreas), la producción nacional de arroz (miles de toneladas) y el rendimiento (qqm/ha)</t>
  </si>
  <si>
    <t xml:space="preserve">Chile. Evolución mensual de las importaciones de arroz elaborado 
</t>
  </si>
  <si>
    <t xml:space="preserve">Participación por país de origen en las importaciones de arroz
</t>
  </si>
  <si>
    <t xml:space="preserve">Chile. Importaciones de arroz por tipo 
</t>
  </si>
  <si>
    <t xml:space="preserve">Costo promedio ponderado de las importaciones de arroz por tipo
</t>
  </si>
  <si>
    <t xml:space="preserve">Evolución mensual del precio interno del arroz
</t>
  </si>
  <si>
    <t xml:space="preserve"> Evolución de los precios en los mercados de Tailandia, Vietnam y Chile
</t>
  </si>
  <si>
    <t xml:space="preserve">Evolución de los precios del arroz con cáscara en el mercado de futuros de Chicago 
</t>
  </si>
  <si>
    <t xml:space="preserve">Evolución de los precios a consumidor del arroz grado 2 en supermercados en la Región Metropolitana
</t>
  </si>
  <si>
    <t>March 2016</t>
  </si>
  <si>
    <t xml:space="preserve"> WASDE - 551 - 25</t>
  </si>
  <si>
    <t>World Rice Supply and Use  (Milled Basis)  1/  (Cont'd.)</t>
  </si>
  <si>
    <t>(Million Metric Tons)</t>
  </si>
  <si>
    <t>2015/16 Proj.</t>
  </si>
  <si>
    <t>Beginning
Stocks</t>
  </si>
  <si>
    <t>Production</t>
  </si>
  <si>
    <t>Imports</t>
  </si>
  <si>
    <t>Total /2
Domestic</t>
  </si>
  <si>
    <t>Exports</t>
  </si>
  <si>
    <t>Ending
Stocks</t>
  </si>
  <si>
    <t>World  3/</t>
  </si>
  <si>
    <t>Feb</t>
  </si>
  <si>
    <t>Mar</t>
  </si>
  <si>
    <t>United States</t>
  </si>
  <si>
    <t>Total Foreign</t>
  </si>
  <si>
    <t xml:space="preserve">        India</t>
  </si>
  <si>
    <t xml:space="preserve">        Pakistan</t>
  </si>
  <si>
    <t xml:space="preserve">        Thailand</t>
  </si>
  <si>
    <t xml:space="preserve">        Vietnam</t>
  </si>
  <si>
    <t xml:space="preserve">    Major Importers  5/</t>
  </si>
  <si>
    <t xml:space="preserve">        Brazil</t>
  </si>
  <si>
    <t xml:space="preserve">        European Union  6/</t>
  </si>
  <si>
    <t xml:space="preserve">        Indonesia</t>
  </si>
  <si>
    <t xml:space="preserve">        Nigeria</t>
  </si>
  <si>
    <t xml:space="preserve">        Philippines</t>
  </si>
  <si>
    <t xml:space="preserve">        Sel. Mideast  7/</t>
  </si>
  <si>
    <t xml:space="preserve">    Selected Other</t>
  </si>
  <si>
    <t xml:space="preserve">        Burma</t>
  </si>
  <si>
    <t xml:space="preserve">        C. Amer &amp; Carib  8/</t>
  </si>
  <si>
    <t xml:space="preserve">        China</t>
  </si>
  <si>
    <t xml:space="preserve">        Egypt</t>
  </si>
  <si>
    <t xml:space="preserve">        Japan</t>
  </si>
  <si>
    <t xml:space="preserve">        Mexico</t>
  </si>
  <si>
    <t xml:space="preserve">        South Korea</t>
  </si>
  <si>
    <t>Birmania (Myanmar)</t>
  </si>
  <si>
    <t>India</t>
  </si>
  <si>
    <t>Pakistán</t>
  </si>
  <si>
    <t>Tailandia</t>
  </si>
  <si>
    <t>Uruguay</t>
  </si>
  <si>
    <t>Vietnam</t>
  </si>
  <si>
    <t>Rendimiento (qqm/ha)</t>
  </si>
  <si>
    <t>Ítem</t>
  </si>
  <si>
    <r>
      <t xml:space="preserve">Otros costos </t>
    </r>
    <r>
      <rPr>
        <vertAlign val="superscript"/>
        <sz val="10"/>
        <rFont val="Arial"/>
        <family val="2"/>
      </rPr>
      <t>2</t>
    </r>
  </si>
  <si>
    <t>Importación total (elaborado)</t>
  </si>
  <si>
    <t>Exportación total</t>
  </si>
  <si>
    <t>Chile. Importaciones de arroz por tipo</t>
  </si>
  <si>
    <t>Volumen (toneladas)</t>
  </si>
  <si>
    <t>10061000
10061090</t>
  </si>
  <si>
    <t>10062000</t>
  </si>
  <si>
    <t>10063010</t>
  </si>
  <si>
    <t>10063020</t>
  </si>
  <si>
    <t>10063090</t>
  </si>
  <si>
    <t>1006310
10063020
10063090</t>
  </si>
  <si>
    <t>10064000</t>
  </si>
  <si>
    <t>Arroz paddy</t>
  </si>
  <si>
    <t>Arroz  descascarillado</t>
  </si>
  <si>
    <t>Arroz semi o blanqueado, grano partido &lt; que 5% en peso</t>
  </si>
  <si>
    <r>
      <t xml:space="preserve">Arroz semi o blanqueado, grano partido </t>
    </r>
    <r>
      <rPr>
        <b/>
        <sz val="10"/>
        <rFont val="Calibri"/>
        <family val="2"/>
      </rPr>
      <t xml:space="preserve">&gt; </t>
    </r>
    <r>
      <rPr>
        <b/>
        <sz val="10"/>
        <rFont val="Arial"/>
        <family val="2"/>
      </rPr>
      <t>que 5% pero &lt; que 15% en peso</t>
    </r>
  </si>
  <si>
    <t>Arroz semi o blanqueado, grano partido &gt; que 15% en peso</t>
  </si>
  <si>
    <t>Arroz semi o blanqueado (total)</t>
  </si>
  <si>
    <t>Arroz partido</t>
  </si>
  <si>
    <t>Arroz semi o blanqueado, grano partido &gt; que 5% pero &lt; que 15% en peso</t>
  </si>
  <si>
    <r>
      <t xml:space="preserve">$ nominales/tonelada de arroz </t>
    </r>
    <r>
      <rPr>
        <b/>
        <i/>
        <sz val="10"/>
        <rFont val="Arial"/>
        <family val="2"/>
      </rPr>
      <t>paddy</t>
    </r>
  </si>
  <si>
    <t>Chile. Precios promedio de arroz paddy informados por la industria, por regiones</t>
  </si>
  <si>
    <t>$ nominales/kilo</t>
  </si>
  <si>
    <t>(precios mensuales expresados en USD/ton)</t>
  </si>
  <si>
    <t>Arroz elaborado 10% grano partido, FOB Bangkok, Tailandia</t>
  </si>
  <si>
    <t>Arroz elaborado 15 % grano partido, FOB Bangkok, Tailandia</t>
  </si>
  <si>
    <t>Arroz elaborado 5% grano partido, FOB Bangkok, Tailandia</t>
  </si>
  <si>
    <r>
      <t xml:space="preserve">Precio promedio nacional </t>
    </r>
    <r>
      <rPr>
        <b/>
        <i/>
        <sz val="9"/>
        <rFont val="Arial"/>
        <family val="2"/>
      </rPr>
      <t>paddy</t>
    </r>
  </si>
  <si>
    <t>Costo importación real</t>
  </si>
  <si>
    <t xml:space="preserve">Mes/Año </t>
  </si>
  <si>
    <t>Precio mínimo arroz grano ancho</t>
  </si>
  <si>
    <t>Precio mínimo arroz grano delgado</t>
  </si>
  <si>
    <t>Precio máximo arroz grano ancho</t>
  </si>
  <si>
    <t>Precio máximo arroz grano delgado</t>
  </si>
  <si>
    <t>Precio promedio arroz grano ancho</t>
  </si>
  <si>
    <t>Precio promedio arroz grano delgado</t>
  </si>
  <si>
    <t>Cuadro N° 15</t>
  </si>
  <si>
    <t xml:space="preserve">  N° 15</t>
  </si>
  <si>
    <t/>
  </si>
  <si>
    <t xml:space="preserve">Proyecciones de producción y demanda mundial de maíz temporada 2016/17 </t>
  </si>
  <si>
    <t xml:space="preserve">Chile.  Precios promedio nacionales informados por la industria </t>
  </si>
  <si>
    <t xml:space="preserve">Cuadro Nº 3 </t>
  </si>
  <si>
    <t xml:space="preserve"> Fuente: elaborado por Odepa con información estimada del INE y Servicio Nacional de Aduanas.</t>
  </si>
  <si>
    <t>Fuente: elaborado por Odepa con antecedentes de Cotrisa.</t>
  </si>
  <si>
    <r>
      <t xml:space="preserve">Fuente: elaborado por Odepa con información de </t>
    </r>
    <r>
      <rPr>
        <i/>
        <sz val="9"/>
        <rFont val="Arial"/>
        <family val="2"/>
      </rPr>
      <t>WASDE.</t>
    </r>
  </si>
  <si>
    <r>
      <t xml:space="preserve">Fuente: elaborado por Odepa con información de </t>
    </r>
    <r>
      <rPr>
        <i/>
        <sz val="9"/>
        <rFont val="Arial"/>
        <family val="2"/>
      </rPr>
      <t>Wasde, USDA.</t>
    </r>
  </si>
  <si>
    <r>
      <rPr>
        <sz val="9"/>
        <rFont val="Arial"/>
        <family val="2"/>
      </rPr>
      <t>Fuente:</t>
    </r>
    <r>
      <rPr>
        <i/>
        <sz val="9"/>
        <rFont val="Arial"/>
        <family val="2"/>
      </rPr>
      <t xml:space="preserve"> </t>
    </r>
    <r>
      <rPr>
        <sz val="9"/>
        <rFont val="Arial"/>
        <family val="2"/>
      </rPr>
      <t>elaborado por Odepa.</t>
    </r>
  </si>
  <si>
    <t>Boletín de Cereales</t>
  </si>
  <si>
    <t>TABLA DE CONTENIDO TRIGO</t>
  </si>
  <si>
    <t>TABLA DE CONTENIDO MAÍZ</t>
  </si>
  <si>
    <t>TABLA DE CONTENIDO ARROZ</t>
  </si>
  <si>
    <t xml:space="preserve">2015/16 </t>
  </si>
  <si>
    <t>Fecha</t>
  </si>
  <si>
    <t>Temporada / Año</t>
  </si>
  <si>
    <t>2016/17</t>
  </si>
  <si>
    <t>Andrea García L.</t>
  </si>
  <si>
    <t>Los Ríos</t>
  </si>
  <si>
    <t>Los Lagos</t>
  </si>
  <si>
    <t>Glosas arancelarias</t>
  </si>
  <si>
    <t>Tipo de trigo</t>
  </si>
  <si>
    <t>10019941 
(Pan Argentino)</t>
  </si>
  <si>
    <t>10019942 
(Pan Argentino)</t>
  </si>
  <si>
    <t>10019949 
(Los demás Trigo Pan Argentino)
10019999 
(Los demás trigos y morcajo)</t>
  </si>
  <si>
    <t>N°9</t>
  </si>
  <si>
    <t>N°10</t>
  </si>
  <si>
    <t>N°11</t>
  </si>
  <si>
    <t>N°12</t>
  </si>
  <si>
    <t>Chile. Evolución mensual de las importaciones de trigo</t>
  </si>
  <si>
    <t>Chile. Importaciones de trigo panadero por principales países de origen</t>
  </si>
  <si>
    <t>Chile. Importaciones de trigo panadero por tipo, desde Argentina</t>
  </si>
  <si>
    <t>N°13</t>
  </si>
  <si>
    <t>N°14</t>
  </si>
  <si>
    <t>Chile. Costo promedio ponderado de las importaciones efectuadas de trigo por tipo</t>
  </si>
  <si>
    <t>Chile. Costo promedio ponderado de las importaciones de trigo panadero por tipo, desde Argentina</t>
  </si>
  <si>
    <t>Cuadro Nº 16</t>
  </si>
  <si>
    <t>N°15</t>
  </si>
  <si>
    <t>Cuadro Nº 17</t>
  </si>
  <si>
    <t xml:space="preserve">(USD/ tonelada CIF)   </t>
  </si>
  <si>
    <t>Cuadro N° 18</t>
  </si>
  <si>
    <t>Cuadro N° 19</t>
  </si>
  <si>
    <t>Chile. Volumen de importaciones de maíz por principales países de origen</t>
  </si>
  <si>
    <t>Chile. Costo promedio ponderado de las importaciones de maíz y sus sutitutos</t>
  </si>
  <si>
    <t>Melipilla</t>
  </si>
  <si>
    <t xml:space="preserve">Fuente: elaborado por Odepa con antecedentes de Cotrisa, bolsas y Reuters. </t>
  </si>
  <si>
    <t>Producción y demanda mundial de maíz</t>
  </si>
  <si>
    <t>Variación 12 meses precio trigo, harina y pan</t>
  </si>
  <si>
    <t>Chile. Precios promedio nacionales informados por la industria</t>
  </si>
  <si>
    <t>Evolución de los precios en los mercados de Argentina, Estados Unidos y Chile</t>
  </si>
  <si>
    <t>Chile. Evolución mensual de las importaciones de maíz</t>
  </si>
  <si>
    <t>Chile.  Evolución del precio promedio nacional informado por la industria</t>
  </si>
  <si>
    <t>CEREALES: TRIGO</t>
  </si>
  <si>
    <t>CEREALES: MAÍZ</t>
  </si>
  <si>
    <t>CEREALES: ARROZ</t>
  </si>
  <si>
    <t>10063010
10063020
10063090</t>
  </si>
  <si>
    <t>Costo de importación CAI (Odepa)*</t>
  </si>
  <si>
    <t xml:space="preserve">Fuente: elaborado por Odepa con antecedentes de Cotrisa, bolsas, Banco Central y Reuters.                                        </t>
  </si>
  <si>
    <t xml:space="preserve">Fuente: elaborado por Odepa con información estimada del INE y Servicio Nacional de Aduanas. </t>
  </si>
  <si>
    <t>Costo promedio ponderado de las importaciones efectuadas *</t>
  </si>
  <si>
    <t xml:space="preserve">
</t>
  </si>
  <si>
    <t>Superficie 
(miles de hectáreas)</t>
  </si>
  <si>
    <t>Producción 
(miles de toneladas)</t>
  </si>
  <si>
    <t>Nº 7</t>
  </si>
  <si>
    <t>Nº 8</t>
  </si>
  <si>
    <t>Nº 1</t>
  </si>
  <si>
    <t>Nº 5</t>
  </si>
  <si>
    <t>Nº 6</t>
  </si>
  <si>
    <t>Nº 16</t>
  </si>
  <si>
    <t>Nº 17</t>
  </si>
  <si>
    <t>Nº 18</t>
  </si>
  <si>
    <t>Nº 2</t>
  </si>
  <si>
    <t>Nº 3</t>
  </si>
  <si>
    <t>Nº 4</t>
  </si>
  <si>
    <t xml:space="preserve">Fuente: elaborado por Odepa con información del Servicio Nacional de Aduanas.   </t>
  </si>
  <si>
    <t xml:space="preserve">Fuente: elaborado por Odepa con información del Servicio Nacional de Aduanas. </t>
  </si>
  <si>
    <t>Chile. Evolución mensual de las importaciones de arroz elaborado (toneladas)</t>
  </si>
  <si>
    <t>Participación</t>
  </si>
  <si>
    <t>Participación (%)</t>
  </si>
  <si>
    <r>
      <t>Chile. Trigo panadero - Costos por hectárea según rendimiento esperado ($/ha)</t>
    </r>
    <r>
      <rPr>
        <b/>
        <vertAlign val="superscript"/>
        <sz val="10"/>
        <rFont val="Arial"/>
        <family val="2"/>
      </rPr>
      <t xml:space="preserve"> .</t>
    </r>
  </si>
  <si>
    <t>($ / kilo nominal)</t>
  </si>
  <si>
    <t>(precios mensuales nominales expresados en $ / kg)</t>
  </si>
  <si>
    <t>(Precios mensuales nominales con IVA en $ / kilo)</t>
  </si>
  <si>
    <t>2017</t>
  </si>
  <si>
    <t>Balance mundial de oferta y demanda de trigo por temporada</t>
  </si>
  <si>
    <t>Chile. Superficie, producción y rendimiento regional de trigo candeal (Valparaíso a La Araucanía)</t>
  </si>
  <si>
    <t>Chile. Precios promedio informados por la industria para trigo intermedio, por regiones</t>
  </si>
  <si>
    <r>
      <t xml:space="preserve">Variación </t>
    </r>
    <r>
      <rPr>
        <b/>
        <sz val="10"/>
        <color indexed="8"/>
        <rFont val="Arial"/>
        <family val="2"/>
      </rPr>
      <t>anual</t>
    </r>
    <r>
      <rPr>
        <b/>
        <sz val="10"/>
        <rFont val="Arial"/>
        <family val="2"/>
      </rPr>
      <t xml:space="preserve"> precio trigo-harina-pan</t>
    </r>
  </si>
  <si>
    <t>Arroz: Balance de los principales países exportadores</t>
  </si>
  <si>
    <t>Chile. Superficie, producción y rendimiento nacional de arroz</t>
  </si>
  <si>
    <t>Chile. Importaciones de trigo panadero por tipo</t>
  </si>
  <si>
    <t>Chile. Costo promedio ponderado de las importaciones de trigo panadero por tipo</t>
  </si>
  <si>
    <t>Evolución de los precios en los mercados de Chile, Argentina y Estados Unidos</t>
  </si>
  <si>
    <t>Chile. Molienda de trigo blanco y candeal por producto y subproductos</t>
  </si>
  <si>
    <t>Nota:</t>
  </si>
  <si>
    <t>Chile.  Precios nominales promedio nacionales informados por la industria</t>
  </si>
  <si>
    <t>Fuente: elaborado por Odepa con información de Cotrisa.
Nota:
Los precios pueden tener distintas condiciones de pago. 
Para más detalle ver en www.cotrisa.cl.  
Las celdas en blanco significa que no se publicaron precios en ese mes.</t>
  </si>
  <si>
    <t>Precios nominales promedio informados por la industria, por regiones</t>
  </si>
  <si>
    <t>Fuente: elaborado por Odepa con antecedentes de Cotrisa, bolsas y Reuters.
Nota:
*Costo alternativo de importación de arroz elaborado transformado a arroz paddy (48%). 
Las celdas en blanco significa que no se publicaron precios en ese mes.</t>
  </si>
  <si>
    <t>Costo importación real (convertido a paddy)</t>
  </si>
  <si>
    <t>2018/P</t>
  </si>
  <si>
    <t>Nota: Considera trigo nacional e importado.</t>
  </si>
  <si>
    <t>2017/2018</t>
  </si>
  <si>
    <t>Producción (rdto. ind. 50 -56%)</t>
  </si>
  <si>
    <t>-</t>
  </si>
  <si>
    <t>Temporada</t>
  </si>
  <si>
    <t>10019993 (Los demás)
10019953 (Canadian)
10019913 (HRW)
10019943 
(Pan Argentino)
10019933 (SW)</t>
  </si>
  <si>
    <t xml:space="preserve">2016/17 </t>
  </si>
  <si>
    <t xml:space="preserve">2016/2017 </t>
  </si>
  <si>
    <t>Cereales: producción, precios y comercio exterior de trigo, maíz y arroz</t>
  </si>
  <si>
    <t>2017/18</t>
  </si>
  <si>
    <t>P: cifras provisionales</t>
  </si>
  <si>
    <t>Directora y representante legal</t>
  </si>
  <si>
    <t>María Emilia Undurraga Marimón</t>
  </si>
  <si>
    <t>(1) Costo financiero de los insumos e imprevistos. No incluye arriendo del predio ni su administración.</t>
  </si>
  <si>
    <t>Fecha de publicación: mayo 2017</t>
  </si>
  <si>
    <t xml:space="preserve"> Temporada: 2017 - 2018</t>
  </si>
  <si>
    <t>Región del Ñuble *</t>
  </si>
  <si>
    <t xml:space="preserve">Fuente : elaborado por Odepa con información del INE.           </t>
  </si>
  <si>
    <t>Fuente: elaborado por Odepa con información del Servicio Nacional de Aduanas.
Nota: Se excluye trigo destinado a uso forrajero.</t>
  </si>
  <si>
    <t>Región de Ñuble *</t>
  </si>
  <si>
    <r>
      <t>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</si>
  <si>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Chile. Superficie, producción y rendimiento nacional de trigo (panadero y candeal)</t>
  </si>
  <si>
    <t xml:space="preserve"> Fuente: elaborado por Odepa con información del INE.  
Nota: La información de ambas temporadas corresponde a la Encuesta de Cosecha de Cultivos Anuales, elaborada por el INE. </t>
  </si>
  <si>
    <t>Trigo (panadero y candeal)</t>
  </si>
  <si>
    <t>Período 2009 - 2018</t>
  </si>
  <si>
    <t>Chile. Evolución mensual de las importaciones de trigo (panadero y candeal)</t>
  </si>
  <si>
    <t xml:space="preserve">Fuente: elaborado por Odepa con información del Servicio Nacional de Aduanas.
Nota: Se excluye trigo destinado a uso forrajero. </t>
  </si>
  <si>
    <t xml:space="preserve">Fuente: elaborado por Odepa con información del Servicio Nacional de Aduanas.
Nota: Se excluye trigo destinado a uso forrajero.
</t>
  </si>
  <si>
    <t>Fuente: elaborado por Odepa con información del Servicio Nacional de Aduanas.
Nota: se excluye trigo destinado a uso forrajero.</t>
  </si>
  <si>
    <t>Fuente: elaborado por Odepa con información de Cotrisa.
Nota: Los precios pueden tener distintas condiciones de pago. Para más detalle ver en www.cotrisa.cl.         
* A partir de septiembre de 2018 se incorpora la Región del Ñuble</t>
  </si>
  <si>
    <t>Chile. Superficie, producción y rendimiento nacional de maíz grano
(Coquimbo a Los Lagos)</t>
  </si>
  <si>
    <t>Chile. Volumen de importaciones de maíz grano</t>
  </si>
  <si>
    <t>Chile. Volumen de importaciones de maíz grano por principales países de origen</t>
  </si>
  <si>
    <t>Chile. Volumen de Importaciones de maíz grano y productos sustitutos</t>
  </si>
  <si>
    <t>Chile. Costo promedio ponderado de las importaciones de maíz grano y productos sustitutos</t>
  </si>
  <si>
    <t>Fuente: elaborado por Odepa con antecedentes de Cotrisa.
Nota:
Los precios pueden tener distintas condiciones de pago. 
Para más detalle ver en www.cotrisa.cl.  
Las celdas en blanco significa que no se publicaron precios en ese mes.
* A partir de septiembre de 2018 se incorpora la Región de Ñuble.</t>
  </si>
  <si>
    <t xml:space="preserve">Fuente: elaborado por Odepa con información de Cotrisa.
Nota: Las celdas en blanco significa que no se publicaron precios en ese mes. </t>
  </si>
  <si>
    <t>Ñuble</t>
  </si>
  <si>
    <t xml:space="preserve">Evolución de los precios en los mercados de Tailandia y Chile </t>
  </si>
  <si>
    <t xml:space="preserve">(USD CIF/ tonelada)   </t>
  </si>
  <si>
    <t>Fuente: elaborado por Odepa con información del Servicio Nacional de Aduanas.
*Importaciones realizadas por empresas pecuarias.</t>
  </si>
  <si>
    <t>2018</t>
  </si>
  <si>
    <t>7 de enero de 2019</t>
  </si>
  <si>
    <r>
      <rPr>
        <sz val="9"/>
        <color indexed="8"/>
        <rFont val="Arial"/>
        <family val="2"/>
      </rPr>
      <t xml:space="preserve">Fuente: </t>
    </r>
    <r>
      <rPr>
        <sz val="9"/>
        <rFont val="Arial"/>
        <family val="2"/>
      </rPr>
      <t>elaborado por Odepa con información de</t>
    </r>
    <r>
      <rPr>
        <i/>
        <sz val="9"/>
        <rFont val="Arial"/>
        <family val="2"/>
      </rPr>
      <t xml:space="preserve"> WASDE, USDA. </t>
    </r>
    <r>
      <rPr>
        <sz val="9"/>
        <rFont val="Arial"/>
        <family val="2"/>
      </rPr>
      <t xml:space="preserve">                  </t>
    </r>
  </si>
  <si>
    <t xml:space="preserve">Fuente: elaborado por Odepa con información del INE y Servicio Nacional de Aduanas.
Nota: Se excluye trigo importado destinado a uso forrajero. No se tienen datos de stock.
La información de producción corresponde a la Encuesta de Cosecha de Cultivos Anuales, elaborada por el INE. </t>
  </si>
  <si>
    <t>Período 2008 - 2018</t>
  </si>
  <si>
    <t>Período 2016 - 2019</t>
  </si>
  <si>
    <t>2018 - 2019</t>
  </si>
  <si>
    <t>Fuente: elaborado por Odepa con información de WASDE, USDA.</t>
  </si>
  <si>
    <t>Chile. Producción, importación y disponibilidad aparente de trigo (panadero y candeal)</t>
  </si>
  <si>
    <t>Chile. Producción, importación y disponibilidad aparente de trigo panadero y candeal</t>
  </si>
  <si>
    <t>Chile. Producción, importación y disponibilidad aparente de maíz grano</t>
  </si>
  <si>
    <t xml:space="preserve">Chile. Producción, importación y  disponibilidad aparente de maíz grano </t>
  </si>
  <si>
    <t>Chile. Producción, importación y disponibilidad aparente de arroz elaborado</t>
  </si>
  <si>
    <t xml:space="preserve">Producción, importación y disponibilidad aparente de arroz elaborado
</t>
  </si>
  <si>
    <t>Disponibilidad aparente</t>
  </si>
  <si>
    <t>14 de enero de 2019</t>
  </si>
  <si>
    <t>28 de enero de 2019</t>
  </si>
  <si>
    <t>4 de febrero de 2019</t>
  </si>
  <si>
    <t>2019/P</t>
  </si>
  <si>
    <t>Período 2015-2019</t>
  </si>
  <si>
    <t>2018-2019</t>
  </si>
  <si>
    <t>2019</t>
  </si>
  <si>
    <t>Período 2014 - 2019</t>
  </si>
  <si>
    <t>Período 2012-2019</t>
  </si>
  <si>
    <t>Período 2012 - 2019</t>
  </si>
  <si>
    <t xml:space="preserve">Fuente: elaborado por Odepa con información del Servicio Nacional de Aduanas.   
Nota: Incluye trigo panadero y candeal. Se excluye trigo destinado a uso forrajero.                                   </t>
  </si>
  <si>
    <t>Período 2018 - 2019</t>
  </si>
  <si>
    <t>Nota: 
Los precios pueden tener distintas condiciones de pago. Para más detalle ver en www.cotrisa.cl. 
Las celdas en blanco significa que no se publicaron precios en ese mes. 
No hay información de precios de otras regiones.</t>
  </si>
  <si>
    <t>2018/19</t>
  </si>
  <si>
    <t xml:space="preserve">Fuente: elaborado por Odepa con información del Instituto Nacional de Estadísticas (INE). 
</t>
  </si>
  <si>
    <t>11 de febrero de 2019</t>
  </si>
  <si>
    <t>19 de febrero de 2019</t>
  </si>
  <si>
    <t>25 de febrero de 2019</t>
  </si>
  <si>
    <t>4 de marzo de 2019</t>
  </si>
  <si>
    <t>11 de marzo de 2019</t>
  </si>
  <si>
    <t xml:space="preserve">Fuente: elaborado por Odepa con información de WASDE, USDA.           </t>
  </si>
  <si>
    <t>2018/2019</t>
  </si>
  <si>
    <t>Años agrícolas 2017/18 - 2018/19</t>
  </si>
  <si>
    <t xml:space="preserve">(2) El precio del trigo utilizado en el análisis de sensibilidad corresponde al precio promedio regional durante enero y febrero de 2019 (precios informados por Cotrisa). </t>
  </si>
  <si>
    <t>* : Corresponde a otros productos y subproductos del proceso de la molienda.</t>
  </si>
  <si>
    <t>*</t>
  </si>
  <si>
    <t>Años agrícolas 2017/18 a 2018/19</t>
  </si>
  <si>
    <t>Años agrícolas 2015/16 a 2018/19</t>
  </si>
  <si>
    <t>Var. 2018-2019</t>
  </si>
  <si>
    <t xml:space="preserve">
Fuente: elaborado por Odepa con información del Instituto Nacional de Estadísticas (INE). 
</t>
  </si>
  <si>
    <t xml:space="preserve">Fuente: elaborado por Odepa con información del Servicio Nacional de Aduanas. 
*Importaciones realizadas por empresas pecuarias. </t>
  </si>
  <si>
    <t xml:space="preserve">
Fuente: elaborado por Odepa con información de Cotrisa.
</t>
  </si>
  <si>
    <t xml:space="preserve">
Fuente: elaborado por Odepa con antecedentes de Cotrisa, bolsas y Reuters.
</t>
  </si>
  <si>
    <t>18 de marzo de 2019</t>
  </si>
  <si>
    <t>25 de marzo de 2019</t>
  </si>
  <si>
    <t>1 de abril de 2019</t>
  </si>
  <si>
    <t>8 de abril de 2019</t>
  </si>
  <si>
    <t>2018 /P</t>
  </si>
  <si>
    <t>Arroz. Costos de producción por hectárea según rendimiento esperado ($/ha)</t>
  </si>
  <si>
    <t>Nota: Incluye imprevistos y costo financiero (sin arriendo, administración, impuestos y contribuciones).</t>
  </si>
  <si>
    <t>15 de abril de 2019</t>
  </si>
  <si>
    <t>22 de abril de 2019</t>
  </si>
  <si>
    <t>29 de abril de 2019</t>
  </si>
  <si>
    <t>6 demayo de 2019</t>
  </si>
  <si>
    <t>Proyección mensual del balance mundial de oferta y demanda de trigo temporada 2019/20</t>
  </si>
  <si>
    <t xml:space="preserve">2017/18 </t>
  </si>
  <si>
    <t>2018/19 estimado</t>
  </si>
  <si>
    <t>2019/20 proyectado</t>
  </si>
  <si>
    <t>Mundo sin China</t>
  </si>
  <si>
    <t>2018/2019 (estimado)</t>
  </si>
  <si>
    <t>Proyecciones del balance mundial de oferta y demanda de maíz temporada 2019/20 en cada mes</t>
  </si>
  <si>
    <t>2019/2020 (proyectado)</t>
  </si>
  <si>
    <t>Proyecciones del balance mundial de oferta y demanda de arroz temporada 2019/20 en cada mes</t>
  </si>
  <si>
    <t>2018/2019 Estimado</t>
  </si>
  <si>
    <t>2019/2020 Proyectado</t>
  </si>
  <si>
    <t xml:space="preserve"> Fuente: elaborado por Odepa con información del INE.  </t>
  </si>
  <si>
    <t>* No hay antecedentes de variación a 12 meses, por cambio en la base anual.</t>
  </si>
  <si>
    <t>Variación anual 
%</t>
  </si>
  <si>
    <t>2019*</t>
  </si>
  <si>
    <t>13 de mayo de 2019</t>
  </si>
  <si>
    <t>20 de mayo de 2019</t>
  </si>
  <si>
    <t>28 de mayo de 2019</t>
  </si>
  <si>
    <t>3 de junio de 2019</t>
  </si>
  <si>
    <t>10 de junio de 2019</t>
  </si>
  <si>
    <t>Fecha de publicación: Julio 2019 (Araucanía temp. 2019/2020)</t>
  </si>
  <si>
    <t>Región Araucanía</t>
  </si>
  <si>
    <t>Trigo invierno</t>
  </si>
  <si>
    <t>Precio promedio trigo intermedio regional (enero - febrero)</t>
  </si>
  <si>
    <t>Trigo primavera</t>
  </si>
  <si>
    <t>Análisis de sensibilidad Trigo invierno (85 qqm/ha) Margen neto ($/ha)</t>
  </si>
  <si>
    <t>17 de junio de 2019</t>
  </si>
  <si>
    <t>24 de junio de 2019</t>
  </si>
  <si>
    <t>1 de julio de 2019</t>
  </si>
  <si>
    <t>8 de julio de 2019</t>
  </si>
  <si>
    <t>Fecha de publicación: julio 2019</t>
  </si>
  <si>
    <t>(2) El precio del maíz utilizado en el análisis de sensibilidad corresponde al precio promedio de la Región de O´Higgins durante mayo de 2019</t>
  </si>
  <si>
    <t>Ema Laval M.</t>
  </si>
  <si>
    <t>2019/20*</t>
  </si>
  <si>
    <t>15 de julio de 2019</t>
  </si>
  <si>
    <t>22 de julio de 2019</t>
  </si>
  <si>
    <t>29 de julio de 2019</t>
  </si>
  <si>
    <t>5 de agosto de 2019</t>
  </si>
  <si>
    <t>12 de agosto de 2019</t>
  </si>
  <si>
    <t>Fuente: elaborado por Odepa con información de las Bolsas y Reuters.</t>
  </si>
  <si>
    <t>Regiones</t>
  </si>
  <si>
    <t>Stock Inicial</t>
  </si>
  <si>
    <t xml:space="preserve">Stock Final </t>
  </si>
  <si>
    <t>Nº 19</t>
  </si>
  <si>
    <t>N°20</t>
  </si>
  <si>
    <t>N°21</t>
  </si>
  <si>
    <t>N°22</t>
  </si>
  <si>
    <t>Nº 23</t>
  </si>
  <si>
    <t>Cuadro N° 20</t>
  </si>
  <si>
    <t>Chile. Stock harina blanca</t>
  </si>
  <si>
    <t>Fuente: INE</t>
  </si>
  <si>
    <t>Chile. Stock trigo sucio blanco</t>
  </si>
  <si>
    <t>Arica, Tarapacá y Coquimbo</t>
  </si>
  <si>
    <t>Araucanía</t>
  </si>
  <si>
    <t>Los Ríos y Los Lagos</t>
  </si>
  <si>
    <t>Cuadro N° 21</t>
  </si>
  <si>
    <t>Cuadro N° 22</t>
  </si>
  <si>
    <t>Cuadro Nº 23</t>
  </si>
  <si>
    <t>Chile. Volumen comprado regional</t>
  </si>
  <si>
    <t>May. 2018 - May. 2019 **</t>
  </si>
  <si>
    <t xml:space="preserve">** No es posible comparar con nuevos meses ya que cambió la base de comparación y no hay base de comparación a 12 meses </t>
  </si>
  <si>
    <t>Años agrícolas 2008/09 a 2019/20</t>
  </si>
  <si>
    <t>Años agrícolas 2010/11 a 2019/20</t>
  </si>
  <si>
    <t xml:space="preserve">Fuente: elaborado por Odepa con información del Instituto Nacional de Estadísticas (INE). </t>
  </si>
  <si>
    <t xml:space="preserve"> Fuente : elaborado por Odepa con información del INE. </t>
  </si>
  <si>
    <r>
      <t>Junio</t>
    </r>
    <r>
      <rPr>
        <b/>
        <sz val="10"/>
        <color theme="0"/>
        <rFont val="Arial"/>
        <family val="2"/>
      </rPr>
      <t>e</t>
    </r>
    <r>
      <rPr>
        <b/>
        <sz val="10"/>
        <rFont val="Arial"/>
        <family val="2"/>
      </rPr>
      <t>2019</t>
    </r>
  </si>
  <si>
    <t>Biobío</t>
  </si>
  <si>
    <t>Chile. Volumen trigo blanco comprado regional</t>
  </si>
  <si>
    <t>Trigo: Páginas 4-27</t>
  </si>
  <si>
    <t>Maíz: Páginas 28-43</t>
  </si>
  <si>
    <t>Arroz: Páginas 44-60</t>
  </si>
  <si>
    <t>Período 2015 - 2019</t>
  </si>
  <si>
    <t>19 de agosto de 2019</t>
  </si>
  <si>
    <t>26 de agosto de 2019</t>
  </si>
  <si>
    <t>3 de septiembre de 2019</t>
  </si>
  <si>
    <t>R. Rectificado</t>
  </si>
  <si>
    <t>R: Rectificado</t>
  </si>
  <si>
    <t>9 de septiembre de 2019</t>
  </si>
  <si>
    <t>16 de septiembre de 2019</t>
  </si>
  <si>
    <t>23 de septiembre de 2019</t>
  </si>
  <si>
    <t>30 de septiembre de 2019</t>
  </si>
  <si>
    <t>7 de octubre de 2019</t>
  </si>
  <si>
    <t>14 de octubre de 2019</t>
  </si>
  <si>
    <t>21 de octubre de 2019</t>
  </si>
  <si>
    <t>28 de octubre de 2019</t>
  </si>
  <si>
    <t>4 de noviembre de 2019</t>
  </si>
  <si>
    <t>11 de noviembre de 2019</t>
  </si>
  <si>
    <t>18 de noviembre de 2019</t>
  </si>
  <si>
    <t xml:space="preserve">* informe de intenciones de siembra de INE a octubre de 2019
</t>
  </si>
  <si>
    <t>Nota: el INE ha informado intenciones de siembra a octubre por 71.914 hectáreas de maíz para la temporada 2019/2020, lo que representa una disminución de 10,59%.</t>
  </si>
  <si>
    <t>˟Se agrupan las regiones II, IV, VII y XV con el fin de asegurar el cumplimiento del secreto estadístico.</t>
  </si>
  <si>
    <t>Antofagasta-Coquimbo-Arica y Parinacota y Maule</t>
  </si>
  <si>
    <t>* Informe de intenciones de siembra a octubre de 2019.</t>
  </si>
  <si>
    <r>
      <t xml:space="preserve">             Rdto. (qqm/ha)
Precio ($/qqm) </t>
    </r>
    <r>
      <rPr>
        <vertAlign val="superscript"/>
        <sz val="10"/>
        <rFont val="Arial"/>
        <family val="2"/>
      </rPr>
      <t>2</t>
    </r>
  </si>
  <si>
    <t>Diciembre 2019</t>
  </si>
  <si>
    <t>a nov. 2019</t>
  </si>
  <si>
    <t>Fuente: elaborado por Odepa con información del Servicio Nacional de Aduanas.
Nota:
*Costo promedio de las importaciones efectuadas en novienbre de 2019.</t>
  </si>
  <si>
    <t>2019 (a noviembre)</t>
  </si>
  <si>
    <t>noviembre - 2019</t>
  </si>
  <si>
    <t>Diciembre 2019 (millones de toneladas)</t>
  </si>
  <si>
    <t>Diciembre 2019  (millones de toneladas)</t>
  </si>
  <si>
    <t>25 de noviembre de 2019</t>
  </si>
  <si>
    <t>2 de diciembre de 2019</t>
  </si>
  <si>
    <t>9 de diciembre de 2019</t>
  </si>
  <si>
    <t>Septiembre/R</t>
  </si>
  <si>
    <t>Octubre 2019</t>
  </si>
  <si>
    <t>Septiembre */R</t>
  </si>
  <si>
    <t>Avance información general al 30 de noviembre de 2019
Avance información precios futuros al 9 de diciembre de 2019
Avance información balanza mundial al 12 de diciembre de 2019</t>
  </si>
  <si>
    <r>
      <t xml:space="preserve">El presente boletín reúne información estadística de trigo, maíz y arroz en Chile y el mundo.
</t>
    </r>
    <r>
      <rPr>
        <u/>
        <sz val="11"/>
        <rFont val="Arial"/>
        <family val="2"/>
      </rPr>
      <t>Noticias de interés para el sector</t>
    </r>
    <r>
      <rPr>
        <sz val="11"/>
        <rFont val="Arial"/>
        <family val="2"/>
      </rPr>
      <t xml:space="preserve">
El gobierno del nuevo presidente de Argentina, Alberto Fernández, decretó un aumento de los impuestos a las exportaciones, con el fin de disponer de recursos adicionales para financiar el gasto e inversiones fiscales, entre otras medidas.
A través del Decreto 37/2019, publicado el 14 de diciembre de 2019, se reemplazó el gravamen de 4 pesos por dólar para muchas exportaciones, por una tasa fija del 9%. En el sector agrícola la medida se traduce en un impuesto adicional a la soja y los productos de soja procesados, que estarían sujetos a un impuesto total del 30%, mientras que en el maíz y el trigo a un 12%. La carne, harina de trigo, arroz, leche en polvo, entre otros, se gravan con un 9% fijo, mientras que habrá excepciones, como frutas y productos regionales, que pagarán 5%.
Los cambios permitirían al Gobierno contar con un extra de al menos USD 2.000 millones.
Adicionalmente, el día 17 de diciembre de 2019, el Ministro de Economía, Martín Guzmán, confirmó que el Gobierno envió al Congreso un proyecto de Ley de Solidaridad Social y Reactivación Productiva, que, entre otras medidas, aumentaría los impuestos a las exportaciones a 33% para la soja y a 15% para el trigo y el maíz.
El cambio en la política de Argentina ha brindado un soporte adicional del los precios del trigo en el mercado de Chicago, que han presentado una tendencia al alza en los últimos días, impulsados principalmente por las mejores perspectivas de exportación para el cereal americano y el avance en las negociaciones entre China y Estados Unidos. 
A nivel nacional, la semana comprendida entre el 9 y 15 de diciembre el costo alternativo de importación de trigo desde Argentina, puesto en Santiago, se encuentra en $19.184.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</si>
</sst>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quot;$&quot;\ * #,##0.00_-;\-&quot;$&quot;\ * #,##0.00_-;_-&quot;$&quot;\ * &quot;-&quot;??_-;_-@_-"/>
    <numFmt numFmtId="166" formatCode="_-* #,##0.00_-;\-* #,##0.00_-;_-* &quot;-&quot;??_-;_-@_-"/>
    <numFmt numFmtId="167" formatCode="_-* #,##0\ _€_-;\-* #,##0\ _€_-;_-* &quot;-&quot;\ _€_-;_-@_-"/>
    <numFmt numFmtId="168" formatCode="_-* #,##0.00\ _€_-;\-* #,##0.00\ _€_-;_-* &quot;-&quot;??\ _€_-;_-@_-"/>
    <numFmt numFmtId="169" formatCode="mm/yy"/>
    <numFmt numFmtId="170" formatCode="0.0"/>
    <numFmt numFmtId="171" formatCode="0.0_)"/>
    <numFmt numFmtId="172" formatCode="0.0%"/>
    <numFmt numFmtId="173" formatCode="#,##0.0"/>
    <numFmt numFmtId="174" formatCode="_-* #,##0_-;\-* #,##0_-;_-* \-_-;_-@_-"/>
    <numFmt numFmtId="175" formatCode="_-* #,##0.00_-;\-* #,##0.00_-;_-* \-??_-;_-@_-"/>
    <numFmt numFmtId="176" formatCode="_(* #,##0.0_);_(* \(#,##0.0\);_(* &quot;-&quot;_);_(@_)"/>
    <numFmt numFmtId="177" formatCode="_-* #,##0_-;\-* #,##0_-;_-* \-??_-;_-@_-"/>
    <numFmt numFmtId="178" formatCode="dd/mm/yy;@"/>
    <numFmt numFmtId="179" formatCode="_-* #,##0.00\ _p_t_a_-;\-* #,##0.00\ _p_t_a_-;_-* &quot;-&quot;??\ _p_t_a_-;_-@_-"/>
    <numFmt numFmtId="180" formatCode="#,##0.00_ ;\-#,##0.00\ "/>
    <numFmt numFmtId="181" formatCode="#,##0_);\(#,##0\)"/>
    <numFmt numFmtId="182" formatCode="0.000"/>
    <numFmt numFmtId="183" formatCode="_-* #,##0_-;\-* #,##0_-;_-* &quot;-&quot;??_-;_-@_-"/>
    <numFmt numFmtId="184" formatCode="0.00\ "/>
    <numFmt numFmtId="185" formatCode="0.00_)"/>
    <numFmt numFmtId="186" formatCode="_(&quot;$&quot;* #,##0.00_);_(&quot;$&quot;* \(#,##0.00\);_(&quot;$&quot;* &quot;-&quot;??_);_(@_)"/>
    <numFmt numFmtId="187" formatCode="_(* #,##0_);_(* \(#,##0\);_(* &quot;-&quot;??_);_(@_)"/>
    <numFmt numFmtId="188" formatCode="_(* #,##0_);_(* \(#,##0\);_(* &quot;-&quot;_);_(@_)"/>
    <numFmt numFmtId="189" formatCode="_(* #,##0.00_);_(* \(#,##0.00\);_(* &quot;-&quot;??_);_(@_)"/>
    <numFmt numFmtId="190" formatCode="_-* #,##0.000000_-;\-* #,##0.000000_-;_-* \-??_-;_-@_-"/>
    <numFmt numFmtId="191" formatCode="d/m/yy;@"/>
    <numFmt numFmtId="192" formatCode="_-* #,##0.0_-;\-* #,##0.0_-;_-* \-??_-;_-@_-"/>
    <numFmt numFmtId="193" formatCode="[$-1010C0A]#,##0;\-#,##0"/>
    <numFmt numFmtId="194" formatCode="_ * #,##0.0_ ;_ * \-#,##0.0_ ;_ * &quot;-&quot;?_ ;_ @_ "/>
    <numFmt numFmtId="195" formatCode="[$-10C0A]#,###,##0"/>
    <numFmt numFmtId="196" formatCode="[$-10C0A]0.0"/>
    <numFmt numFmtId="197" formatCode="_-* #,##0.000_-;\-* #,##0.000_-;_-* \-_-;_-@_-"/>
    <numFmt numFmtId="198" formatCode="##0.0;\-##0.0;0.0;"/>
    <numFmt numFmtId="199" formatCode="#,##0.000"/>
    <numFmt numFmtId="200" formatCode="_ * #,##0.000000_ ;_ * \-#,##0.000000_ ;_ * &quot;-&quot;??????_ ;_ @_ "/>
    <numFmt numFmtId="201" formatCode="0.0000"/>
    <numFmt numFmtId="202" formatCode="#,##0_ ;\-#,##0\ "/>
    <numFmt numFmtId="203" formatCode="#,##0.0000"/>
    <numFmt numFmtId="204" formatCode="[$-C0A]mmm\-yy;@"/>
    <numFmt numFmtId="205" formatCode="_-* #,##0.00_-;\-* #,##0.00_-;_-* \-_-;_-@_-"/>
    <numFmt numFmtId="206" formatCode="mmm/yyyy;@"/>
    <numFmt numFmtId="207" formatCode="#,##0.0_ ;\-#,##0.0\ "/>
    <numFmt numFmtId="208" formatCode="_(* #,##0.00_);_(* \(#,##0.00\);_(* &quot;-&quot;_);_(@_)"/>
    <numFmt numFmtId="209" formatCode="[$-10C0A]#,##0;\-#,##0"/>
    <numFmt numFmtId="210" formatCode="#,##0.0;\-#,##0.0"/>
    <numFmt numFmtId="211" formatCode="0.000%"/>
    <numFmt numFmtId="212" formatCode="dd/mm/yyyy;@"/>
    <numFmt numFmtId="213" formatCode="_-* #,##0\ _€_-;\-* #,##0\ _€_-;_-* &quot;-&quot;??\ _€_-;_-@_-"/>
    <numFmt numFmtId="214" formatCode="0_)"/>
  </numFmts>
  <fonts count="203">
    <font>
      <sz val="14"/>
      <name val="Arial MT"/>
      <family val="2"/>
    </font>
    <font>
      <sz val="11"/>
      <color theme="1"/>
      <name val="Arial"/>
      <family val="2"/>
      <scheme val="minor"/>
    </font>
    <font>
      <sz val="11"/>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b/>
      <sz val="9"/>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9"/>
      <color indexed="8"/>
      <name val="Arial"/>
      <family val="2"/>
    </font>
    <font>
      <b/>
      <sz val="10"/>
      <color indexed="8"/>
      <name val="Arial"/>
      <family val="2"/>
    </font>
    <font>
      <sz val="10"/>
      <name val="Arial"/>
      <family val="2"/>
    </font>
    <font>
      <sz val="8"/>
      <color indexed="8"/>
      <name val="Verdana"/>
      <family val="2"/>
    </font>
    <font>
      <b/>
      <i/>
      <sz val="10"/>
      <name val="Arial"/>
      <family val="2"/>
    </font>
    <font>
      <sz val="7"/>
      <name val="Arial"/>
      <family val="2"/>
    </font>
    <font>
      <vertAlign val="superscript"/>
      <sz val="9"/>
      <name val="Arial"/>
      <family val="2"/>
    </font>
    <font>
      <b/>
      <sz val="10"/>
      <color indexed="10"/>
      <name val="Arial"/>
      <family val="2"/>
    </font>
    <font>
      <b/>
      <sz val="11"/>
      <color indexed="8"/>
      <name val="Times New Roman"/>
      <family val="1"/>
    </font>
    <font>
      <b/>
      <sz val="11.95"/>
      <color indexed="8"/>
      <name val="Times New Roman"/>
      <family val="1"/>
    </font>
    <font>
      <sz val="1"/>
      <color indexed="8"/>
      <name val="Times New Roman"/>
      <family val="1"/>
    </font>
    <font>
      <sz val="1"/>
      <color indexed="9"/>
      <name val="Times New Roman"/>
      <family val="1"/>
    </font>
    <font>
      <b/>
      <sz val="10"/>
      <name val="Calibri"/>
      <family val="2"/>
    </font>
    <font>
      <b/>
      <i/>
      <sz val="9"/>
      <name val="Arial"/>
      <family val="2"/>
    </font>
    <font>
      <b/>
      <sz val="10"/>
      <color indexed="8"/>
      <name val="Arial"/>
      <family val="2"/>
    </font>
    <font>
      <b/>
      <sz val="12"/>
      <name val="Arial MT"/>
    </font>
    <font>
      <sz val="10"/>
      <name val="Arial"/>
      <family val="2"/>
    </font>
    <font>
      <sz val="10"/>
      <name val="Verdana"/>
      <family val="2"/>
    </font>
    <font>
      <sz val="10"/>
      <name val="Arial"/>
      <family val="2"/>
    </font>
    <font>
      <sz val="10"/>
      <color indexed="8"/>
      <name val="Times New Roman"/>
      <family val="1"/>
    </font>
    <font>
      <sz val="11"/>
      <name val="Arial"/>
      <family val="2"/>
    </font>
    <font>
      <sz val="11"/>
      <color indexed="8"/>
      <name val="Arial"/>
      <family val="2"/>
    </font>
    <font>
      <sz val="11"/>
      <color indexed="9"/>
      <name val="Arial"/>
      <family val="2"/>
    </font>
    <font>
      <u/>
      <sz val="11"/>
      <color indexed="12"/>
      <name val="Arial MT"/>
      <family val="2"/>
    </font>
    <font>
      <sz val="10"/>
      <color indexed="8"/>
      <name val="Arial"/>
      <family val="2"/>
    </font>
    <font>
      <sz val="12"/>
      <color indexed="8"/>
      <name val="Times New Roman"/>
      <family val="2"/>
    </font>
    <font>
      <i/>
      <sz val="11"/>
      <color indexed="38"/>
      <name val="Arial"/>
      <family val="2"/>
    </font>
    <font>
      <sz val="10"/>
      <color indexed="10"/>
      <name val="Arial"/>
      <family val="2"/>
    </font>
    <font>
      <sz val="9"/>
      <color indexed="10"/>
      <name val="Arial"/>
      <family val="2"/>
    </font>
    <font>
      <sz val="8"/>
      <name val="Arial"/>
      <family val="2"/>
    </font>
    <font>
      <sz val="10"/>
      <color indexed="18"/>
      <name val="Arial"/>
      <family val="2"/>
    </font>
    <font>
      <sz val="9"/>
      <name val="Arial"/>
      <family val="2"/>
    </font>
    <font>
      <sz val="10"/>
      <color indexed="8"/>
      <name val="Calibri"/>
      <family val="2"/>
    </font>
    <font>
      <sz val="10"/>
      <color indexed="8"/>
      <name val="Arial"/>
      <family val="2"/>
    </font>
    <font>
      <sz val="14"/>
      <name val="Arial"/>
      <family val="2"/>
    </font>
    <font>
      <b/>
      <sz val="10"/>
      <name val="Arial"/>
      <family val="2"/>
    </font>
    <font>
      <b/>
      <sz val="10"/>
      <color indexed="8"/>
      <name val="Arial"/>
      <family val="2"/>
    </font>
    <font>
      <sz val="10"/>
      <name val="Arial"/>
      <family val="2"/>
    </font>
    <font>
      <b/>
      <sz val="10"/>
      <color indexed="12"/>
      <name val="Arial"/>
      <family val="2"/>
    </font>
    <font>
      <b/>
      <sz val="10"/>
      <color indexed="9"/>
      <name val="Arial"/>
      <family val="2"/>
    </font>
    <font>
      <sz val="10"/>
      <color indexed="8"/>
      <name val="Arial"/>
      <family val="2"/>
    </font>
    <font>
      <sz val="10"/>
      <name val="Arial"/>
      <family val="2"/>
    </font>
    <font>
      <sz val="9"/>
      <color indexed="9"/>
      <name val="Arial"/>
      <family val="2"/>
    </font>
    <font>
      <sz val="10"/>
      <color indexed="9"/>
      <name val="Arial"/>
      <family val="2"/>
    </font>
    <font>
      <sz val="9"/>
      <color indexed="8"/>
      <name val="Arial"/>
      <family val="2"/>
    </font>
    <font>
      <u/>
      <sz val="10"/>
      <color indexed="12"/>
      <name val="Arial MT"/>
      <family val="2"/>
    </font>
    <font>
      <b/>
      <sz val="9"/>
      <color indexed="8"/>
      <name val="Arial"/>
      <family val="2"/>
    </font>
    <font>
      <sz val="10"/>
      <color indexed="8"/>
      <name val="Arial"/>
      <family val="2"/>
    </font>
    <font>
      <b/>
      <sz val="9"/>
      <color indexed="10"/>
      <name val="Arial"/>
      <family val="2"/>
    </font>
    <font>
      <b/>
      <sz val="10"/>
      <color indexed="10"/>
      <name val="Arial"/>
      <family val="2"/>
    </font>
    <font>
      <sz val="10"/>
      <color indexed="10"/>
      <name val="Arial"/>
      <family val="2"/>
    </font>
    <font>
      <b/>
      <sz val="8"/>
      <color indexed="63"/>
      <name val="Verdana"/>
      <family val="2"/>
    </font>
    <font>
      <sz val="14"/>
      <color indexed="9"/>
      <name val="Arial MT"/>
      <family val="2"/>
    </font>
    <font>
      <sz val="8"/>
      <color indexed="59"/>
      <name val="Verdana"/>
      <family val="2"/>
    </font>
    <font>
      <sz val="14"/>
      <color indexed="8"/>
      <name val="Arial MT"/>
      <family val="2"/>
    </font>
    <font>
      <b/>
      <sz val="10"/>
      <color indexed="8"/>
      <name val="Arial"/>
      <family val="2"/>
    </font>
    <font>
      <sz val="10"/>
      <color indexed="8"/>
      <name val="Times New Roman"/>
      <family val="1"/>
    </font>
    <font>
      <sz val="10"/>
      <color indexed="10"/>
      <name val="Arial"/>
      <family val="2"/>
    </font>
    <font>
      <b/>
      <sz val="10"/>
      <color indexed="8"/>
      <name val="Arial"/>
      <family val="2"/>
    </font>
    <font>
      <b/>
      <sz val="10"/>
      <color indexed="8"/>
      <name val="Verdana"/>
      <family val="2"/>
    </font>
    <font>
      <b/>
      <sz val="9"/>
      <color indexed="9"/>
      <name val="Arial"/>
      <family val="2"/>
    </font>
    <font>
      <sz val="10"/>
      <color indexed="10"/>
      <name val="Arial MT"/>
      <family val="2"/>
    </font>
    <font>
      <sz val="14"/>
      <color indexed="10"/>
      <name val="Arial MT"/>
      <family val="2"/>
    </font>
    <font>
      <sz val="8"/>
      <color indexed="10"/>
      <name val="Arial"/>
      <family val="2"/>
    </font>
    <font>
      <sz val="8"/>
      <color indexed="8"/>
      <name val="Arial"/>
      <family val="2"/>
    </font>
    <font>
      <sz val="9"/>
      <color indexed="8"/>
      <name val="Arial"/>
      <family val="2"/>
    </font>
    <font>
      <sz val="9"/>
      <color indexed="8"/>
      <name val="Arial MT"/>
      <family val="2"/>
    </font>
    <font>
      <b/>
      <sz val="10"/>
      <name val="Arial"/>
      <family val="2"/>
    </font>
    <font>
      <sz val="12"/>
      <color indexed="8"/>
      <name val="Verdana"/>
      <family val="2"/>
    </font>
    <font>
      <sz val="11"/>
      <color indexed="8"/>
      <name val="Verdana"/>
      <family val="2"/>
    </font>
    <font>
      <sz val="12"/>
      <color indexed="63"/>
      <name val="Verdana"/>
      <family val="2"/>
    </font>
    <font>
      <sz val="10"/>
      <color indexed="8"/>
      <name val="Verdana"/>
      <family val="2"/>
    </font>
    <font>
      <sz val="7"/>
      <color indexed="8"/>
      <name val="Verdana"/>
      <family val="2"/>
    </font>
    <font>
      <sz val="12"/>
      <color indexed="8"/>
      <name val="Arial"/>
      <family val="2"/>
    </font>
    <font>
      <sz val="7"/>
      <name val="Arial"/>
      <family val="2"/>
    </font>
    <font>
      <sz val="7"/>
      <color indexed="8"/>
      <name val="Arial"/>
      <family val="2"/>
    </font>
    <font>
      <b/>
      <sz val="7"/>
      <color indexed="12"/>
      <name val="Arial"/>
      <family val="2"/>
    </font>
    <font>
      <b/>
      <sz val="9"/>
      <name val="Arial"/>
      <family val="2"/>
    </font>
    <font>
      <u/>
      <sz val="10"/>
      <color indexed="12"/>
      <name val="Arial"/>
      <family val="2"/>
    </font>
    <font>
      <b/>
      <sz val="10"/>
      <color indexed="12"/>
      <name val="Verdana"/>
      <family val="2"/>
    </font>
    <font>
      <b/>
      <sz val="16"/>
      <name val="Arial"/>
      <family val="2"/>
    </font>
    <font>
      <b/>
      <sz val="12"/>
      <color indexed="63"/>
      <name val="Arial"/>
      <family val="2"/>
    </font>
    <font>
      <b/>
      <sz val="10"/>
      <color indexed="8"/>
      <name val="Arial"/>
      <family val="2"/>
    </font>
    <font>
      <sz val="9"/>
      <name val="Arial"/>
      <family val="2"/>
    </font>
    <font>
      <b/>
      <sz val="11"/>
      <color indexed="9"/>
      <name val="Calibri"/>
      <family val="2"/>
      <charset val="1"/>
    </font>
    <font>
      <b/>
      <sz val="11"/>
      <color indexed="8"/>
      <name val="Calibri"/>
      <family val="2"/>
      <charset val="1"/>
    </font>
    <font>
      <sz val="11"/>
      <color indexed="8"/>
      <name val="Arial"/>
      <family val="2"/>
    </font>
    <font>
      <sz val="11"/>
      <name val="Arial MT"/>
      <family val="2"/>
    </font>
    <font>
      <sz val="10"/>
      <color indexed="10"/>
      <name val="Arial"/>
      <family val="2"/>
    </font>
    <font>
      <sz val="9"/>
      <color indexed="8"/>
      <name val="Arial"/>
      <family val="2"/>
    </font>
    <font>
      <b/>
      <sz val="10"/>
      <color indexed="10"/>
      <name val="Arial"/>
      <family val="2"/>
    </font>
    <font>
      <sz val="8"/>
      <name val="Verdana"/>
      <family val="2"/>
    </font>
    <font>
      <b/>
      <sz val="8"/>
      <name val="Verdana"/>
      <family val="2"/>
    </font>
    <font>
      <sz val="10"/>
      <name val="Arial"/>
      <family val="2"/>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5"/>
      <color theme="3"/>
      <name val="Arial"/>
      <family val="2"/>
    </font>
    <font>
      <b/>
      <sz val="11"/>
      <color theme="3"/>
      <name val="Arial"/>
      <family val="2"/>
    </font>
    <font>
      <sz val="11"/>
      <color rgb="FF3F3F76"/>
      <name val="Arial"/>
      <family val="2"/>
    </font>
    <font>
      <u/>
      <sz val="11"/>
      <color theme="10"/>
      <name val="Arial MT"/>
      <family val="2"/>
    </font>
    <font>
      <u/>
      <sz val="11"/>
      <color theme="10"/>
      <name val="Arial"/>
      <family val="2"/>
    </font>
    <font>
      <u/>
      <sz val="10"/>
      <color theme="10"/>
      <name val="Arial"/>
      <family val="2"/>
    </font>
    <font>
      <sz val="11"/>
      <color rgb="FF9C0006"/>
      <name val="Arial"/>
      <family val="2"/>
    </font>
    <font>
      <sz val="11"/>
      <color rgb="FF9C6500"/>
      <name val="Arial"/>
      <family val="2"/>
    </font>
    <font>
      <sz val="12"/>
      <color theme="1"/>
      <name val="Arial"/>
      <family val="2"/>
    </font>
    <font>
      <sz val="10"/>
      <color theme="1"/>
      <name val="Times New Roman"/>
      <family val="2"/>
    </font>
    <font>
      <sz val="10"/>
      <color theme="1"/>
      <name val="Arial"/>
      <family val="2"/>
    </font>
    <font>
      <sz val="11"/>
      <color theme="1"/>
      <name val="Arial"/>
      <family val="2"/>
      <scheme val="minor"/>
    </font>
    <font>
      <sz val="12"/>
      <color theme="1"/>
      <name val="Times New Roman"/>
      <family val="2"/>
    </font>
    <font>
      <b/>
      <sz val="11"/>
      <color rgb="FF3F3F3F"/>
      <name val="Arial"/>
      <family val="2"/>
    </font>
    <font>
      <sz val="11"/>
      <color rgb="FFFF0000"/>
      <name val="Arial"/>
      <family val="2"/>
    </font>
    <font>
      <b/>
      <sz val="13"/>
      <color theme="3"/>
      <name val="Arial"/>
      <family val="2"/>
    </font>
    <font>
      <b/>
      <sz val="18"/>
      <color theme="3"/>
      <name val="Arial"/>
      <family val="2"/>
    </font>
    <font>
      <b/>
      <sz val="11"/>
      <color theme="1"/>
      <name val="Arial"/>
      <family val="2"/>
    </font>
    <font>
      <sz val="10"/>
      <color theme="0"/>
      <name val="Arial"/>
      <family val="2"/>
    </font>
    <font>
      <sz val="10"/>
      <name val="Arial"/>
      <family val="2"/>
      <scheme val="minor"/>
    </font>
    <font>
      <sz val="9"/>
      <color theme="0"/>
      <name val="Arial"/>
      <family val="2"/>
    </font>
    <font>
      <b/>
      <sz val="10"/>
      <color theme="1"/>
      <name val="Arial"/>
      <family val="2"/>
      <scheme val="minor"/>
    </font>
    <font>
      <b/>
      <sz val="10"/>
      <color rgb="FFFF0000"/>
      <name val="Arial"/>
      <family val="2"/>
    </font>
    <font>
      <b/>
      <sz val="10"/>
      <color theme="0"/>
      <name val="Arial"/>
      <family val="2"/>
    </font>
    <font>
      <sz val="11"/>
      <color rgb="FF000000"/>
      <name val="Calibri"/>
      <family val="2"/>
    </font>
    <font>
      <sz val="10"/>
      <color rgb="FF000000"/>
      <name val="Arial"/>
      <family val="2"/>
      <scheme val="minor"/>
    </font>
    <font>
      <sz val="10"/>
      <color indexed="8"/>
      <name val="Arial"/>
      <family val="2"/>
      <scheme val="minor"/>
    </font>
    <font>
      <sz val="10"/>
      <color indexed="8"/>
      <name val="Times New Roman"/>
      <family val="1"/>
    </font>
    <font>
      <sz val="10"/>
      <color rgb="FFFF0000"/>
      <name val="Arial"/>
      <family val="2"/>
    </font>
    <font>
      <sz val="10"/>
      <color theme="0"/>
      <name val="Arial MT"/>
      <family val="2"/>
    </font>
    <font>
      <sz val="10"/>
      <name val="Arial"/>
      <family val="2"/>
    </font>
    <font>
      <b/>
      <sz val="11"/>
      <name val="Arial"/>
      <family val="2"/>
    </font>
    <font>
      <sz val="10"/>
      <color rgb="FFFF0000"/>
      <name val="Arial MT"/>
      <family val="2"/>
    </font>
    <font>
      <sz val="11"/>
      <color rgb="FFFF0000"/>
      <name val="Arial MT"/>
      <family val="2"/>
    </font>
    <font>
      <u/>
      <sz val="10"/>
      <color theme="10"/>
      <name val="Arial MT"/>
      <family val="2"/>
    </font>
    <font>
      <b/>
      <sz val="10"/>
      <name val="Arial MT"/>
    </font>
    <font>
      <sz val="12"/>
      <name val="Arial MT"/>
      <family val="2"/>
    </font>
    <font>
      <sz val="10"/>
      <color rgb="FF000000"/>
      <name val="Arial"/>
      <family val="2"/>
    </font>
    <font>
      <sz val="10"/>
      <color theme="0"/>
      <name val="Arial MT"/>
    </font>
    <font>
      <sz val="9"/>
      <color rgb="FFFF0000"/>
      <name val="Arial"/>
      <family val="2"/>
    </font>
    <font>
      <u/>
      <sz val="11"/>
      <name val="Arial"/>
      <family val="2"/>
    </font>
  </fonts>
  <fills count="60">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31"/>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46"/>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34"/>
      </patternFill>
    </fill>
    <fill>
      <patternFill patternType="solid">
        <fgColor indexed="46"/>
        <bgColor indexed="24"/>
      </patternFill>
    </fill>
    <fill>
      <patternFill patternType="solid">
        <fgColor indexed="41"/>
      </patternFill>
    </fill>
    <fill>
      <patternFill patternType="solid">
        <fgColor indexed="27"/>
        <bgColor indexed="42"/>
      </patternFill>
    </fill>
    <fill>
      <patternFill patternType="solid">
        <fgColor indexed="27"/>
        <bgColor indexed="41"/>
      </patternFill>
    </fill>
    <fill>
      <patternFill patternType="solid">
        <fgColor indexed="32"/>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7"/>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35"/>
      </patternFill>
    </fill>
    <fill>
      <patternFill patternType="solid">
        <fgColor indexed="20"/>
        <bgColor indexed="36"/>
      </patternFill>
    </fill>
    <fill>
      <patternFill patternType="solid">
        <fgColor indexed="22"/>
      </patternFill>
    </fill>
    <fill>
      <patternFill patternType="solid">
        <fgColor indexed="52"/>
        <bgColor indexed="51"/>
      </patternFill>
    </fill>
    <fill>
      <patternFill patternType="solid">
        <fgColor indexed="29"/>
      </patternFill>
    </fill>
    <fill>
      <patternFill patternType="solid">
        <fgColor indexed="9"/>
      </patternFill>
    </fill>
    <fill>
      <patternFill patternType="solid">
        <fgColor indexed="55"/>
        <bgColor indexed="36"/>
      </patternFill>
    </fill>
    <fill>
      <patternFill patternType="solid">
        <fgColor indexed="55"/>
        <bgColor indexed="23"/>
      </patternFill>
    </fill>
    <fill>
      <patternFill patternType="solid">
        <fgColor indexed="36"/>
      </patternFill>
    </fill>
    <fill>
      <patternFill patternType="solid">
        <fgColor indexed="62"/>
        <bgColor indexed="56"/>
      </patternFill>
    </fill>
    <fill>
      <patternFill patternType="solid">
        <fgColor indexed="48"/>
      </patternFill>
    </fill>
    <fill>
      <patternFill patternType="solid">
        <fgColor indexed="10"/>
        <bgColor indexed="60"/>
      </patternFill>
    </fill>
    <fill>
      <patternFill patternType="solid">
        <fgColor indexed="57"/>
        <bgColor indexed="21"/>
      </patternFill>
    </fill>
    <fill>
      <patternFill patternType="solid">
        <fgColor indexed="58"/>
      </patternFill>
    </fill>
    <fill>
      <patternFill patternType="solid">
        <fgColor indexed="54"/>
        <bgColor indexed="30"/>
      </patternFill>
    </fill>
    <fill>
      <patternFill patternType="solid">
        <fgColor indexed="54"/>
        <bgColor indexed="23"/>
      </patternFill>
    </fill>
    <fill>
      <patternFill patternType="solid">
        <fgColor indexed="30"/>
      </patternFill>
    </fill>
    <fill>
      <patternFill patternType="solid">
        <fgColor indexed="40"/>
      </patternFill>
    </fill>
    <fill>
      <patternFill patternType="solid">
        <fgColor indexed="53"/>
        <bgColor indexed="37"/>
      </patternFill>
    </fill>
    <fill>
      <patternFill patternType="solid">
        <fgColor indexed="53"/>
        <bgColor indexed="52"/>
      </patternFill>
    </fill>
    <fill>
      <patternFill patternType="solid">
        <fgColor indexed="33"/>
      </patternFill>
    </fill>
    <fill>
      <patternFill patternType="solid">
        <fgColor indexed="43"/>
      </patternFill>
    </fill>
    <fill>
      <patternFill patternType="solid">
        <fgColor indexed="45"/>
        <bgColor indexed="46"/>
      </patternFill>
    </fill>
    <fill>
      <patternFill patternType="solid">
        <fgColor indexed="9"/>
        <bgColor indexed="64"/>
      </patternFill>
    </fill>
    <fill>
      <patternFill patternType="solid">
        <fgColor theme="4" tint="0.79998168889431442"/>
        <bgColor indexed="65"/>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rgb="FF000000"/>
      </patternFill>
    </fill>
  </fills>
  <borders count="52">
    <border>
      <left/>
      <right/>
      <top/>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36"/>
      </left>
      <right style="thin">
        <color indexed="36"/>
      </right>
      <top style="thin">
        <color indexed="36"/>
      </top>
      <bottom style="thin">
        <color indexed="36"/>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35"/>
      </bottom>
      <diagonal/>
    </border>
    <border>
      <left/>
      <right/>
      <top/>
      <bottom style="medium">
        <color indexed="49"/>
      </bottom>
      <diagonal/>
    </border>
    <border>
      <left/>
      <right/>
      <top/>
      <bottom style="medium">
        <color indexed="30"/>
      </bottom>
      <diagonal/>
    </border>
    <border>
      <left/>
      <right/>
      <top/>
      <bottom style="medium">
        <color indexed="35"/>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41"/>
      </left>
      <right style="medium">
        <color indexed="41"/>
      </right>
      <top style="medium">
        <color indexed="41"/>
      </top>
      <bottom style="medium">
        <color indexed="41"/>
      </bottom>
      <diagonal/>
    </border>
    <border>
      <left/>
      <right style="medium">
        <color indexed="41"/>
      </right>
      <top style="medium">
        <color indexed="41"/>
      </top>
      <bottom style="medium">
        <color indexed="41"/>
      </bottom>
      <diagonal/>
    </border>
    <border>
      <left style="medium">
        <color indexed="31"/>
      </left>
      <right style="medium">
        <color indexed="31"/>
      </right>
      <top style="medium">
        <color indexed="31"/>
      </top>
      <bottom style="medium">
        <color indexed="31"/>
      </bottom>
      <diagonal/>
    </border>
    <border>
      <left style="medium">
        <color indexed="41"/>
      </left>
      <right style="medium">
        <color indexed="41"/>
      </right>
      <top/>
      <bottom style="medium">
        <color indexed="41"/>
      </bottom>
      <diagonal/>
    </border>
    <border>
      <left/>
      <right style="medium">
        <color indexed="41"/>
      </right>
      <top/>
      <bottom style="medium">
        <color indexed="41"/>
      </bottom>
      <diagonal/>
    </border>
    <border>
      <left/>
      <right/>
      <top style="double">
        <color indexed="8"/>
      </top>
      <bottom style="double">
        <color indexed="8"/>
      </bottom>
      <diagonal/>
    </border>
    <border>
      <left/>
      <right style="double">
        <color indexed="8"/>
      </right>
      <top/>
      <bottom/>
      <diagonal/>
    </border>
    <border>
      <left/>
      <right/>
      <top/>
      <bottom style="double">
        <color indexed="8"/>
      </bottom>
      <diagonal/>
    </border>
    <border>
      <left/>
      <right style="double">
        <color indexed="8"/>
      </right>
      <top/>
      <bottom style="double">
        <color indexed="8"/>
      </bottom>
      <diagonal/>
    </border>
    <border>
      <left style="thin">
        <color indexed="64"/>
      </left>
      <right style="thin">
        <color indexed="64"/>
      </right>
      <top/>
      <bottom style="thin">
        <color indexed="64"/>
      </bottom>
      <diagonal/>
    </border>
    <border>
      <left style="thin">
        <color indexed="36"/>
      </left>
      <right/>
      <top style="thin">
        <color indexed="36"/>
      </top>
      <bottom/>
      <diagonal/>
    </border>
    <border>
      <left style="thin">
        <color indexed="36"/>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uble">
        <color indexed="8"/>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rgb="FFABABAB"/>
      </top>
      <bottom/>
      <diagonal/>
    </border>
  </borders>
  <cellStyleXfs count="1984">
    <xf numFmtId="0" fontId="0" fillId="0" borderId="0"/>
    <xf numFmtId="0" fontId="4" fillId="2" borderId="0" applyNumberFormat="0" applyBorder="0" applyAlignment="0" applyProtection="0"/>
    <xf numFmtId="0" fontId="4" fillId="3" borderId="0" applyNumberFormat="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4" fillId="3" borderId="0" applyNumberFormat="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156" fillId="54" borderId="0" applyNumberFormat="0" applyBorder="0" applyAlignment="0" applyProtection="0"/>
    <xf numFmtId="185" fontId="4" fillId="3" borderId="0" applyBorder="0" applyAlignment="0" applyProtection="0"/>
    <xf numFmtId="185" fontId="43" fillId="3" borderId="0" applyBorder="0" applyAlignment="0" applyProtection="0"/>
    <xf numFmtId="185" fontId="4" fillId="3" borderId="0" applyBorder="0" applyAlignment="0" applyProtection="0"/>
    <xf numFmtId="185" fontId="43" fillId="3" borderId="0" applyBorder="0" applyAlignment="0" applyProtection="0"/>
    <xf numFmtId="185" fontId="4" fillId="3" borderId="0" applyBorder="0" applyAlignment="0" applyProtection="0"/>
    <xf numFmtId="185" fontId="4" fillId="3"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4" fillId="7" borderId="0" applyNumberFormat="0" applyBorder="0" applyAlignment="0" applyProtection="0"/>
    <xf numFmtId="0" fontId="4" fillId="8" borderId="0" applyNumberFormat="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0" fontId="4" fillId="8" borderId="0" applyNumberFormat="0" applyBorder="0" applyAlignment="0" applyProtection="0"/>
    <xf numFmtId="185" fontId="4" fillId="8" borderId="0" applyBorder="0" applyAlignment="0" applyProtection="0"/>
    <xf numFmtId="185" fontId="43" fillId="8" borderId="0" applyBorder="0" applyAlignment="0" applyProtection="0"/>
    <xf numFmtId="185" fontId="4" fillId="8" borderId="0" applyBorder="0" applyAlignment="0" applyProtection="0"/>
    <xf numFmtId="185" fontId="43" fillId="8" borderId="0" applyBorder="0" applyAlignment="0" applyProtection="0"/>
    <xf numFmtId="185" fontId="4" fillId="8" borderId="0" applyBorder="0" applyAlignment="0" applyProtection="0"/>
    <xf numFmtId="0" fontId="156" fillId="10" borderId="0" applyNumberFormat="0" applyBorder="0" applyAlignment="0" applyProtection="0"/>
    <xf numFmtId="184" fontId="43" fillId="9" borderId="0" applyBorder="0" applyAlignment="0" applyProtection="0"/>
    <xf numFmtId="184" fontId="4" fillId="9" borderId="0" applyBorder="0" applyAlignment="0" applyProtection="0"/>
    <xf numFmtId="184" fontId="4" fillId="9" borderId="0" applyBorder="0" applyAlignment="0" applyProtection="0"/>
    <xf numFmtId="0" fontId="4" fillId="11" borderId="0" applyNumberFormat="0" applyBorder="0" applyAlignment="0" applyProtection="0"/>
    <xf numFmtId="0" fontId="4" fillId="12" borderId="0" applyNumberFormat="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0" fontId="4" fillId="12" borderId="0" applyNumberFormat="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156" fillId="14" borderId="0" applyNumberFormat="0" applyBorder="0" applyAlignment="0" applyProtection="0"/>
    <xf numFmtId="185" fontId="4" fillId="12" borderId="0" applyBorder="0" applyAlignment="0" applyProtection="0"/>
    <xf numFmtId="185" fontId="43" fillId="12" borderId="0" applyBorder="0" applyAlignment="0" applyProtection="0"/>
    <xf numFmtId="185" fontId="4" fillId="12" borderId="0" applyBorder="0" applyAlignment="0" applyProtection="0"/>
    <xf numFmtId="185" fontId="43" fillId="12" borderId="0" applyBorder="0" applyAlignment="0" applyProtection="0"/>
    <xf numFmtId="185" fontId="4" fillId="12" borderId="0" applyBorder="0" applyAlignment="0" applyProtection="0"/>
    <xf numFmtId="185" fontId="4" fillId="12"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4" fillId="2" borderId="0" applyNumberFormat="0" applyBorder="0" applyAlignment="0" applyProtection="0"/>
    <xf numFmtId="0" fontId="4" fillId="15" borderId="0" applyNumberFormat="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4" fillId="15" borderId="0" applyNumberFormat="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156" fillId="16" borderId="0" applyNumberFormat="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185" fontId="4" fillId="15"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4" fillId="17" borderId="0" applyNumberFormat="0" applyBorder="0" applyAlignment="0" applyProtection="0"/>
    <xf numFmtId="0" fontId="4" fillId="18" borderId="0" applyNumberFormat="0" applyBorder="0" applyAlignment="0" applyProtection="0"/>
    <xf numFmtId="184" fontId="4" fillId="18" borderId="0" applyBorder="0" applyAlignment="0" applyProtection="0"/>
    <xf numFmtId="184" fontId="43" fillId="18" borderId="0" applyBorder="0" applyAlignment="0" applyProtection="0"/>
    <xf numFmtId="184" fontId="4" fillId="18" borderId="0" applyBorder="0" applyAlignment="0" applyProtection="0"/>
    <xf numFmtId="184" fontId="43" fillId="18" borderId="0" applyBorder="0" applyAlignment="0" applyProtection="0"/>
    <xf numFmtId="184" fontId="4" fillId="18" borderId="0" applyBorder="0" applyAlignment="0" applyProtection="0"/>
    <xf numFmtId="0" fontId="4" fillId="18" borderId="0" applyNumberFormat="0" applyBorder="0" applyAlignment="0" applyProtection="0"/>
    <xf numFmtId="185" fontId="4" fillId="18" borderId="0" applyBorder="0" applyAlignment="0" applyProtection="0"/>
    <xf numFmtId="185" fontId="43" fillId="18" borderId="0" applyBorder="0" applyAlignment="0" applyProtection="0"/>
    <xf numFmtId="185" fontId="4" fillId="18" borderId="0" applyBorder="0" applyAlignment="0" applyProtection="0"/>
    <xf numFmtId="185" fontId="43" fillId="18" borderId="0" applyBorder="0" applyAlignment="0" applyProtection="0"/>
    <xf numFmtId="185" fontId="4" fillId="18" borderId="0" applyBorder="0" applyAlignment="0" applyProtection="0"/>
    <xf numFmtId="0" fontId="156" fillId="6" borderId="0" applyNumberFormat="0" applyBorder="0" applyAlignment="0" applyProtection="0"/>
    <xf numFmtId="184" fontId="43" fillId="18" borderId="0" applyBorder="0" applyAlignment="0" applyProtection="0"/>
    <xf numFmtId="184" fontId="4" fillId="18" borderId="0" applyBorder="0" applyAlignment="0" applyProtection="0"/>
    <xf numFmtId="184" fontId="4" fillId="18" borderId="0" applyBorder="0" applyAlignment="0" applyProtection="0"/>
    <xf numFmtId="0" fontId="4" fillId="11" borderId="0" applyNumberFormat="0" applyBorder="0" applyAlignment="0" applyProtection="0"/>
    <xf numFmtId="0" fontId="4" fillId="9" borderId="0" applyNumberFormat="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0" fontId="4" fillId="9" borderId="0" applyNumberFormat="0" applyBorder="0" applyAlignment="0" applyProtection="0"/>
    <xf numFmtId="185" fontId="4" fillId="9" borderId="0" applyBorder="0" applyAlignment="0" applyProtection="0"/>
    <xf numFmtId="185" fontId="43" fillId="9" borderId="0" applyBorder="0" applyAlignment="0" applyProtection="0"/>
    <xf numFmtId="185" fontId="4" fillId="9" borderId="0" applyBorder="0" applyAlignment="0" applyProtection="0"/>
    <xf numFmtId="185" fontId="43" fillId="9" borderId="0" applyBorder="0" applyAlignment="0" applyProtection="0"/>
    <xf numFmtId="185" fontId="4" fillId="9" borderId="0" applyBorder="0" applyAlignment="0" applyProtection="0"/>
    <xf numFmtId="0" fontId="156" fillId="19" borderId="0" applyNumberFormat="0" applyBorder="0" applyAlignment="0" applyProtection="0"/>
    <xf numFmtId="184" fontId="43" fillId="9" borderId="0" applyBorder="0" applyAlignment="0" applyProtection="0"/>
    <xf numFmtId="184" fontId="4" fillId="9" borderId="0" applyBorder="0" applyAlignment="0" applyProtection="0"/>
    <xf numFmtId="184" fontId="4" fillId="9" borderId="0" applyBorder="0" applyAlignment="0" applyProtection="0"/>
    <xf numFmtId="0" fontId="4" fillId="20" borderId="0" applyNumberFormat="0" applyBorder="0" applyAlignment="0" applyProtection="0"/>
    <xf numFmtId="0" fontId="4" fillId="21" borderId="0" applyNumberFormat="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0" fontId="4" fillId="21" borderId="0" applyNumberFormat="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0" fontId="156" fillId="6" borderId="0" applyNumberFormat="0" applyBorder="0" applyAlignment="0" applyProtection="0"/>
    <xf numFmtId="184" fontId="43" fillId="22" borderId="0" applyBorder="0" applyAlignment="0" applyProtection="0"/>
    <xf numFmtId="184" fontId="4" fillId="22" borderId="0" applyBorder="0" applyAlignment="0" applyProtection="0"/>
    <xf numFmtId="184" fontId="4" fillId="22" borderId="0" applyBorder="0" applyAlignment="0" applyProtection="0"/>
    <xf numFmtId="0" fontId="4" fillId="7" borderId="0" applyNumberFormat="0" applyBorder="0" applyAlignment="0" applyProtection="0"/>
    <xf numFmtId="0" fontId="4" fillId="23" borderId="0" applyNumberFormat="0" applyBorder="0" applyAlignment="0" applyProtection="0"/>
    <xf numFmtId="184" fontId="4" fillId="23" borderId="0" applyBorder="0" applyAlignment="0" applyProtection="0"/>
    <xf numFmtId="184" fontId="43" fillId="23" borderId="0" applyBorder="0" applyAlignment="0" applyProtection="0"/>
    <xf numFmtId="184" fontId="4" fillId="23" borderId="0" applyBorder="0" applyAlignment="0" applyProtection="0"/>
    <xf numFmtId="184" fontId="43" fillId="23" borderId="0" applyBorder="0" applyAlignment="0" applyProtection="0"/>
    <xf numFmtId="184" fontId="4" fillId="23" borderId="0" applyBorder="0" applyAlignment="0" applyProtection="0"/>
    <xf numFmtId="0" fontId="4" fillId="23" borderId="0" applyNumberFormat="0" applyBorder="0" applyAlignment="0" applyProtection="0"/>
    <xf numFmtId="185" fontId="4" fillId="23" borderId="0" applyBorder="0" applyAlignment="0" applyProtection="0"/>
    <xf numFmtId="185" fontId="43" fillId="23" borderId="0" applyBorder="0" applyAlignment="0" applyProtection="0"/>
    <xf numFmtId="185" fontId="4" fillId="23" borderId="0" applyBorder="0" applyAlignment="0" applyProtection="0"/>
    <xf numFmtId="185" fontId="43" fillId="23" borderId="0" applyBorder="0" applyAlignment="0" applyProtection="0"/>
    <xf numFmtId="185" fontId="4" fillId="23" borderId="0" applyBorder="0" applyAlignment="0" applyProtection="0"/>
    <xf numFmtId="0" fontId="156" fillId="10" borderId="0" applyNumberFormat="0" applyBorder="0" applyAlignment="0" applyProtection="0"/>
    <xf numFmtId="184" fontId="43" fillId="23" borderId="0" applyBorder="0" applyAlignment="0" applyProtection="0"/>
    <xf numFmtId="184" fontId="4" fillId="23" borderId="0" applyBorder="0" applyAlignment="0" applyProtection="0"/>
    <xf numFmtId="184" fontId="4" fillId="23" borderId="0" applyBorder="0" applyAlignment="0" applyProtection="0"/>
    <xf numFmtId="0" fontId="4" fillId="13" borderId="0" applyNumberFormat="0" applyBorder="0" applyAlignment="0" applyProtection="0"/>
    <xf numFmtId="0" fontId="4" fillId="24" borderId="0" applyNumberFormat="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0" fontId="4" fillId="24" borderId="0" applyNumberFormat="0" applyBorder="0" applyAlignment="0" applyProtection="0"/>
    <xf numFmtId="185" fontId="4" fillId="24" borderId="0" applyBorder="0" applyAlignment="0" applyProtection="0"/>
    <xf numFmtId="185" fontId="43" fillId="24" borderId="0" applyBorder="0" applyAlignment="0" applyProtection="0"/>
    <xf numFmtId="185" fontId="4" fillId="24" borderId="0" applyBorder="0" applyAlignment="0" applyProtection="0"/>
    <xf numFmtId="185" fontId="43" fillId="24" borderId="0" applyBorder="0" applyAlignment="0" applyProtection="0"/>
    <xf numFmtId="185" fontId="4" fillId="24" borderId="0" applyBorder="0" applyAlignment="0" applyProtection="0"/>
    <xf numFmtId="0" fontId="156" fillId="14" borderId="0" applyNumberFormat="0" applyBorder="0" applyAlignment="0" applyProtection="0"/>
    <xf numFmtId="184" fontId="43" fillId="13" borderId="0" applyBorder="0" applyAlignment="0" applyProtection="0"/>
    <xf numFmtId="184" fontId="4" fillId="13" borderId="0" applyBorder="0" applyAlignment="0" applyProtection="0"/>
    <xf numFmtId="184" fontId="4" fillId="13" borderId="0" applyBorder="0" applyAlignment="0" applyProtection="0"/>
    <xf numFmtId="0" fontId="4" fillId="20" borderId="0" applyNumberFormat="0" applyBorder="0" applyAlignment="0" applyProtection="0"/>
    <xf numFmtId="0" fontId="4" fillId="15" borderId="0" applyNumberFormat="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0" fontId="4" fillId="15" borderId="0" applyNumberFormat="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0" fontId="156" fillId="25" borderId="0" applyNumberFormat="0" applyBorder="0" applyAlignment="0" applyProtection="0"/>
    <xf numFmtId="184" fontId="43" fillId="22" borderId="0" applyBorder="0" applyAlignment="0" applyProtection="0"/>
    <xf numFmtId="184" fontId="4" fillId="22" borderId="0" applyBorder="0" applyAlignment="0" applyProtection="0"/>
    <xf numFmtId="184" fontId="4" fillId="22" borderId="0" applyBorder="0" applyAlignment="0" applyProtection="0"/>
    <xf numFmtId="0" fontId="4" fillId="26" borderId="0" applyNumberFormat="0" applyBorder="0" applyAlignment="0" applyProtection="0"/>
    <xf numFmtId="0" fontId="4" fillId="21" borderId="0" applyNumberFormat="0" applyBorder="0" applyAlignment="0" applyProtection="0"/>
    <xf numFmtId="184" fontId="4" fillId="21" borderId="0" applyBorder="0" applyAlignment="0" applyProtection="0"/>
    <xf numFmtId="184" fontId="43" fillId="21" borderId="0" applyBorder="0" applyAlignment="0" applyProtection="0"/>
    <xf numFmtId="184" fontId="4" fillId="21" borderId="0" applyBorder="0" applyAlignment="0" applyProtection="0"/>
    <xf numFmtId="184" fontId="43" fillId="21" borderId="0" applyBorder="0" applyAlignment="0" applyProtection="0"/>
    <xf numFmtId="184" fontId="4" fillId="21" borderId="0" applyBorder="0" applyAlignment="0" applyProtection="0"/>
    <xf numFmtId="0" fontId="4" fillId="21" borderId="0" applyNumberFormat="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0" fontId="156" fillId="6" borderId="0" applyNumberFormat="0" applyBorder="0" applyAlignment="0" applyProtection="0"/>
    <xf numFmtId="184" fontId="43" fillId="21" borderId="0" applyBorder="0" applyAlignment="0" applyProtection="0"/>
    <xf numFmtId="184" fontId="4" fillId="21" borderId="0" applyBorder="0" applyAlignment="0" applyProtection="0"/>
    <xf numFmtId="184" fontId="4" fillId="21" borderId="0" applyBorder="0" applyAlignment="0" applyProtection="0"/>
    <xf numFmtId="0" fontId="4" fillId="13" borderId="0" applyNumberFormat="0" applyBorder="0" applyAlignment="0" applyProtection="0"/>
    <xf numFmtId="0" fontId="4" fillId="27" borderId="0" applyNumberFormat="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0" fontId="4" fillId="27" borderId="0" applyNumberFormat="0" applyBorder="0" applyAlignment="0" applyProtection="0"/>
    <xf numFmtId="185" fontId="4" fillId="27" borderId="0" applyBorder="0" applyAlignment="0" applyProtection="0"/>
    <xf numFmtId="185" fontId="43" fillId="27" borderId="0" applyBorder="0" applyAlignment="0" applyProtection="0"/>
    <xf numFmtId="185" fontId="4" fillId="27" borderId="0" applyBorder="0" applyAlignment="0" applyProtection="0"/>
    <xf numFmtId="185" fontId="43" fillId="27" borderId="0" applyBorder="0" applyAlignment="0" applyProtection="0"/>
    <xf numFmtId="185" fontId="4" fillId="27" borderId="0" applyBorder="0" applyAlignment="0" applyProtection="0"/>
    <xf numFmtId="0" fontId="156" fillId="19" borderId="0" applyNumberFormat="0" applyBorder="0" applyAlignment="0" applyProtection="0"/>
    <xf numFmtId="184" fontId="43" fillId="9" borderId="0" applyBorder="0" applyAlignment="0" applyProtection="0"/>
    <xf numFmtId="184" fontId="4" fillId="9" borderId="0" applyBorder="0" applyAlignment="0" applyProtection="0"/>
    <xf numFmtId="184" fontId="4" fillId="9" borderId="0" applyBorder="0" applyAlignment="0" applyProtection="0"/>
    <xf numFmtId="0" fontId="5" fillId="28" borderId="0" applyNumberFormat="0" applyBorder="0" applyAlignment="0" applyProtection="0"/>
    <xf numFmtId="0" fontId="5" fillId="29" borderId="0" applyNumberFormat="0" applyBorder="0" applyAlignment="0" applyProtection="0"/>
    <xf numFmtId="184" fontId="5" fillId="28" borderId="0" applyBorder="0" applyAlignment="0" applyProtection="0"/>
    <xf numFmtId="0" fontId="5" fillId="29" borderId="0" applyNumberFormat="0" applyBorder="0" applyAlignment="0" applyProtection="0"/>
    <xf numFmtId="185" fontId="5" fillId="29" borderId="0" applyBorder="0" applyAlignment="0" applyProtection="0"/>
    <xf numFmtId="0" fontId="157" fillId="30" borderId="0" applyNumberFormat="0" applyBorder="0" applyAlignment="0" applyProtection="0"/>
    <xf numFmtId="0" fontId="5" fillId="7" borderId="0" applyNumberFormat="0" applyBorder="0" applyAlignment="0" applyProtection="0"/>
    <xf numFmtId="0" fontId="5" fillId="23" borderId="0" applyNumberFormat="0" applyBorder="0" applyAlignment="0" applyProtection="0"/>
    <xf numFmtId="184" fontId="5" fillId="23" borderId="0" applyBorder="0" applyAlignment="0" applyProtection="0"/>
    <xf numFmtId="0" fontId="5" fillId="23" borderId="0" applyNumberFormat="0" applyBorder="0" applyAlignment="0" applyProtection="0"/>
    <xf numFmtId="185" fontId="5" fillId="23" borderId="0" applyBorder="0" applyAlignment="0" applyProtection="0"/>
    <xf numFmtId="0" fontId="157" fillId="10"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184" fontId="5" fillId="13" borderId="0" applyBorder="0" applyAlignment="0" applyProtection="0"/>
    <xf numFmtId="0" fontId="5" fillId="24" borderId="0" applyNumberFormat="0" applyBorder="0" applyAlignment="0" applyProtection="0"/>
    <xf numFmtId="185" fontId="5" fillId="24" borderId="0" applyBorder="0" applyAlignment="0" applyProtection="0"/>
    <xf numFmtId="0" fontId="157" fillId="14" borderId="0" applyNumberFormat="0" applyBorder="0" applyAlignment="0" applyProtection="0"/>
    <xf numFmtId="0" fontId="5" fillId="20" borderId="0" applyNumberFormat="0" applyBorder="0" applyAlignment="0" applyProtection="0"/>
    <xf numFmtId="0" fontId="5" fillId="31" borderId="0" applyNumberFormat="0" applyBorder="0" applyAlignment="0" applyProtection="0"/>
    <xf numFmtId="184" fontId="5" fillId="22" borderId="0" applyBorder="0" applyAlignment="0" applyProtection="0"/>
    <xf numFmtId="0" fontId="5" fillId="31" borderId="0" applyNumberFormat="0" applyBorder="0" applyAlignment="0" applyProtection="0"/>
    <xf numFmtId="185" fontId="5" fillId="31" borderId="0" applyBorder="0" applyAlignment="0" applyProtection="0"/>
    <xf numFmtId="0" fontId="157" fillId="32"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84" fontId="5" fillId="28" borderId="0" applyBorder="0" applyAlignment="0" applyProtection="0"/>
    <xf numFmtId="0" fontId="5" fillId="28" borderId="0" applyNumberFormat="0" applyBorder="0" applyAlignment="0" applyProtection="0"/>
    <xf numFmtId="185" fontId="5" fillId="28" borderId="0" applyBorder="0" applyAlignment="0" applyProtection="0"/>
    <xf numFmtId="0" fontId="157" fillId="30" borderId="0" applyNumberFormat="0" applyBorder="0" applyAlignment="0" applyProtection="0"/>
    <xf numFmtId="0" fontId="5" fillId="7" borderId="0" applyNumberFormat="0" applyBorder="0" applyAlignment="0" applyProtection="0"/>
    <xf numFmtId="0" fontId="5" fillId="33" borderId="0" applyNumberFormat="0" applyBorder="0" applyAlignment="0" applyProtection="0"/>
    <xf numFmtId="184" fontId="5" fillId="9" borderId="0" applyBorder="0" applyAlignment="0" applyProtection="0"/>
    <xf numFmtId="0" fontId="5" fillId="33" borderId="0" applyNumberFormat="0" applyBorder="0" applyAlignment="0" applyProtection="0"/>
    <xf numFmtId="185" fontId="5" fillId="33" borderId="0" applyBorder="0" applyAlignment="0" applyProtection="0"/>
    <xf numFmtId="0" fontId="157" fillId="34" borderId="0" applyNumberFormat="0" applyBorder="0" applyAlignment="0" applyProtection="0"/>
    <xf numFmtId="0" fontId="6" fillId="12" borderId="0" applyNumberFormat="0" applyBorder="0" applyAlignment="0" applyProtection="0"/>
    <xf numFmtId="184" fontId="6" fillId="12" borderId="0" applyBorder="0" applyAlignment="0" applyProtection="0"/>
    <xf numFmtId="0" fontId="6" fillId="12" borderId="0" applyNumberFormat="0" applyBorder="0" applyAlignment="0" applyProtection="0"/>
    <xf numFmtId="185" fontId="6" fillId="12" borderId="0" applyBorder="0" applyAlignment="0" applyProtection="0"/>
    <xf numFmtId="0" fontId="158" fillId="14" borderId="0" applyNumberFormat="0" applyBorder="0" applyAlignment="0" applyProtection="0"/>
    <xf numFmtId="0" fontId="158" fillId="14" borderId="0" applyNumberFormat="0" applyBorder="0" applyAlignment="0" applyProtection="0"/>
    <xf numFmtId="0" fontId="7" fillId="5" borderId="1" applyNumberFormat="0" applyAlignment="0" applyProtection="0"/>
    <xf numFmtId="0" fontId="7" fillId="22" borderId="1" applyNumberFormat="0" applyAlignment="0" applyProtection="0"/>
    <xf numFmtId="184" fontId="7" fillId="4" borderId="1" applyAlignment="0" applyProtection="0"/>
    <xf numFmtId="184" fontId="7" fillId="4" borderId="1" applyAlignment="0" applyProtection="0"/>
    <xf numFmtId="0" fontId="7" fillId="22" borderId="1" applyNumberFormat="0" applyAlignment="0" applyProtection="0"/>
    <xf numFmtId="184" fontId="7" fillId="5" borderId="1" applyAlignment="0" applyProtection="0"/>
    <xf numFmtId="184" fontId="7" fillId="5" borderId="1" applyAlignment="0" applyProtection="0"/>
    <xf numFmtId="0" fontId="159" fillId="35" borderId="2" applyNumberFormat="0" applyAlignment="0" applyProtection="0"/>
    <xf numFmtId="185" fontId="7" fillId="22" borderId="1" applyAlignment="0" applyProtection="0"/>
    <xf numFmtId="185" fontId="7" fillId="22" borderId="1" applyAlignment="0" applyProtection="0"/>
    <xf numFmtId="185" fontId="7" fillId="22" borderId="1" applyAlignment="0" applyProtection="0"/>
    <xf numFmtId="0" fontId="8" fillId="36" borderId="3" applyNumberFormat="0" applyAlignment="0" applyProtection="0"/>
    <xf numFmtId="0" fontId="8" fillId="37" borderId="3" applyNumberFormat="0" applyAlignment="0" applyProtection="0"/>
    <xf numFmtId="184" fontId="8" fillId="37" borderId="3" applyAlignment="0" applyProtection="0"/>
    <xf numFmtId="184" fontId="8" fillId="37" borderId="3" applyAlignment="0" applyProtection="0"/>
    <xf numFmtId="184" fontId="146" fillId="37" borderId="3" applyAlignment="0" applyProtection="0"/>
    <xf numFmtId="0" fontId="8" fillId="37" borderId="3" applyNumberFormat="0" applyAlignment="0" applyProtection="0"/>
    <xf numFmtId="185" fontId="8" fillId="37" borderId="3" applyAlignment="0" applyProtection="0"/>
    <xf numFmtId="185" fontId="8" fillId="37" borderId="3" applyAlignment="0" applyProtection="0"/>
    <xf numFmtId="185" fontId="146" fillId="37" borderId="3" applyAlignment="0" applyProtection="0"/>
    <xf numFmtId="0" fontId="160" fillId="38" borderId="48" applyNumberFormat="0" applyAlignment="0" applyProtection="0"/>
    <xf numFmtId="0" fontId="9" fillId="0" borderId="4" applyNumberFormat="0" applyFill="0" applyAlignment="0" applyProtection="0"/>
    <xf numFmtId="0" fontId="9" fillId="0" borderId="4" applyNumberFormat="0" applyFill="0" applyAlignment="0" applyProtection="0"/>
    <xf numFmtId="184" fontId="9" fillId="0" borderId="4" applyFill="0" applyAlignment="0" applyProtection="0"/>
    <xf numFmtId="0" fontId="9" fillId="0" borderId="4" applyNumberFormat="0" applyFill="0" applyAlignment="0" applyProtection="0"/>
    <xf numFmtId="185" fontId="9" fillId="0" borderId="4" applyFill="0" applyAlignment="0" applyProtection="0"/>
    <xf numFmtId="0" fontId="161" fillId="0" borderId="49" applyNumberFormat="0" applyFill="0" applyAlignment="0" applyProtection="0"/>
    <xf numFmtId="186"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62" fillId="0" borderId="5" applyNumberFormat="0" applyFill="0" applyAlignment="0" applyProtection="0"/>
    <xf numFmtId="0" fontId="10" fillId="0" borderId="0" applyNumberFormat="0" applyFill="0" applyBorder="0" applyAlignment="0" applyProtection="0"/>
    <xf numFmtId="0" fontId="35" fillId="0" borderId="0" applyNumberFormat="0" applyFill="0" applyBorder="0" applyAlignment="0" applyProtection="0"/>
    <xf numFmtId="184" fontId="10" fillId="0" borderId="0" applyFill="0" applyBorder="0" applyAlignment="0" applyProtection="0"/>
    <xf numFmtId="0" fontId="35" fillId="0" borderId="0" applyNumberFormat="0" applyFill="0" applyBorder="0" applyAlignment="0" applyProtection="0"/>
    <xf numFmtId="185" fontId="35" fillId="0" borderId="0" applyFill="0" applyBorder="0" applyAlignment="0" applyProtection="0"/>
    <xf numFmtId="0" fontId="163" fillId="0" borderId="0" applyNumberFormat="0" applyFill="0" applyBorder="0" applyAlignment="0" applyProtection="0"/>
    <xf numFmtId="0" fontId="5" fillId="28" borderId="0" applyNumberFormat="0" applyBorder="0" applyAlignment="0" applyProtection="0"/>
    <xf numFmtId="0" fontId="5" fillId="39" borderId="0" applyNumberFormat="0" applyBorder="0" applyAlignment="0" applyProtection="0"/>
    <xf numFmtId="184" fontId="5" fillId="28" borderId="0" applyBorder="0" applyAlignment="0" applyProtection="0"/>
    <xf numFmtId="0" fontId="5" fillId="39" borderId="0" applyNumberFormat="0" applyBorder="0" applyAlignment="0" applyProtection="0"/>
    <xf numFmtId="185" fontId="5" fillId="39" borderId="0" applyBorder="0" applyAlignment="0" applyProtection="0"/>
    <xf numFmtId="0" fontId="157"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184" fontId="5" fillId="41" borderId="0" applyBorder="0" applyAlignment="0" applyProtection="0"/>
    <xf numFmtId="0" fontId="5" fillId="41" borderId="0" applyNumberFormat="0" applyBorder="0" applyAlignment="0" applyProtection="0"/>
    <xf numFmtId="185" fontId="5" fillId="41" borderId="0" applyBorder="0" applyAlignment="0" applyProtection="0"/>
    <xf numFmtId="0" fontId="157" fillId="10"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184" fontId="5" fillId="42" borderId="0" applyBorder="0" applyAlignment="0" applyProtection="0"/>
    <xf numFmtId="0" fontId="5" fillId="42" borderId="0" applyNumberFormat="0" applyBorder="0" applyAlignment="0" applyProtection="0"/>
    <xf numFmtId="185" fontId="5" fillId="42" borderId="0" applyBorder="0" applyAlignment="0" applyProtection="0"/>
    <xf numFmtId="0" fontId="157" fillId="43" borderId="0" applyNumberFormat="0" applyBorder="0" applyAlignment="0" applyProtection="0"/>
    <xf numFmtId="0" fontId="5" fillId="44" borderId="0" applyNumberFormat="0" applyBorder="0" applyAlignment="0" applyProtection="0"/>
    <xf numFmtId="0" fontId="5" fillId="31" borderId="0" applyNumberFormat="0" applyBorder="0" applyAlignment="0" applyProtection="0"/>
    <xf numFmtId="184" fontId="5" fillId="45" borderId="0" applyBorder="0" applyAlignment="0" applyProtection="0"/>
    <xf numFmtId="0" fontId="5" fillId="31" borderId="0" applyNumberFormat="0" applyBorder="0" applyAlignment="0" applyProtection="0"/>
    <xf numFmtId="185" fontId="5" fillId="31" borderId="0" applyBorder="0" applyAlignment="0" applyProtection="0"/>
    <xf numFmtId="0" fontId="157" fillId="46"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84" fontId="5" fillId="28" borderId="0" applyBorder="0" applyAlignment="0" applyProtection="0"/>
    <xf numFmtId="0" fontId="5" fillId="28" borderId="0" applyNumberFormat="0" applyBorder="0" applyAlignment="0" applyProtection="0"/>
    <xf numFmtId="185" fontId="5" fillId="28" borderId="0" applyBorder="0" applyAlignment="0" applyProtection="0"/>
    <xf numFmtId="0" fontId="157"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184" fontId="5" fillId="49" borderId="0" applyBorder="0" applyAlignment="0" applyProtection="0"/>
    <xf numFmtId="0" fontId="5" fillId="49" borderId="0" applyNumberFormat="0" applyBorder="0" applyAlignment="0" applyProtection="0"/>
    <xf numFmtId="185" fontId="5" fillId="49" borderId="0" applyBorder="0" applyAlignment="0" applyProtection="0"/>
    <xf numFmtId="0" fontId="157" fillId="50" borderId="0" applyNumberFormat="0" applyBorder="0" applyAlignment="0" applyProtection="0"/>
    <xf numFmtId="0" fontId="11" fillId="13" borderId="1" applyNumberFormat="0" applyAlignment="0" applyProtection="0"/>
    <xf numFmtId="0" fontId="11" fillId="9" borderId="1" applyNumberFormat="0" applyAlignment="0" applyProtection="0"/>
    <xf numFmtId="184" fontId="11" fillId="9" borderId="1" applyAlignment="0" applyProtection="0"/>
    <xf numFmtId="184" fontId="11" fillId="9" borderId="1" applyAlignment="0" applyProtection="0"/>
    <xf numFmtId="0" fontId="11" fillId="9" borderId="1" applyNumberFormat="0" applyAlignment="0" applyProtection="0"/>
    <xf numFmtId="185" fontId="11" fillId="9" borderId="1" applyAlignment="0" applyProtection="0"/>
    <xf numFmtId="185" fontId="11" fillId="9" borderId="1" applyAlignment="0" applyProtection="0"/>
    <xf numFmtId="0" fontId="164" fillId="51" borderId="2" applyNumberFormat="0" applyAlignment="0" applyProtection="0"/>
    <xf numFmtId="0" fontId="43" fillId="0" borderId="0"/>
    <xf numFmtId="0" fontId="165" fillId="0" borderId="0" applyNumberFormat="0" applyFill="0" applyBorder="0" applyAlignment="0" applyProtection="0"/>
    <xf numFmtId="0" fontId="29" fillId="0" borderId="0" applyNumberFormat="0" applyFill="0" applyBorder="0" applyAlignment="0" applyProtection="0">
      <alignment vertical="top"/>
      <protection locked="0"/>
    </xf>
    <xf numFmtId="0" fontId="34" fillId="0" borderId="0" applyNumberFormat="0" applyFill="0" applyBorder="0" applyAlignment="0" applyProtection="0"/>
    <xf numFmtId="185" fontId="44" fillId="0" borderId="0" applyFill="0" applyBorder="0" applyAlignment="0" applyProtection="0"/>
    <xf numFmtId="185" fontId="44" fillId="0" borderId="0" applyFill="0" applyBorder="0" applyAlignment="0" applyProtection="0"/>
    <xf numFmtId="185" fontId="44" fillId="0" borderId="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7" fillId="0" borderId="0" applyNumberFormat="0" applyFill="0" applyBorder="0" applyAlignment="0" applyProtection="0">
      <alignment vertical="top"/>
      <protection locked="0"/>
    </xf>
    <xf numFmtId="0" fontId="167" fillId="0" borderId="0" applyNumberFormat="0" applyFill="0" applyBorder="0" applyAlignment="0" applyProtection="0"/>
    <xf numFmtId="0" fontId="12" fillId="52" borderId="0" applyNumberFormat="0" applyBorder="0" applyAlignment="0" applyProtection="0"/>
    <xf numFmtId="0" fontId="12" fillId="8" borderId="0" applyNumberFormat="0" applyBorder="0" applyAlignment="0" applyProtection="0"/>
    <xf numFmtId="184" fontId="12" fillId="8" borderId="0" applyBorder="0" applyAlignment="0" applyProtection="0"/>
    <xf numFmtId="0" fontId="12" fillId="8" borderId="0" applyNumberFormat="0" applyBorder="0" applyAlignment="0" applyProtection="0"/>
    <xf numFmtId="185" fontId="12" fillId="8" borderId="0" applyBorder="0" applyAlignment="0" applyProtection="0"/>
    <xf numFmtId="0" fontId="168" fillId="55" borderId="0" applyNumberFormat="0" applyBorder="0" applyAlignment="0" applyProtection="0"/>
    <xf numFmtId="175" fontId="28" fillId="0" borderId="0" applyFill="0" applyBorder="0" applyAlignment="0" applyProtection="0"/>
    <xf numFmtId="174" fontId="28" fillId="0" borderId="0" applyFill="0" applyBorder="0" applyAlignment="0" applyProtection="0"/>
    <xf numFmtId="167" fontId="8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88" fontId="3" fillId="0" borderId="0" applyFont="0" applyFill="0" applyBorder="0" applyAlignment="0" applyProtection="0"/>
    <xf numFmtId="41" fontId="3" fillId="0" borderId="0" applyFont="0" applyFill="0" applyBorder="0" applyAlignment="0" applyProtection="0"/>
    <xf numFmtId="167" fontId="2" fillId="0" borderId="0" applyFont="0" applyFill="0" applyBorder="0" applyAlignment="0" applyProtection="0"/>
    <xf numFmtId="167" fontId="83" fillId="0" borderId="0" applyFont="0" applyFill="0" applyBorder="0" applyAlignment="0" applyProtection="0"/>
    <xf numFmtId="167" fontId="2" fillId="0" borderId="0" applyFont="0" applyFill="0" applyBorder="0" applyAlignment="0" applyProtection="0"/>
    <xf numFmtId="183" fontId="3" fillId="0" borderId="0" applyFont="0" applyFill="0" applyBorder="0" applyAlignment="0" applyProtection="0"/>
    <xf numFmtId="174" fontId="28" fillId="0" borderId="0" applyFill="0" applyBorder="0" applyAlignment="0" applyProtection="0"/>
    <xf numFmtId="164" fontId="3" fillId="0" borderId="0" applyFont="0" applyFill="0" applyBorder="0" applyAlignment="0" applyProtection="0"/>
    <xf numFmtId="41" fontId="83" fillId="0" borderId="0" applyFont="0" applyFill="0" applyBorder="0" applyAlignment="0" applyProtection="0"/>
    <xf numFmtId="41"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89" fontId="83"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9" fontId="15" fillId="0" borderId="0" applyFont="0" applyFill="0" applyBorder="0" applyAlignment="0" applyProtection="0"/>
    <xf numFmtId="0" fontId="3" fillId="0" borderId="0" applyFont="0" applyFill="0" applyBorder="0" applyAlignment="0" applyProtection="0"/>
    <xf numFmtId="18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66" fontId="3" fillId="0" borderId="0" applyFont="0" applyFill="0" applyBorder="0" applyAlignment="0" applyProtection="0"/>
    <xf numFmtId="179"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166" fontId="83" fillId="0" borderId="0" applyFont="0" applyFill="0" applyBorder="0" applyAlignment="0" applyProtection="0"/>
    <xf numFmtId="189" fontId="3" fillId="0" borderId="0" applyFont="0" applyFill="0" applyBorder="0" applyAlignment="0" applyProtection="0"/>
    <xf numFmtId="43" fontId="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0" fontId="13" fillId="13" borderId="0" applyNumberFormat="0" applyBorder="0" applyAlignment="0" applyProtection="0"/>
    <xf numFmtId="0" fontId="13" fillId="13" borderId="0" applyNumberFormat="0" applyBorder="0" applyAlignment="0" applyProtection="0"/>
    <xf numFmtId="184" fontId="13" fillId="13" borderId="0" applyBorder="0" applyAlignment="0" applyProtection="0"/>
    <xf numFmtId="0" fontId="13" fillId="13" borderId="0" applyNumberFormat="0" applyBorder="0" applyAlignment="0" applyProtection="0"/>
    <xf numFmtId="185" fontId="13" fillId="13" borderId="0" applyBorder="0" applyAlignment="0" applyProtection="0"/>
    <xf numFmtId="0" fontId="169" fillId="56" borderId="0" applyNumberFormat="0" applyBorder="0" applyAlignment="0" applyProtection="0"/>
    <xf numFmtId="0" fontId="14" fillId="0" borderId="0"/>
    <xf numFmtId="0" fontId="48" fillId="0" borderId="0"/>
    <xf numFmtId="0" fontId="156" fillId="0" borderId="0"/>
    <xf numFmtId="0" fontId="156" fillId="0" borderId="0"/>
    <xf numFmtId="0" fontId="156" fillId="0" borderId="0"/>
    <xf numFmtId="0" fontId="148" fillId="0" borderId="0"/>
    <xf numFmtId="0" fontId="2" fillId="0" borderId="0"/>
    <xf numFmtId="0" fontId="156" fillId="0" borderId="0"/>
    <xf numFmtId="0" fontId="156" fillId="0" borderId="0"/>
    <xf numFmtId="0" fontId="47" fillId="0" borderId="0"/>
    <xf numFmtId="0" fontId="3" fillId="0" borderId="0"/>
    <xf numFmtId="0" fontId="3" fillId="0" borderId="0"/>
    <xf numFmtId="0" fontId="156" fillId="0" borderId="0"/>
    <xf numFmtId="0" fontId="50" fillId="0" borderId="0">
      <alignment wrapText="1"/>
    </xf>
    <xf numFmtId="0" fontId="3" fillId="0" borderId="0">
      <alignment wrapText="1"/>
    </xf>
    <xf numFmtId="0" fontId="51" fillId="0" borderId="0">
      <alignment wrapText="1"/>
    </xf>
    <xf numFmtId="0" fontId="3" fillId="0" borderId="0"/>
    <xf numFmtId="0" fontId="3" fillId="0" borderId="0">
      <alignment wrapText="1"/>
    </xf>
    <xf numFmtId="0" fontId="53" fillId="0" borderId="0"/>
    <xf numFmtId="0" fontId="3" fillId="0" borderId="0"/>
    <xf numFmtId="0" fontId="54" fillId="0" borderId="0">
      <alignment wrapText="1"/>
    </xf>
    <xf numFmtId="0" fontId="156" fillId="0" borderId="0"/>
    <xf numFmtId="0" fontId="3" fillId="0" borderId="0">
      <alignment wrapText="1"/>
    </xf>
    <xf numFmtId="0" fontId="15" fillId="0" borderId="0"/>
    <xf numFmtId="0" fontId="3" fillId="0" borderId="0"/>
    <xf numFmtId="0" fontId="156" fillId="0" borderId="0"/>
    <xf numFmtId="0" fontId="156" fillId="0" borderId="0"/>
    <xf numFmtId="0" fontId="3" fillId="0" borderId="0">
      <alignment wrapText="1"/>
    </xf>
    <xf numFmtId="0" fontId="3" fillId="0" borderId="0">
      <alignment wrapText="1"/>
    </xf>
    <xf numFmtId="0" fontId="3" fillId="0" borderId="0"/>
    <xf numFmtId="0" fontId="3" fillId="0" borderId="0"/>
    <xf numFmtId="0" fontId="170" fillId="0" borderId="0"/>
    <xf numFmtId="0" fontId="48" fillId="0" borderId="0"/>
    <xf numFmtId="0" fontId="48" fillId="0" borderId="0"/>
    <xf numFmtId="184" fontId="45" fillId="0" borderId="0"/>
    <xf numFmtId="0" fontId="3" fillId="0" borderId="0"/>
    <xf numFmtId="0" fontId="171" fillId="0" borderId="0"/>
    <xf numFmtId="0" fontId="4" fillId="0" borderId="0"/>
    <xf numFmtId="0" fontId="4" fillId="0" borderId="0"/>
    <xf numFmtId="0" fontId="22" fillId="0" borderId="0"/>
    <xf numFmtId="0" fontId="55" fillId="0" borderId="0">
      <alignment wrapText="1"/>
    </xf>
    <xf numFmtId="0" fontId="3" fillId="0" borderId="0"/>
    <xf numFmtId="0" fontId="3" fillId="0" borderId="0">
      <alignment wrapText="1"/>
    </xf>
    <xf numFmtId="0" fontId="56" fillId="0" borderId="0"/>
    <xf numFmtId="0" fontId="3" fillId="0" borderId="0"/>
    <xf numFmtId="0" fontId="59" fillId="0" borderId="0"/>
    <xf numFmtId="0" fontId="3" fillId="0" borderId="0"/>
    <xf numFmtId="0" fontId="172" fillId="0" borderId="0"/>
    <xf numFmtId="0" fontId="64" fillId="0" borderId="0"/>
    <xf numFmtId="0" fontId="3" fillId="0" borderId="0"/>
    <xf numFmtId="0" fontId="78" fillId="0" borderId="0"/>
    <xf numFmtId="0" fontId="3" fillId="0" borderId="0"/>
    <xf numFmtId="0" fontId="80" fillId="0" borderId="0"/>
    <xf numFmtId="0" fontId="3" fillId="0" borderId="0"/>
    <xf numFmtId="0" fontId="173" fillId="0" borderId="0"/>
    <xf numFmtId="0" fontId="15" fillId="0" borderId="0"/>
    <xf numFmtId="0" fontId="3" fillId="0" borderId="0"/>
    <xf numFmtId="184" fontId="45" fillId="0" borderId="0"/>
    <xf numFmtId="0" fontId="3" fillId="0" borderId="0"/>
    <xf numFmtId="0" fontId="156" fillId="0" borderId="0"/>
    <xf numFmtId="0" fontId="156" fillId="0" borderId="0"/>
    <xf numFmtId="0" fontId="3" fillId="0" borderId="0"/>
    <xf numFmtId="0" fontId="170" fillId="0" borderId="0"/>
    <xf numFmtId="0" fontId="174" fillId="0" borderId="0"/>
    <xf numFmtId="0" fontId="174" fillId="0" borderId="0"/>
    <xf numFmtId="0" fontId="15" fillId="0" borderId="0"/>
    <xf numFmtId="0" fontId="156" fillId="0" borderId="0"/>
    <xf numFmtId="0" fontId="156" fillId="0" borderId="0"/>
    <xf numFmtId="0" fontId="156" fillId="0" borderId="0"/>
    <xf numFmtId="0" fontId="3" fillId="0" borderId="0"/>
    <xf numFmtId="0" fontId="4"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45"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45"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 fillId="0" borderId="0"/>
    <xf numFmtId="0" fontId="156" fillId="0" borderId="0"/>
    <xf numFmtId="0" fontId="3"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184" fontId="45"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 fillId="0" borderId="0"/>
    <xf numFmtId="185" fontId="45" fillId="0" borderId="0"/>
    <xf numFmtId="0" fontId="3" fillId="0" borderId="0"/>
    <xf numFmtId="0" fontId="15" fillId="0" borderId="0"/>
    <xf numFmtId="0" fontId="3" fillId="0" borderId="0"/>
    <xf numFmtId="184" fontId="45" fillId="0" borderId="0"/>
    <xf numFmtId="0" fontId="15" fillId="0" borderId="0"/>
    <xf numFmtId="0" fontId="3" fillId="0" borderId="0"/>
    <xf numFmtId="185" fontId="45" fillId="0" borderId="0"/>
    <xf numFmtId="0" fontId="156" fillId="0" borderId="0"/>
    <xf numFmtId="0" fontId="28" fillId="0" borderId="0"/>
    <xf numFmtId="0" fontId="3" fillId="0" borderId="0"/>
    <xf numFmtId="0" fontId="22" fillId="0" borderId="0"/>
    <xf numFmtId="0" fontId="28" fillId="11" borderId="6" applyNumberFormat="0" applyAlignment="0" applyProtection="0"/>
    <xf numFmtId="0" fontId="4" fillId="4" borderId="6" applyNumberFormat="0" applyAlignment="0" applyProtection="0"/>
    <xf numFmtId="184" fontId="45" fillId="13" borderId="6" applyAlignment="0" applyProtection="0"/>
    <xf numFmtId="184" fontId="45" fillId="13" borderId="6" applyAlignment="0" applyProtection="0"/>
    <xf numFmtId="0" fontId="4" fillId="4" borderId="6" applyNumberFormat="0" applyAlignment="0" applyProtection="0"/>
    <xf numFmtId="184" fontId="45" fillId="4" borderId="6" applyAlignment="0" applyProtection="0"/>
    <xf numFmtId="184" fontId="45" fillId="4" borderId="6" applyAlignment="0" applyProtection="0"/>
    <xf numFmtId="0" fontId="83" fillId="57" borderId="7" applyNumberFormat="0" applyFont="0" applyAlignment="0" applyProtection="0"/>
    <xf numFmtId="185" fontId="45" fillId="4" borderId="6" applyAlignment="0" applyProtection="0"/>
    <xf numFmtId="185" fontId="45" fillId="4" borderId="6" applyAlignment="0" applyProtection="0"/>
    <xf numFmtId="185" fontId="45" fillId="4" borderId="6" applyAlignment="0" applyProtection="0"/>
    <xf numFmtId="0" fontId="2" fillId="57" borderId="7" applyNumberFormat="0" applyFont="0" applyAlignment="0" applyProtection="0"/>
    <xf numFmtId="9" fontId="87"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28" fillId="0" borderId="0" applyFill="0" applyBorder="0" applyAlignment="0" applyProtection="0"/>
    <xf numFmtId="9" fontId="83" fillId="0" borderId="0" applyFont="0" applyFill="0" applyBorder="0" applyAlignment="0" applyProtection="0"/>
    <xf numFmtId="9" fontId="28" fillId="0" borderId="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16" fillId="5" borderId="8" applyNumberFormat="0" applyAlignment="0" applyProtection="0"/>
    <xf numFmtId="0" fontId="16" fillId="22" borderId="8" applyNumberFormat="0" applyAlignment="0" applyProtection="0"/>
    <xf numFmtId="184" fontId="16" fillId="4" borderId="8" applyAlignment="0" applyProtection="0"/>
    <xf numFmtId="184" fontId="16" fillId="4" borderId="8" applyAlignment="0" applyProtection="0"/>
    <xf numFmtId="0" fontId="16" fillId="22" borderId="8" applyNumberFormat="0" applyAlignment="0" applyProtection="0"/>
    <xf numFmtId="184" fontId="16" fillId="5" borderId="8" applyAlignment="0" applyProtection="0"/>
    <xf numFmtId="184" fontId="16" fillId="5" borderId="8" applyAlignment="0" applyProtection="0"/>
    <xf numFmtId="0" fontId="175" fillId="35" borderId="50" applyNumberFormat="0" applyAlignment="0" applyProtection="0"/>
    <xf numFmtId="185" fontId="16" fillId="22" borderId="8" applyAlignment="0" applyProtection="0"/>
    <xf numFmtId="185" fontId="16" fillId="22" borderId="8" applyAlignment="0" applyProtection="0"/>
    <xf numFmtId="185" fontId="16" fillId="22" borderId="8" applyAlignment="0" applyProtection="0"/>
    <xf numFmtId="198" fontId="3" fillId="0" borderId="0" applyFill="0" applyBorder="0" applyProtection="0">
      <alignment horizontal="right" vertical="center" wrapText="1"/>
    </xf>
    <xf numFmtId="0" fontId="17" fillId="0" borderId="0" applyNumberFormat="0" applyFill="0" applyBorder="0" applyAlignment="0" applyProtection="0"/>
    <xf numFmtId="0" fontId="17" fillId="0" borderId="0" applyNumberFormat="0" applyFill="0" applyBorder="0" applyAlignment="0" applyProtection="0"/>
    <xf numFmtId="184" fontId="17" fillId="0" borderId="0" applyFill="0" applyBorder="0" applyAlignment="0" applyProtection="0"/>
    <xf numFmtId="0" fontId="17" fillId="0" borderId="0" applyNumberFormat="0" applyFill="0" applyBorder="0" applyAlignment="0" applyProtection="0"/>
    <xf numFmtId="185" fontId="17" fillId="0" borderId="0" applyFill="0" applyBorder="0" applyAlignment="0" applyProtection="0"/>
    <xf numFmtId="0" fontId="17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84" fontId="18" fillId="0" borderId="0" applyFill="0" applyBorder="0" applyAlignment="0" applyProtection="0"/>
    <xf numFmtId="0" fontId="18" fillId="0" borderId="0" applyNumberFormat="0" applyFill="0" applyBorder="0" applyAlignment="0" applyProtection="0"/>
    <xf numFmtId="185" fontId="18" fillId="0" borderId="0" applyFill="0" applyBorder="0" applyAlignment="0" applyProtection="0"/>
    <xf numFmtId="0" fontId="88" fillId="0" borderId="0" applyNumberFormat="0" applyFill="0" applyBorder="0" applyAlignment="0" applyProtection="0"/>
    <xf numFmtId="0" fontId="19" fillId="0" borderId="0" applyNumberFormat="0" applyFill="0" applyBorder="0" applyAlignment="0" applyProtection="0"/>
    <xf numFmtId="0" fontId="37" fillId="0" borderId="9" applyNumberFormat="0" applyFill="0" applyAlignment="0" applyProtection="0"/>
    <xf numFmtId="184" fontId="46" fillId="0" borderId="10" applyFill="0" applyAlignment="0" applyProtection="0"/>
    <xf numFmtId="0" fontId="37" fillId="0" borderId="9" applyNumberFormat="0" applyFill="0" applyAlignment="0" applyProtection="0"/>
    <xf numFmtId="185" fontId="37" fillId="0" borderId="9" applyFill="0" applyAlignment="0" applyProtection="0"/>
    <xf numFmtId="0" fontId="162" fillId="0" borderId="5" applyNumberFormat="0" applyFill="0" applyAlignment="0" applyProtection="0"/>
    <xf numFmtId="0" fontId="20" fillId="0" borderId="11" applyNumberFormat="0" applyFill="0" applyAlignment="0" applyProtection="0"/>
    <xf numFmtId="0" fontId="38" fillId="0" borderId="11" applyNumberFormat="0" applyFill="0" applyAlignment="0" applyProtection="0"/>
    <xf numFmtId="184" fontId="20" fillId="0" borderId="11" applyFill="0" applyAlignment="0" applyProtection="0"/>
    <xf numFmtId="0" fontId="38" fillId="0" borderId="11" applyNumberFormat="0" applyFill="0" applyAlignment="0" applyProtection="0"/>
    <xf numFmtId="185" fontId="38" fillId="0" borderId="11" applyFill="0" applyAlignment="0" applyProtection="0"/>
    <xf numFmtId="0" fontId="177" fillId="0" borderId="12" applyNumberFormat="0" applyFill="0" applyAlignment="0" applyProtection="0"/>
    <xf numFmtId="0" fontId="10" fillId="0" borderId="13" applyNumberFormat="0" applyFill="0" applyAlignment="0" applyProtection="0"/>
    <xf numFmtId="0" fontId="35" fillId="0" borderId="14" applyNumberFormat="0" applyFill="0" applyAlignment="0" applyProtection="0"/>
    <xf numFmtId="184" fontId="10" fillId="0" borderId="13" applyFill="0" applyAlignment="0" applyProtection="0"/>
    <xf numFmtId="0" fontId="35" fillId="0" borderId="14" applyNumberFormat="0" applyFill="0" applyAlignment="0" applyProtection="0"/>
    <xf numFmtId="185" fontId="35" fillId="0" borderId="14" applyFill="0" applyAlignment="0" applyProtection="0"/>
    <xf numFmtId="0" fontId="163" fillId="0" borderId="15" applyNumberFormat="0" applyFill="0" applyAlignment="0" applyProtection="0"/>
    <xf numFmtId="0" fontId="36" fillId="0" borderId="0" applyNumberFormat="0" applyFill="0" applyBorder="0" applyAlignment="0" applyProtection="0"/>
    <xf numFmtId="184" fontId="19" fillId="0" borderId="0" applyFill="0" applyBorder="0" applyAlignment="0" applyProtection="0"/>
    <xf numFmtId="0" fontId="36" fillId="0" borderId="0" applyNumberFormat="0" applyFill="0" applyBorder="0" applyAlignment="0" applyProtection="0"/>
    <xf numFmtId="185" fontId="36" fillId="0" borderId="0" applyFill="0" applyBorder="0" applyAlignment="0" applyProtection="0"/>
    <xf numFmtId="0" fontId="178" fillId="0" borderId="0" applyNumberFormat="0" applyFill="0" applyBorder="0" applyAlignment="0" applyProtection="0"/>
    <xf numFmtId="0" fontId="21" fillId="0" borderId="16" applyNumberFormat="0" applyFill="0" applyAlignment="0" applyProtection="0"/>
    <xf numFmtId="0" fontId="21" fillId="0" borderId="17" applyNumberFormat="0" applyFill="0" applyAlignment="0" applyProtection="0"/>
    <xf numFmtId="184" fontId="21" fillId="0" borderId="16" applyFill="0" applyAlignment="0" applyProtection="0"/>
    <xf numFmtId="184" fontId="21" fillId="0" borderId="16" applyFill="0" applyAlignment="0" applyProtection="0"/>
    <xf numFmtId="184" fontId="147" fillId="0" borderId="16" applyFill="0" applyAlignment="0" applyProtection="0"/>
    <xf numFmtId="184" fontId="147" fillId="0" borderId="16" applyFill="0" applyAlignment="0" applyProtection="0"/>
    <xf numFmtId="0" fontId="21" fillId="0" borderId="17" applyNumberFormat="0" applyFill="0" applyAlignment="0" applyProtection="0"/>
    <xf numFmtId="185" fontId="21" fillId="0" borderId="17" applyFill="0" applyAlignment="0" applyProtection="0"/>
    <xf numFmtId="185" fontId="21" fillId="0" borderId="17" applyFill="0" applyAlignment="0" applyProtection="0"/>
    <xf numFmtId="185" fontId="147" fillId="0" borderId="17" applyFill="0" applyAlignment="0" applyProtection="0"/>
    <xf numFmtId="185" fontId="147" fillId="0" borderId="17" applyFill="0" applyAlignment="0" applyProtection="0"/>
    <xf numFmtId="0" fontId="179" fillId="0" borderId="18" applyNumberFormat="0" applyFill="0" applyAlignment="0" applyProtection="0"/>
    <xf numFmtId="0" fontId="1" fillId="0" borderId="0"/>
    <xf numFmtId="0" fontId="192" fillId="0" borderId="0"/>
  </cellStyleXfs>
  <cellXfs count="1277">
    <xf numFmtId="0" fontId="0" fillId="0" borderId="0" xfId="0"/>
    <xf numFmtId="0" fontId="25" fillId="0" borderId="0" xfId="0" applyFont="1"/>
    <xf numFmtId="0" fontId="25" fillId="0" borderId="0" xfId="0" applyFont="1" applyBorder="1"/>
    <xf numFmtId="0" fontId="25" fillId="0" borderId="0" xfId="0" applyFont="1" applyAlignment="1" applyProtection="1">
      <alignment horizontal="right"/>
    </xf>
    <xf numFmtId="0" fontId="26" fillId="0" borderId="0" xfId="0" applyFont="1"/>
    <xf numFmtId="3" fontId="26" fillId="0" borderId="0" xfId="0" applyNumberFormat="1" applyFont="1"/>
    <xf numFmtId="3" fontId="26" fillId="0" borderId="0" xfId="0" applyNumberFormat="1" applyFont="1" applyBorder="1"/>
    <xf numFmtId="0" fontId="26" fillId="0" borderId="0" xfId="0" applyFont="1" applyBorder="1"/>
    <xf numFmtId="0" fontId="25" fillId="0" borderId="0" xfId="0" applyFont="1" applyBorder="1" applyAlignment="1">
      <alignment horizontal="center"/>
    </xf>
    <xf numFmtId="0" fontId="25" fillId="0" borderId="0" xfId="0" applyFont="1" applyAlignment="1">
      <alignment horizontal="center"/>
    </xf>
    <xf numFmtId="170" fontId="25" fillId="0" borderId="0" xfId="0" applyNumberFormat="1" applyFont="1" applyBorder="1"/>
    <xf numFmtId="0" fontId="25" fillId="0" borderId="0" xfId="0" applyFont="1" applyBorder="1" applyAlignment="1" applyProtection="1">
      <alignment horizontal="left"/>
    </xf>
    <xf numFmtId="2" fontId="23" fillId="0" borderId="0" xfId="0" applyNumberFormat="1" applyFont="1"/>
    <xf numFmtId="0" fontId="15" fillId="0" borderId="0" xfId="0" applyFont="1" applyAlignment="1">
      <alignment vertical="center"/>
    </xf>
    <xf numFmtId="0" fontId="25" fillId="0" borderId="0" xfId="0" applyFont="1" applyBorder="1" applyAlignment="1"/>
    <xf numFmtId="4" fontId="25" fillId="0" borderId="0" xfId="0" applyNumberFormat="1" applyFont="1"/>
    <xf numFmtId="0" fontId="25" fillId="0" borderId="0" xfId="0" applyFont="1" applyAlignment="1"/>
    <xf numFmtId="177" fontId="23" fillId="0" borderId="0" xfId="1152" applyNumberFormat="1" applyFont="1"/>
    <xf numFmtId="37" fontId="25" fillId="0" borderId="0" xfId="0" applyNumberFormat="1" applyFont="1"/>
    <xf numFmtId="9" fontId="28" fillId="0" borderId="0" xfId="1900"/>
    <xf numFmtId="3" fontId="25" fillId="0" borderId="0" xfId="0" applyNumberFormat="1" applyFont="1" applyBorder="1" applyAlignment="1"/>
    <xf numFmtId="9" fontId="23" fillId="0" borderId="0" xfId="1900" applyFont="1"/>
    <xf numFmtId="0" fontId="15" fillId="0" borderId="0" xfId="0" applyFont="1"/>
    <xf numFmtId="0" fontId="15" fillId="0" borderId="0" xfId="0" applyFont="1" applyAlignment="1"/>
    <xf numFmtId="0" fontId="30" fillId="0" borderId="0" xfId="0" applyFont="1"/>
    <xf numFmtId="0" fontId="31" fillId="0" borderId="0" xfId="0" applyFont="1"/>
    <xf numFmtId="0" fontId="30" fillId="0" borderId="0" xfId="0" applyFont="1" applyBorder="1" applyAlignment="1">
      <alignment horizontal="center"/>
    </xf>
    <xf numFmtId="0" fontId="30" fillId="0" borderId="0" xfId="0" applyFont="1" applyAlignment="1"/>
    <xf numFmtId="0" fontId="24" fillId="0" borderId="0" xfId="0" applyFont="1"/>
    <xf numFmtId="0" fontId="30" fillId="0" borderId="0" xfId="0" applyFont="1" applyAlignment="1">
      <alignment horizontal="center"/>
    </xf>
    <xf numFmtId="0" fontId="30" fillId="0" borderId="0" xfId="0" applyFont="1" applyAlignment="1">
      <alignment vertical="center"/>
    </xf>
    <xf numFmtId="0" fontId="30" fillId="0" borderId="0" xfId="0" applyFont="1" applyBorder="1" applyAlignment="1">
      <alignment vertical="center"/>
    </xf>
    <xf numFmtId="177" fontId="27" fillId="0" borderId="0" xfId="1152" applyNumberFormat="1" applyFont="1"/>
    <xf numFmtId="0" fontId="30" fillId="0" borderId="0" xfId="0" applyFont="1" applyBorder="1"/>
    <xf numFmtId="0" fontId="30" fillId="0" borderId="0" xfId="0" applyFont="1" applyBorder="1" applyAlignment="1"/>
    <xf numFmtId="177" fontId="32" fillId="0" borderId="0" xfId="1152" applyNumberFormat="1" applyFont="1"/>
    <xf numFmtId="0" fontId="89" fillId="0" borderId="0" xfId="0" applyFont="1"/>
    <xf numFmtId="0" fontId="90" fillId="0" borderId="0" xfId="0" applyFont="1"/>
    <xf numFmtId="0" fontId="3" fillId="0" borderId="0" xfId="0" applyFont="1"/>
    <xf numFmtId="0" fontId="3" fillId="0" borderId="0" xfId="0" applyFont="1" applyAlignment="1"/>
    <xf numFmtId="3" fontId="15" fillId="0" borderId="0" xfId="0" applyNumberFormat="1" applyFont="1"/>
    <xf numFmtId="3" fontId="30" fillId="0" borderId="0" xfId="0" applyNumberFormat="1" applyFont="1"/>
    <xf numFmtId="0" fontId="3" fillId="0" borderId="19" xfId="0" applyFont="1" applyBorder="1" applyAlignment="1">
      <alignment horizontal="left"/>
    </xf>
    <xf numFmtId="4" fontId="15" fillId="0" borderId="0" xfId="0" applyNumberFormat="1" applyFont="1"/>
    <xf numFmtId="3" fontId="27" fillId="0" borderId="0" xfId="0" applyNumberFormat="1" applyFont="1"/>
    <xf numFmtId="0" fontId="25" fillId="0" borderId="0" xfId="0" applyFont="1" applyAlignment="1">
      <alignment horizontal="left"/>
    </xf>
    <xf numFmtId="17" fontId="3" fillId="0" borderId="19" xfId="0" applyNumberFormat="1" applyFont="1" applyBorder="1" applyAlignment="1">
      <alignment horizontal="center"/>
    </xf>
    <xf numFmtId="0" fontId="15" fillId="0" borderId="0" xfId="0" applyFont="1" applyBorder="1"/>
    <xf numFmtId="4" fontId="3" fillId="0" borderId="0" xfId="0" applyNumberFormat="1" applyFont="1"/>
    <xf numFmtId="170" fontId="15" fillId="0" borderId="0" xfId="0" applyNumberFormat="1" applyFont="1"/>
    <xf numFmtId="0" fontId="3" fillId="0" borderId="0" xfId="0" applyFont="1" applyBorder="1"/>
    <xf numFmtId="172" fontId="27" fillId="0" borderId="0" xfId="1900" applyNumberFormat="1" applyFont="1" applyAlignment="1">
      <alignment vertical="center"/>
    </xf>
    <xf numFmtId="0" fontId="91" fillId="0" borderId="0" xfId="0" applyFont="1"/>
    <xf numFmtId="0" fontId="3" fillId="0" borderId="0" xfId="0" quotePrefix="1" applyFont="1" applyFill="1" applyBorder="1" applyAlignment="1">
      <alignment vertical="center"/>
    </xf>
    <xf numFmtId="3" fontId="15" fillId="0" borderId="0" xfId="1153" applyNumberFormat="1" applyFont="1" applyFill="1" applyBorder="1" applyAlignment="1">
      <alignment vertical="center"/>
    </xf>
    <xf numFmtId="37" fontId="15" fillId="0" borderId="0" xfId="0" applyNumberFormat="1" applyFont="1"/>
    <xf numFmtId="170" fontId="15" fillId="0" borderId="0" xfId="0" applyNumberFormat="1" applyFont="1" applyAlignment="1">
      <alignment vertical="center"/>
    </xf>
    <xf numFmtId="3" fontId="89" fillId="0" borderId="0" xfId="0" applyNumberFormat="1" applyFont="1"/>
    <xf numFmtId="0" fontId="25" fillId="0" borderId="0" xfId="0" applyFont="1" applyFill="1" applyBorder="1" applyAlignment="1">
      <alignment vertical="center" wrapText="1"/>
    </xf>
    <xf numFmtId="3" fontId="15" fillId="0" borderId="0" xfId="0" applyNumberFormat="1" applyFont="1" applyBorder="1" applyAlignment="1">
      <alignment vertical="center"/>
    </xf>
    <xf numFmtId="0" fontId="15" fillId="0" borderId="0" xfId="0" quotePrefix="1" applyFont="1" applyFill="1" applyBorder="1" applyAlignment="1">
      <alignment vertical="center"/>
    </xf>
    <xf numFmtId="0" fontId="25" fillId="0" borderId="0" xfId="0" applyFont="1" applyBorder="1" applyAlignment="1" applyProtection="1"/>
    <xf numFmtId="9" fontId="27" fillId="0" borderId="0" xfId="1900" applyFont="1"/>
    <xf numFmtId="173" fontId="15" fillId="0" borderId="0" xfId="0" applyNumberFormat="1" applyFont="1" applyAlignment="1">
      <alignment vertical="center"/>
    </xf>
    <xf numFmtId="180" fontId="25" fillId="0" borderId="0" xfId="0" applyNumberFormat="1" applyFont="1"/>
    <xf numFmtId="0" fontId="165" fillId="0" borderId="0" xfId="1136"/>
    <xf numFmtId="0" fontId="30" fillId="0" borderId="0" xfId="0" applyFont="1" applyBorder="1" applyAlignment="1">
      <alignment horizontal="center" vertical="center"/>
    </xf>
    <xf numFmtId="0" fontId="3" fillId="0" borderId="19" xfId="0" applyFont="1" applyBorder="1" applyAlignment="1">
      <alignment horizontal="center" wrapText="1"/>
    </xf>
    <xf numFmtId="0" fontId="3" fillId="0" borderId="19" xfId="1882" quotePrefix="1" applyFont="1" applyFill="1" applyBorder="1" applyAlignment="1">
      <alignment vertical="center"/>
    </xf>
    <xf numFmtId="0" fontId="3" fillId="0" borderId="0" xfId="1882" applyFont="1" applyBorder="1" applyAlignment="1">
      <alignment vertical="center"/>
    </xf>
    <xf numFmtId="0" fontId="3" fillId="0" borderId="0" xfId="0" applyFont="1" applyFill="1" applyBorder="1" applyAlignment="1">
      <alignment vertical="center" wrapText="1"/>
    </xf>
    <xf numFmtId="181" fontId="15" fillId="0" borderId="0" xfId="0" applyNumberFormat="1" applyFont="1"/>
    <xf numFmtId="0" fontId="86" fillId="0" borderId="19" xfId="0" applyFont="1" applyBorder="1" applyAlignment="1">
      <alignment horizontal="left"/>
    </xf>
    <xf numFmtId="177" fontId="15" fillId="0" borderId="0" xfId="0" applyNumberFormat="1" applyFont="1" applyBorder="1"/>
    <xf numFmtId="188" fontId="15" fillId="0" borderId="0" xfId="0" applyNumberFormat="1" applyFont="1" applyAlignment="1">
      <alignment vertical="center"/>
    </xf>
    <xf numFmtId="176" fontId="15" fillId="0" borderId="0" xfId="0" applyNumberFormat="1" applyFont="1" applyAlignment="1">
      <alignment vertical="center"/>
    </xf>
    <xf numFmtId="175" fontId="23" fillId="0" borderId="0" xfId="1152" applyFont="1" applyBorder="1"/>
    <xf numFmtId="190" fontId="15" fillId="0" borderId="0" xfId="0" applyNumberFormat="1" applyFont="1"/>
    <xf numFmtId="0" fontId="39" fillId="0" borderId="0" xfId="0" applyFont="1"/>
    <xf numFmtId="3" fontId="23" fillId="0" borderId="0" xfId="0" applyNumberFormat="1" applyFont="1"/>
    <xf numFmtId="0" fontId="3" fillId="0" borderId="0" xfId="0" applyFont="1" applyAlignment="1">
      <alignment vertical="center"/>
    </xf>
    <xf numFmtId="9" fontId="3" fillId="0" borderId="19" xfId="0" applyNumberFormat="1" applyFont="1" applyFill="1" applyBorder="1" applyAlignment="1">
      <alignment horizontal="center" wrapText="1"/>
    </xf>
    <xf numFmtId="191" fontId="3" fillId="0" borderId="0" xfId="0" applyNumberFormat="1" applyFont="1" applyAlignment="1">
      <alignment wrapText="1"/>
    </xf>
    <xf numFmtId="0" fontId="93" fillId="0" borderId="0" xfId="0" applyFont="1"/>
    <xf numFmtId="4" fontId="15" fillId="0" borderId="0" xfId="1153" applyNumberFormat="1" applyFont="1" applyFill="1" applyBorder="1" applyAlignment="1">
      <alignment vertical="center"/>
    </xf>
    <xf numFmtId="3" fontId="94" fillId="0" borderId="0" xfId="0" applyNumberFormat="1" applyFont="1" applyBorder="1" applyAlignment="1">
      <alignment horizontal="center" vertical="center"/>
    </xf>
    <xf numFmtId="0" fontId="95" fillId="0" borderId="0" xfId="1224" applyFont="1" applyAlignment="1">
      <alignment vertical="center"/>
    </xf>
    <xf numFmtId="0" fontId="95" fillId="0" borderId="0" xfId="1224" applyFont="1" applyBorder="1" applyAlignment="1">
      <alignment vertical="center"/>
    </xf>
    <xf numFmtId="0" fontId="3" fillId="0" borderId="19" xfId="0" applyFont="1" applyBorder="1" applyAlignment="1">
      <alignment horizontal="center"/>
    </xf>
    <xf numFmtId="0" fontId="96" fillId="0" borderId="0" xfId="0" applyFont="1"/>
    <xf numFmtId="0" fontId="97" fillId="0" borderId="0" xfId="1884" applyFont="1" applyBorder="1" applyAlignment="1" applyProtection="1">
      <alignment horizontal="center" vertical="center"/>
    </xf>
    <xf numFmtId="0" fontId="97" fillId="0" borderId="20" xfId="1884" applyFont="1" applyBorder="1" applyAlignment="1" applyProtection="1">
      <alignment horizontal="left" vertical="center"/>
    </xf>
    <xf numFmtId="0" fontId="97" fillId="0" borderId="20" xfId="1884" applyFont="1" applyBorder="1" applyAlignment="1" applyProtection="1">
      <alignment vertical="center"/>
    </xf>
    <xf numFmtId="0" fontId="97" fillId="0" borderId="20" xfId="1884" applyFont="1" applyBorder="1" applyAlignment="1" applyProtection="1">
      <alignment horizontal="center" vertical="center"/>
    </xf>
    <xf numFmtId="17" fontId="98" fillId="0" borderId="0" xfId="1224" applyNumberFormat="1" applyFont="1" applyAlignment="1">
      <alignment horizontal="left" vertical="center"/>
    </xf>
    <xf numFmtId="0" fontId="99" fillId="0" borderId="0" xfId="1884" applyFont="1" applyBorder="1" applyAlignment="1" applyProtection="1">
      <alignment vertical="center"/>
    </xf>
    <xf numFmtId="0" fontId="99" fillId="0" borderId="0" xfId="1884" applyFont="1" applyBorder="1" applyAlignment="1" applyProtection="1">
      <alignment horizontal="left" vertical="center"/>
    </xf>
    <xf numFmtId="0" fontId="97" fillId="0" borderId="0" xfId="1884" applyFont="1" applyBorder="1" applyAlignment="1" applyProtection="1">
      <alignment horizontal="left" vertical="center"/>
    </xf>
    <xf numFmtId="0" fontId="100" fillId="0" borderId="0" xfId="1224" applyFont="1" applyAlignment="1">
      <alignment vertical="center"/>
    </xf>
    <xf numFmtId="0" fontId="99" fillId="0" borderId="0" xfId="0" applyFont="1" applyAlignment="1">
      <alignment vertical="center"/>
    </xf>
    <xf numFmtId="0" fontId="3" fillId="0" borderId="21" xfId="0" applyFont="1" applyBorder="1" applyAlignment="1">
      <alignment horizontal="center" vertical="center"/>
    </xf>
    <xf numFmtId="187" fontId="3" fillId="0" borderId="19" xfId="1152" applyNumberFormat="1" applyFont="1" applyFill="1" applyBorder="1" applyAlignment="1">
      <alignment horizontal="center" vertical="center"/>
    </xf>
    <xf numFmtId="3" fontId="3" fillId="0" borderId="19" xfId="0" applyNumberFormat="1" applyFont="1" applyFill="1" applyBorder="1" applyAlignment="1">
      <alignment horizontal="center"/>
    </xf>
    <xf numFmtId="0" fontId="3" fillId="0" borderId="19" xfId="0" applyFont="1" applyFill="1" applyBorder="1" applyAlignment="1"/>
    <xf numFmtId="0" fontId="3" fillId="0" borderId="22" xfId="0" applyFont="1" applyFill="1" applyBorder="1" applyAlignment="1">
      <alignment wrapText="1"/>
    </xf>
    <xf numFmtId="0" fontId="25" fillId="0" borderId="0" xfId="0" applyFont="1" applyBorder="1" applyAlignment="1" applyProtection="1">
      <alignment vertical="center"/>
    </xf>
    <xf numFmtId="2" fontId="25" fillId="0" borderId="0" xfId="0" applyNumberFormat="1" applyFont="1" applyBorder="1" applyAlignment="1" applyProtection="1">
      <alignment vertical="center"/>
    </xf>
    <xf numFmtId="0" fontId="3" fillId="0" borderId="19" xfId="0" applyFont="1" applyBorder="1" applyAlignment="1">
      <alignment horizontal="center" vertical="center"/>
    </xf>
    <xf numFmtId="0" fontId="3" fillId="0" borderId="19" xfId="0" applyFont="1" applyBorder="1" applyAlignment="1" applyProtection="1">
      <alignment horizontal="center"/>
    </xf>
    <xf numFmtId="0" fontId="3" fillId="0" borderId="19" xfId="0" applyFont="1" applyBorder="1" applyAlignment="1">
      <alignment horizontal="left" vertical="center"/>
    </xf>
    <xf numFmtId="170" fontId="27" fillId="0" borderId="0" xfId="1900" applyNumberFormat="1" applyFont="1" applyAlignment="1">
      <alignment vertical="center"/>
    </xf>
    <xf numFmtId="9" fontId="15" fillId="0" borderId="0" xfId="0" applyNumberFormat="1" applyFont="1"/>
    <xf numFmtId="170" fontId="3" fillId="0" borderId="0" xfId="1882" applyNumberFormat="1" applyFont="1" applyFill="1" applyBorder="1" applyAlignment="1">
      <alignment vertical="center"/>
    </xf>
    <xf numFmtId="9" fontId="15" fillId="0" borderId="0" xfId="0" quotePrefix="1" applyNumberFormat="1" applyFont="1" applyFill="1" applyBorder="1" applyAlignment="1">
      <alignment vertical="center"/>
    </xf>
    <xf numFmtId="170" fontId="39" fillId="0" borderId="0" xfId="1900" applyNumberFormat="1" applyFont="1" applyBorder="1"/>
    <xf numFmtId="0" fontId="3" fillId="0" borderId="19" xfId="0" applyFont="1" applyBorder="1" applyAlignment="1">
      <alignment horizontal="left" wrapText="1"/>
    </xf>
    <xf numFmtId="2" fontId="27" fillId="0" borderId="0" xfId="1900" applyNumberFormat="1" applyFont="1" applyAlignment="1">
      <alignment vertical="center"/>
    </xf>
    <xf numFmtId="0" fontId="15" fillId="0" borderId="0" xfId="0" applyFont="1" applyFill="1"/>
    <xf numFmtId="0" fontId="26" fillId="0" borderId="0" xfId="0" applyFont="1" applyAlignment="1">
      <alignment wrapText="1"/>
    </xf>
    <xf numFmtId="0" fontId="91" fillId="0" borderId="0" xfId="0" applyFont="1" applyAlignment="1">
      <alignment wrapText="1"/>
    </xf>
    <xf numFmtId="0" fontId="101" fillId="0" borderId="0" xfId="0" applyFont="1"/>
    <xf numFmtId="0" fontId="90" fillId="0" borderId="0" xfId="0" applyFont="1" applyFill="1" applyBorder="1" applyAlignment="1">
      <alignment vertical="center" wrapText="1"/>
    </xf>
    <xf numFmtId="0" fontId="102" fillId="0" borderId="0" xfId="0" applyFont="1" applyFill="1" applyBorder="1" applyAlignment="1">
      <alignment vertical="top" wrapText="1"/>
    </xf>
    <xf numFmtId="0" fontId="103" fillId="0" borderId="0" xfId="0" applyFont="1" applyBorder="1" applyAlignment="1">
      <alignment wrapText="1"/>
    </xf>
    <xf numFmtId="0" fontId="102" fillId="0" borderId="19" xfId="0" applyFont="1" applyFill="1" applyBorder="1" applyAlignment="1">
      <alignment vertical="top" wrapText="1"/>
    </xf>
    <xf numFmtId="193" fontId="102" fillId="0" borderId="19" xfId="0" applyNumberFormat="1" applyFont="1" applyFill="1" applyBorder="1" applyAlignment="1">
      <alignment horizontal="center" vertical="center" wrapText="1"/>
    </xf>
    <xf numFmtId="0" fontId="104" fillId="0" borderId="0" xfId="0" applyFont="1" applyAlignment="1"/>
    <xf numFmtId="0" fontId="104" fillId="0" borderId="0" xfId="0" applyFont="1"/>
    <xf numFmtId="0" fontId="3" fillId="0" borderId="19" xfId="0" applyFont="1" applyBorder="1" applyAlignment="1" applyProtection="1">
      <alignment horizontal="center" vertical="center"/>
    </xf>
    <xf numFmtId="0" fontId="105" fillId="0" borderId="0" xfId="0" applyFont="1"/>
    <xf numFmtId="0" fontId="102" fillId="0" borderId="19" xfId="0" applyFont="1" applyFill="1" applyBorder="1" applyAlignment="1">
      <alignment horizontal="left" vertical="center" wrapText="1"/>
    </xf>
    <xf numFmtId="37" fontId="3" fillId="0" borderId="19" xfId="0" applyNumberFormat="1" applyFont="1" applyBorder="1" applyAlignment="1" applyProtection="1">
      <alignment horizontal="center" vertical="center"/>
    </xf>
    <xf numFmtId="172" fontId="27" fillId="0" borderId="19" xfId="1900" applyNumberFormat="1" applyFont="1" applyBorder="1" applyAlignment="1" applyProtection="1">
      <alignment horizontal="center" vertical="center"/>
    </xf>
    <xf numFmtId="181" fontId="3" fillId="0" borderId="19" xfId="0" applyNumberFormat="1" applyFont="1" applyBorder="1" applyAlignment="1" applyProtection="1">
      <alignment horizontal="center" vertical="center"/>
    </xf>
    <xf numFmtId="3" fontId="15" fillId="0" borderId="19" xfId="0" applyNumberFormat="1" applyFont="1" applyBorder="1" applyAlignment="1">
      <alignment horizontal="center" vertical="center"/>
    </xf>
    <xf numFmtId="3" fontId="3" fillId="0" borderId="19" xfId="0" applyNumberFormat="1" applyFont="1" applyBorder="1" applyAlignment="1">
      <alignment horizontal="center" vertical="center"/>
    </xf>
    <xf numFmtId="177" fontId="28" fillId="0" borderId="0" xfId="1152" applyNumberFormat="1"/>
    <xf numFmtId="0" fontId="101" fillId="0" borderId="0" xfId="0" applyFont="1" applyFill="1"/>
    <xf numFmtId="0" fontId="101" fillId="0" borderId="0" xfId="0" applyFont="1" applyFill="1" applyAlignment="1"/>
    <xf numFmtId="0" fontId="105" fillId="0" borderId="0" xfId="0" applyFont="1" applyFill="1" applyAlignment="1"/>
    <xf numFmtId="0" fontId="104" fillId="0" borderId="0" xfId="0" applyFont="1" applyFill="1" applyAlignment="1"/>
    <xf numFmtId="0" fontId="104" fillId="0" borderId="0" xfId="0" applyFont="1" applyFill="1"/>
    <xf numFmtId="0" fontId="97" fillId="0" borderId="0" xfId="0" applyFont="1" applyBorder="1" applyAlignment="1">
      <alignment horizontal="center"/>
    </xf>
    <xf numFmtId="0" fontId="52" fillId="0" borderId="0" xfId="0" applyFont="1" applyBorder="1" applyAlignment="1">
      <alignment horizontal="justify" vertical="center" wrapText="1"/>
    </xf>
    <xf numFmtId="0" fontId="25" fillId="0" borderId="0" xfId="1882" applyFont="1" applyBorder="1" applyProtection="1"/>
    <xf numFmtId="0" fontId="15" fillId="0" borderId="0" xfId="0" applyFont="1" applyFill="1" applyBorder="1"/>
    <xf numFmtId="4" fontId="106" fillId="0" borderId="0" xfId="0" applyNumberFormat="1" applyFont="1" applyFill="1" applyBorder="1"/>
    <xf numFmtId="0" fontId="3" fillId="0" borderId="0" xfId="0" applyFont="1" applyFill="1" applyAlignment="1"/>
    <xf numFmtId="0" fontId="3" fillId="0" borderId="0" xfId="0" applyFont="1" applyFill="1"/>
    <xf numFmtId="0" fontId="105" fillId="0" borderId="0" xfId="0" applyFont="1" applyFill="1"/>
    <xf numFmtId="172" fontId="3" fillId="0" borderId="0" xfId="0" applyNumberFormat="1" applyFont="1"/>
    <xf numFmtId="0" fontId="107" fillId="0" borderId="0" xfId="1136" applyFont="1" applyBorder="1" applyAlignment="1" applyProtection="1">
      <alignment horizontal="center" vertical="center"/>
    </xf>
    <xf numFmtId="0" fontId="108" fillId="0" borderId="0" xfId="0" applyFont="1" applyAlignment="1">
      <alignment horizontal="center" vertical="center" readingOrder="1"/>
    </xf>
    <xf numFmtId="4" fontId="104" fillId="0" borderId="0" xfId="0" applyNumberFormat="1" applyFont="1" applyFill="1"/>
    <xf numFmtId="0" fontId="15" fillId="0" borderId="0" xfId="0" applyNumberFormat="1" applyFont="1" applyFill="1" applyBorder="1"/>
    <xf numFmtId="0" fontId="15" fillId="0" borderId="0" xfId="0" applyNumberFormat="1" applyFont="1"/>
    <xf numFmtId="0" fontId="3" fillId="0" borderId="0" xfId="0" applyFont="1" applyFill="1" applyBorder="1"/>
    <xf numFmtId="0" fontId="23" fillId="0" borderId="0" xfId="1152" applyNumberFormat="1" applyFont="1" applyFill="1" applyBorder="1"/>
    <xf numFmtId="192" fontId="15" fillId="0" borderId="0" xfId="0" applyNumberFormat="1" applyFont="1" applyBorder="1"/>
    <xf numFmtId="194" fontId="15" fillId="0" borderId="0" xfId="0" applyNumberFormat="1" applyFont="1"/>
    <xf numFmtId="0" fontId="103" fillId="0" borderId="0" xfId="0" applyFont="1" applyBorder="1" applyAlignment="1">
      <alignment horizontal="center" wrapText="1"/>
    </xf>
    <xf numFmtId="0" fontId="57" fillId="0" borderId="0" xfId="1265" applyFont="1" applyAlignment="1" applyProtection="1">
      <alignment horizontal="right" wrapText="1" readingOrder="1"/>
      <protection locked="0"/>
    </xf>
    <xf numFmtId="0" fontId="30" fillId="0" borderId="0" xfId="0" applyFont="1" applyFill="1"/>
    <xf numFmtId="0" fontId="25" fillId="0" borderId="0" xfId="0" applyFont="1" applyFill="1"/>
    <xf numFmtId="180" fontId="25" fillId="0" borderId="0" xfId="0" applyNumberFormat="1" applyFont="1" applyFill="1"/>
    <xf numFmtId="0" fontId="25" fillId="0" borderId="0" xfId="0" applyFont="1" applyFill="1" applyAlignment="1"/>
    <xf numFmtId="0" fontId="0" fillId="0" borderId="0" xfId="0" applyFill="1"/>
    <xf numFmtId="0" fontId="86" fillId="0" borderId="0" xfId="0" applyFont="1"/>
    <xf numFmtId="0" fontId="86" fillId="0" borderId="0" xfId="0" applyFont="1" applyFill="1" applyAlignment="1"/>
    <xf numFmtId="3" fontId="3" fillId="0" borderId="19" xfId="0" applyNumberFormat="1" applyFont="1" applyBorder="1" applyAlignment="1">
      <alignment horizontal="center"/>
    </xf>
    <xf numFmtId="193" fontId="58" fillId="0" borderId="0" xfId="0" applyNumberFormat="1" applyFont="1" applyFill="1" applyBorder="1" applyAlignment="1">
      <alignment vertical="top" wrapText="1"/>
    </xf>
    <xf numFmtId="173" fontId="3" fillId="0" borderId="19" xfId="0" applyNumberFormat="1" applyFont="1" applyFill="1" applyBorder="1" applyAlignment="1">
      <alignment horizontal="center" wrapText="1"/>
    </xf>
    <xf numFmtId="173" fontId="3" fillId="0" borderId="21" xfId="0" applyNumberFormat="1" applyFont="1" applyBorder="1" applyAlignment="1">
      <alignment horizontal="center" vertical="center"/>
    </xf>
    <xf numFmtId="0" fontId="3" fillId="0" borderId="19" xfId="0" applyFont="1" applyFill="1" applyBorder="1" applyAlignment="1">
      <alignment horizontal="left" vertical="center"/>
    </xf>
    <xf numFmtId="171" fontId="3" fillId="0" borderId="19" xfId="0"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3" fillId="0" borderId="0" xfId="1882" quotePrefix="1" applyFont="1" applyFill="1" applyBorder="1" applyAlignment="1">
      <alignment vertical="center"/>
    </xf>
    <xf numFmtId="170" fontId="15" fillId="0" borderId="0" xfId="0" applyNumberFormat="1" applyFont="1" applyBorder="1" applyAlignment="1">
      <alignment vertical="center"/>
    </xf>
    <xf numFmtId="196" fontId="61" fillId="53" borderId="0" xfId="1267" applyNumberFormat="1" applyFont="1" applyFill="1" applyBorder="1" applyAlignment="1" applyProtection="1">
      <alignment horizontal="right" vertical="top" wrapText="1" readingOrder="1"/>
      <protection locked="0"/>
    </xf>
    <xf numFmtId="0" fontId="60" fillId="0" borderId="0" xfId="1267" applyFont="1" applyBorder="1" applyAlignment="1" applyProtection="1">
      <alignment horizontal="center" vertical="top" wrapText="1" readingOrder="1"/>
      <protection locked="0"/>
    </xf>
    <xf numFmtId="170" fontId="15" fillId="0" borderId="0" xfId="0" applyNumberFormat="1" applyFont="1" applyBorder="1"/>
    <xf numFmtId="0" fontId="15" fillId="0" borderId="0" xfId="0" applyNumberFormat="1" applyFont="1" applyBorder="1"/>
    <xf numFmtId="195" fontId="61" fillId="53" borderId="0" xfId="1267" applyNumberFormat="1" applyFont="1" applyFill="1" applyBorder="1" applyAlignment="1" applyProtection="1">
      <alignment horizontal="right" vertical="top" wrapText="1" readingOrder="1"/>
      <protection locked="0"/>
    </xf>
    <xf numFmtId="9" fontId="23" fillId="0" borderId="0" xfId="1900" applyFont="1" applyFill="1" applyBorder="1" applyAlignment="1">
      <alignment vertical="center"/>
    </xf>
    <xf numFmtId="170" fontId="15" fillId="0" borderId="0" xfId="0" applyNumberFormat="1" applyFont="1" applyFill="1" applyBorder="1" applyAlignment="1">
      <alignment vertical="center"/>
    </xf>
    <xf numFmtId="193" fontId="58" fillId="0" borderId="0" xfId="1249" applyNumberFormat="1" applyFont="1" applyFill="1" applyBorder="1" applyAlignment="1">
      <alignment vertical="top" wrapText="1"/>
    </xf>
    <xf numFmtId="193" fontId="103" fillId="0" borderId="0" xfId="0" applyNumberFormat="1" applyFont="1" applyBorder="1" applyAlignment="1">
      <alignment wrapText="1"/>
    </xf>
    <xf numFmtId="195" fontId="61" fillId="0" borderId="0" xfId="1267" applyNumberFormat="1" applyFont="1" applyFill="1" applyBorder="1" applyAlignment="1" applyProtection="1">
      <alignment horizontal="right" vertical="top" wrapText="1" readingOrder="1"/>
      <protection locked="0"/>
    </xf>
    <xf numFmtId="195" fontId="60" fillId="0" borderId="0" xfId="1267" applyNumberFormat="1" applyFont="1" applyFill="1" applyBorder="1" applyAlignment="1" applyProtection="1">
      <alignment horizontal="right" vertical="top" wrapText="1" readingOrder="1"/>
      <protection locked="0"/>
    </xf>
    <xf numFmtId="3" fontId="15"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60" fillId="0" borderId="0" xfId="1267" applyFont="1" applyFill="1" applyBorder="1" applyAlignment="1" applyProtection="1">
      <alignment horizontal="center" vertical="top" wrapText="1" readingOrder="1"/>
      <protection locked="0"/>
    </xf>
    <xf numFmtId="196" fontId="61" fillId="0" borderId="0" xfId="1267" applyNumberFormat="1" applyFont="1" applyFill="1" applyBorder="1" applyAlignment="1" applyProtection="1">
      <alignment horizontal="right" vertical="top" wrapText="1" readingOrder="1"/>
      <protection locked="0"/>
    </xf>
    <xf numFmtId="3" fontId="15" fillId="0" borderId="0" xfId="0" applyNumberFormat="1" applyFont="1" applyFill="1" applyAlignment="1">
      <alignment vertical="center"/>
    </xf>
    <xf numFmtId="170" fontId="15" fillId="0" borderId="0" xfId="0" applyNumberFormat="1" applyFont="1" applyFill="1" applyAlignment="1">
      <alignment vertical="center"/>
    </xf>
    <xf numFmtId="0" fontId="61" fillId="0" borderId="0" xfId="1267" applyFont="1" applyFill="1" applyBorder="1" applyAlignment="1" applyProtection="1">
      <alignment vertical="top" wrapText="1" readingOrder="1"/>
      <protection locked="0"/>
    </xf>
    <xf numFmtId="196" fontId="60" fillId="0" borderId="0" xfId="1267" applyNumberFormat="1" applyFont="1" applyFill="1" applyBorder="1" applyAlignment="1" applyProtection="1">
      <alignment horizontal="right" vertical="top" wrapText="1" readingOrder="1"/>
      <protection locked="0"/>
    </xf>
    <xf numFmtId="3" fontId="30" fillId="0" borderId="0" xfId="0" applyNumberFormat="1" applyFont="1" applyFill="1" applyBorder="1" applyAlignment="1">
      <alignment vertical="center"/>
    </xf>
    <xf numFmtId="170" fontId="30" fillId="0" borderId="0" xfId="0" applyNumberFormat="1" applyFont="1" applyFill="1" applyBorder="1" applyAlignment="1">
      <alignment vertical="center"/>
    </xf>
    <xf numFmtId="0" fontId="30" fillId="0" borderId="0" xfId="0" applyFont="1" applyFill="1" applyBorder="1" applyAlignment="1">
      <alignment vertical="center"/>
    </xf>
    <xf numFmtId="0" fontId="3" fillId="0" borderId="0" xfId="0" applyFont="1" applyFill="1" applyBorder="1" applyAlignment="1">
      <alignment vertical="center"/>
    </xf>
    <xf numFmtId="9" fontId="27" fillId="0" borderId="0" xfId="1900" applyFont="1" applyFill="1" applyBorder="1" applyAlignment="1">
      <alignment vertical="center"/>
    </xf>
    <xf numFmtId="0" fontId="110" fillId="0" borderId="0" xfId="0" applyFont="1"/>
    <xf numFmtId="0" fontId="111" fillId="0" borderId="0" xfId="0" applyFont="1"/>
    <xf numFmtId="0" fontId="90" fillId="0" borderId="0" xfId="0" applyFont="1" applyBorder="1" applyAlignment="1"/>
    <xf numFmtId="170" fontId="110" fillId="0" borderId="0" xfId="0" applyNumberFormat="1" applyFont="1" applyBorder="1"/>
    <xf numFmtId="0" fontId="112" fillId="0" borderId="0" xfId="1224" applyFont="1" applyAlignment="1">
      <alignment vertical="center"/>
    </xf>
    <xf numFmtId="0" fontId="90" fillId="0" borderId="0" xfId="0" applyFont="1" applyFill="1"/>
    <xf numFmtId="0" fontId="3" fillId="0" borderId="0" xfId="0" applyFont="1" applyAlignment="1">
      <alignment wrapText="1"/>
    </xf>
    <xf numFmtId="173" fontId="0" fillId="0" borderId="0" xfId="0" applyNumberFormat="1"/>
    <xf numFmtId="0" fontId="111" fillId="0" borderId="0" xfId="0" applyFont="1" applyAlignment="1">
      <alignment vertical="center"/>
    </xf>
    <xf numFmtId="9" fontId="89" fillId="0" borderId="0" xfId="0" applyNumberFormat="1" applyFont="1"/>
    <xf numFmtId="0" fontId="113" fillId="53" borderId="0" xfId="0" applyFont="1" applyFill="1" applyAlignment="1">
      <alignment horizontal="right" vertical="center" wrapText="1"/>
    </xf>
    <xf numFmtId="199" fontId="3" fillId="0" borderId="0" xfId="0" applyNumberFormat="1" applyFont="1"/>
    <xf numFmtId="0" fontId="114" fillId="0" borderId="0" xfId="0" applyFont="1"/>
    <xf numFmtId="0" fontId="105" fillId="0" borderId="0" xfId="0" applyNumberFormat="1" applyFont="1" applyBorder="1"/>
    <xf numFmtId="0" fontId="3" fillId="0" borderId="19" xfId="0" applyNumberFormat="1" applyFont="1" applyBorder="1" applyAlignment="1">
      <alignment horizontal="left"/>
    </xf>
    <xf numFmtId="0" fontId="0" fillId="0" borderId="0" xfId="0" applyNumberFormat="1" applyBorder="1"/>
    <xf numFmtId="0" fontId="86" fillId="0" borderId="0" xfId="0" applyFont="1" applyFill="1" applyBorder="1" applyAlignment="1"/>
    <xf numFmtId="0" fontId="105" fillId="0" borderId="0" xfId="0" applyFont="1" applyFill="1" applyBorder="1" applyAlignment="1"/>
    <xf numFmtId="200" fontId="15" fillId="0" borderId="0" xfId="0" applyNumberFormat="1" applyFont="1"/>
    <xf numFmtId="0" fontId="115" fillId="0" borderId="0" xfId="0" applyFont="1" applyAlignment="1">
      <alignment horizontal="right" vertical="center" wrapText="1"/>
    </xf>
    <xf numFmtId="193" fontId="65" fillId="0" borderId="0" xfId="0" applyNumberFormat="1" applyFont="1" applyFill="1" applyBorder="1" applyAlignment="1">
      <alignment vertical="top" wrapText="1"/>
    </xf>
    <xf numFmtId="3" fontId="3" fillId="0" borderId="0" xfId="0" applyNumberFormat="1" applyFont="1"/>
    <xf numFmtId="0" fontId="116" fillId="0" borderId="0" xfId="0" applyNumberFormat="1" applyFont="1" applyBorder="1"/>
    <xf numFmtId="0" fontId="105" fillId="0" borderId="0" xfId="0" applyFont="1" applyBorder="1" applyAlignment="1"/>
    <xf numFmtId="0" fontId="105" fillId="0" borderId="0" xfId="0" applyFont="1" applyBorder="1"/>
    <xf numFmtId="0" fontId="105" fillId="0" borderId="0" xfId="0" applyFont="1" applyFill="1" applyBorder="1"/>
    <xf numFmtId="0" fontId="104" fillId="0" borderId="0" xfId="0" applyFont="1" applyBorder="1" applyAlignment="1"/>
    <xf numFmtId="0" fontId="104" fillId="0" borderId="0" xfId="0" applyFont="1" applyBorder="1"/>
    <xf numFmtId="0" fontId="3" fillId="0" borderId="0" xfId="0" applyFont="1" applyBorder="1" applyAlignment="1"/>
    <xf numFmtId="0" fontId="86" fillId="0" borderId="0" xfId="0" applyFont="1" applyBorder="1" applyAlignment="1"/>
    <xf numFmtId="0" fontId="86" fillId="0" borderId="0" xfId="0" applyFont="1" applyBorder="1"/>
    <xf numFmtId="0" fontId="86" fillId="0" borderId="0" xfId="0" applyFont="1" applyFill="1" applyBorder="1"/>
    <xf numFmtId="0" fontId="106" fillId="0" borderId="0" xfId="0" applyFont="1" applyBorder="1" applyAlignment="1"/>
    <xf numFmtId="0" fontId="106" fillId="0" borderId="0" xfId="0" applyFont="1" applyBorder="1"/>
    <xf numFmtId="0" fontId="101" fillId="0" borderId="0" xfId="0" applyFont="1" applyBorder="1"/>
    <xf numFmtId="0" fontId="3" fillId="0" borderId="0" xfId="0" applyFont="1" applyBorder="1" applyAlignment="1">
      <alignment vertical="center" wrapText="1"/>
    </xf>
    <xf numFmtId="177" fontId="15" fillId="0" borderId="0" xfId="0" applyNumberFormat="1" applyFont="1" applyFill="1" applyBorder="1"/>
    <xf numFmtId="4" fontId="104" fillId="0" borderId="0" xfId="0" applyNumberFormat="1" applyFont="1" applyBorder="1"/>
    <xf numFmtId="0" fontId="25" fillId="0" borderId="0" xfId="0" applyNumberFormat="1" applyFont="1"/>
    <xf numFmtId="0" fontId="28" fillId="0" borderId="0" xfId="1152" applyNumberFormat="1"/>
    <xf numFmtId="0" fontId="0" fillId="0" borderId="0" xfId="0" applyAlignment="1"/>
    <xf numFmtId="0" fontId="15" fillId="0" borderId="0" xfId="0" applyFont="1" applyBorder="1" applyAlignment="1"/>
    <xf numFmtId="0" fontId="91" fillId="0" borderId="0" xfId="0" applyFont="1" applyAlignment="1"/>
    <xf numFmtId="0" fontId="105" fillId="0" borderId="0" xfId="0" applyFont="1" applyBorder="1" applyAlignment="1">
      <alignment horizontal="left"/>
    </xf>
    <xf numFmtId="0" fontId="114" fillId="0" borderId="0" xfId="0" applyNumberFormat="1" applyFont="1" applyBorder="1"/>
    <xf numFmtId="177" fontId="105" fillId="0" borderId="0" xfId="0" applyNumberFormat="1" applyFont="1" applyFill="1" applyBorder="1"/>
    <xf numFmtId="0" fontId="0" fillId="0" borderId="0" xfId="0" applyAlignment="1">
      <alignment wrapText="1"/>
    </xf>
    <xf numFmtId="0" fontId="0" fillId="0" borderId="0" xfId="0" applyBorder="1" applyAlignment="1">
      <alignment wrapText="1"/>
    </xf>
    <xf numFmtId="4" fontId="86" fillId="0" borderId="0" xfId="0" applyNumberFormat="1" applyFont="1"/>
    <xf numFmtId="0" fontId="118" fillId="0" borderId="0" xfId="0" applyFont="1" applyAlignment="1" applyProtection="1">
      <alignment horizontal="right" wrapText="1" readingOrder="1"/>
      <protection locked="0"/>
    </xf>
    <xf numFmtId="0" fontId="118" fillId="0" borderId="0" xfId="0" applyFont="1" applyAlignment="1" applyProtection="1">
      <alignment wrapText="1" readingOrder="1"/>
      <protection locked="0"/>
    </xf>
    <xf numFmtId="4" fontId="118" fillId="0" borderId="0" xfId="0" applyNumberFormat="1" applyFont="1" applyAlignment="1" applyProtection="1">
      <alignment wrapText="1" readingOrder="1"/>
      <protection locked="0"/>
    </xf>
    <xf numFmtId="10" fontId="15" fillId="0" borderId="0" xfId="0" applyNumberFormat="1" applyFont="1"/>
    <xf numFmtId="9" fontId="95" fillId="0" borderId="0" xfId="1224" applyNumberFormat="1" applyFont="1" applyAlignment="1">
      <alignment vertical="center"/>
    </xf>
    <xf numFmtId="0" fontId="15" fillId="0" borderId="0" xfId="0" applyFont="1" applyAlignment="1">
      <alignment vertical="center" wrapText="1"/>
    </xf>
    <xf numFmtId="0" fontId="99" fillId="0" borderId="0" xfId="0" applyFont="1" applyAlignment="1">
      <alignment vertical="center" wrapText="1"/>
    </xf>
    <xf numFmtId="0" fontId="95" fillId="0" borderId="0" xfId="1224" applyFont="1" applyAlignment="1">
      <alignment horizontal="left" vertical="center"/>
    </xf>
    <xf numFmtId="0" fontId="119" fillId="0" borderId="0" xfId="0" applyFont="1" applyFill="1" applyBorder="1" applyAlignment="1">
      <alignment vertical="top" wrapText="1"/>
    </xf>
    <xf numFmtId="0" fontId="120" fillId="0" borderId="19" xfId="0" applyFont="1" applyFill="1" applyBorder="1" applyAlignment="1">
      <alignment horizontal="center" vertical="center" wrapText="1"/>
    </xf>
    <xf numFmtId="0" fontId="89" fillId="0" borderId="0" xfId="0" applyFont="1" applyAlignment="1"/>
    <xf numFmtId="3" fontId="3" fillId="0" borderId="0" xfId="1165" applyNumberFormat="1" applyFont="1" applyFill="1" applyBorder="1" applyAlignment="1">
      <alignment horizontal="center" vertical="center"/>
    </xf>
    <xf numFmtId="173" fontId="3" fillId="0" borderId="0" xfId="1165" applyNumberFormat="1" applyFont="1" applyFill="1" applyBorder="1" applyAlignment="1">
      <alignment horizontal="center" vertical="center"/>
    </xf>
    <xf numFmtId="0" fontId="3" fillId="0" borderId="0" xfId="1882" applyFont="1" applyFill="1" applyBorder="1" applyAlignment="1">
      <alignment vertical="center"/>
    </xf>
    <xf numFmtId="0" fontId="110" fillId="0" borderId="0" xfId="0" applyFont="1" applyBorder="1"/>
    <xf numFmtId="182" fontId="15" fillId="0" borderId="0" xfId="0" applyNumberFormat="1" applyFont="1" applyAlignment="1">
      <alignment vertical="center"/>
    </xf>
    <xf numFmtId="0" fontId="30" fillId="0" borderId="0" xfId="0" applyFont="1" applyFill="1" applyBorder="1" applyAlignment="1">
      <alignment horizontal="center"/>
    </xf>
    <xf numFmtId="0" fontId="30" fillId="0"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9" xfId="0" applyFont="1" applyFill="1" applyBorder="1" applyAlignment="1">
      <alignment horizontal="center" vertical="center" wrapText="1"/>
    </xf>
    <xf numFmtId="0" fontId="3" fillId="0" borderId="19" xfId="0" applyFont="1" applyBorder="1" applyAlignment="1">
      <alignment horizontal="center" vertical="center" wrapText="1"/>
    </xf>
    <xf numFmtId="17" fontId="121" fillId="0" borderId="0" xfId="1225" applyNumberFormat="1" applyFont="1" applyAlignment="1">
      <alignment horizontal="left" vertical="center"/>
    </xf>
    <xf numFmtId="0" fontId="30" fillId="0" borderId="0" xfId="1225" applyFont="1" applyAlignment="1">
      <alignment vertical="center"/>
    </xf>
    <xf numFmtId="3" fontId="111" fillId="0" borderId="0" xfId="0" applyNumberFormat="1" applyFont="1"/>
    <xf numFmtId="0" fontId="30" fillId="0" borderId="19" xfId="0" applyFont="1" applyBorder="1" applyAlignment="1">
      <alignment horizontal="center" vertical="center" wrapText="1"/>
    </xf>
    <xf numFmtId="0" fontId="89" fillId="0" borderId="0" xfId="0" applyFont="1" applyAlignment="1">
      <alignment wrapText="1"/>
    </xf>
    <xf numFmtId="4" fontId="89" fillId="0" borderId="0" xfId="0" applyNumberFormat="1" applyFont="1"/>
    <xf numFmtId="4" fontId="111" fillId="0" borderId="0" xfId="0" applyNumberFormat="1" applyFont="1"/>
    <xf numFmtId="0" fontId="57" fillId="0" borderId="0" xfId="1241" applyFont="1" applyAlignment="1" applyProtection="1">
      <alignment horizontal="right" vertical="top" wrapText="1" readingOrder="1"/>
      <protection locked="0"/>
    </xf>
    <xf numFmtId="0" fontId="57" fillId="0" borderId="0" xfId="1241" applyFont="1" applyAlignment="1" applyProtection="1">
      <alignment vertical="top" wrapText="1" readingOrder="1"/>
      <protection locked="0"/>
    </xf>
    <xf numFmtId="0" fontId="3" fillId="0" borderId="0" xfId="1241" applyAlignment="1">
      <alignment wrapText="1" readingOrder="1"/>
    </xf>
    <xf numFmtId="0" fontId="3" fillId="0" borderId="0" xfId="1241" applyAlignment="1">
      <alignment wrapText="1"/>
    </xf>
    <xf numFmtId="201" fontId="89" fillId="0" borderId="0" xfId="0" applyNumberFormat="1" applyFont="1"/>
    <xf numFmtId="0" fontId="3" fillId="0" borderId="0" xfId="1232" applyAlignment="1">
      <alignment wrapText="1"/>
    </xf>
    <xf numFmtId="0" fontId="57" fillId="0" borderId="0" xfId="1232" applyFont="1" applyAlignment="1" applyProtection="1">
      <alignment horizontal="right" vertical="top" wrapText="1" readingOrder="1"/>
      <protection locked="0"/>
    </xf>
    <xf numFmtId="4" fontId="89" fillId="0" borderId="0" xfId="0" applyNumberFormat="1" applyFont="1" applyFill="1"/>
    <xf numFmtId="0" fontId="89" fillId="0" borderId="0" xfId="0" applyFont="1" applyFill="1" applyAlignment="1">
      <alignment wrapText="1"/>
    </xf>
    <xf numFmtId="4" fontId="89" fillId="0" borderId="0" xfId="0" applyNumberFormat="1" applyFont="1" applyFill="1" applyAlignment="1">
      <alignment wrapText="1"/>
    </xf>
    <xf numFmtId="199" fontId="89" fillId="0" borderId="0" xfId="0" applyNumberFormat="1" applyFont="1" applyFill="1"/>
    <xf numFmtId="0" fontId="89" fillId="0" borderId="0" xfId="0" applyFont="1" applyFill="1"/>
    <xf numFmtId="170" fontId="90" fillId="0" borderId="0" xfId="0" applyNumberFormat="1" applyFont="1" applyBorder="1"/>
    <xf numFmtId="3" fontId="90" fillId="0" borderId="0" xfId="0" applyNumberFormat="1" applyFont="1" applyBorder="1" applyAlignment="1"/>
    <xf numFmtId="0" fontId="90" fillId="0" borderId="0" xfId="0" applyFont="1" applyAlignment="1"/>
    <xf numFmtId="0" fontId="30" fillId="53" borderId="19" xfId="0" applyFont="1" applyFill="1" applyBorder="1" applyAlignment="1">
      <alignment horizontal="center" vertical="center" wrapText="1"/>
    </xf>
    <xf numFmtId="0" fontId="117" fillId="0" borderId="0" xfId="0" applyFont="1" applyFill="1" applyBorder="1"/>
    <xf numFmtId="173" fontId="105" fillId="0" borderId="0" xfId="0" applyNumberFormat="1" applyFont="1" applyFill="1" applyBorder="1"/>
    <xf numFmtId="4" fontId="105" fillId="0" borderId="0" xfId="0" applyNumberFormat="1" applyFont="1" applyFill="1" applyBorder="1" applyAlignment="1">
      <alignment horizontal="center" wrapText="1"/>
    </xf>
    <xf numFmtId="0" fontId="25" fillId="0" borderId="0" xfId="0" applyFont="1" applyBorder="1" applyAlignment="1">
      <alignment horizontal="left" vertical="top" wrapText="1"/>
    </xf>
    <xf numFmtId="9" fontId="3" fillId="0" borderId="0" xfId="0" applyNumberFormat="1" applyFont="1"/>
    <xf numFmtId="4" fontId="25" fillId="0" borderId="0" xfId="0" applyNumberFormat="1" applyFont="1" applyBorder="1" applyAlignment="1">
      <alignment horizontal="center"/>
    </xf>
    <xf numFmtId="4" fontId="104" fillId="0" borderId="0" xfId="0" applyNumberFormat="1" applyFont="1"/>
    <xf numFmtId="2" fontId="104" fillId="0" borderId="0" xfId="0" applyNumberFormat="1" applyFont="1"/>
    <xf numFmtId="3" fontId="104" fillId="0" borderId="0" xfId="0" applyNumberFormat="1" applyFont="1" applyBorder="1" applyAlignment="1"/>
    <xf numFmtId="0" fontId="122" fillId="0" borderId="0" xfId="0" applyFont="1" applyBorder="1" applyAlignment="1">
      <alignment horizontal="center"/>
    </xf>
    <xf numFmtId="3" fontId="122" fillId="0" borderId="0" xfId="0" applyNumberFormat="1" applyFont="1" applyBorder="1"/>
    <xf numFmtId="170" fontId="122" fillId="0" borderId="0" xfId="0" applyNumberFormat="1" applyFont="1" applyBorder="1"/>
    <xf numFmtId="0" fontId="86" fillId="0" borderId="19" xfId="0" applyFont="1" applyFill="1" applyBorder="1" applyAlignment="1">
      <alignment horizontal="left"/>
    </xf>
    <xf numFmtId="0" fontId="86" fillId="0" borderId="19" xfId="0" applyFont="1" applyFill="1" applyBorder="1" applyAlignment="1">
      <alignment horizontal="left" wrapText="1"/>
    </xf>
    <xf numFmtId="9" fontId="0" fillId="0" borderId="0" xfId="0" applyNumberFormat="1"/>
    <xf numFmtId="4" fontId="0" fillId="0" borderId="0" xfId="0" applyNumberFormat="1"/>
    <xf numFmtId="0" fontId="30" fillId="0" borderId="19" xfId="0" applyFont="1" applyBorder="1" applyAlignment="1">
      <alignment horizontal="center" vertical="center"/>
    </xf>
    <xf numFmtId="176" fontId="30" fillId="0" borderId="19" xfId="1153" applyNumberFormat="1" applyFont="1" applyBorder="1" applyAlignment="1">
      <alignment horizontal="center" vertical="center" wrapText="1"/>
    </xf>
    <xf numFmtId="202" fontId="28" fillId="0" borderId="0" xfId="1153" applyNumberFormat="1" applyAlignment="1">
      <alignment vertical="center"/>
    </xf>
    <xf numFmtId="3" fontId="3" fillId="0" borderId="0" xfId="1153" applyNumberFormat="1" applyFont="1" applyFill="1" applyBorder="1" applyAlignment="1">
      <alignment vertical="center"/>
    </xf>
    <xf numFmtId="3" fontId="3" fillId="0" borderId="0" xfId="0" applyNumberFormat="1" applyFont="1" applyBorder="1" applyAlignment="1">
      <alignment vertical="center"/>
    </xf>
    <xf numFmtId="0" fontId="67" fillId="0" borderId="0" xfId="0" applyFont="1" applyAlignment="1">
      <alignment vertical="center"/>
    </xf>
    <xf numFmtId="0" fontId="3" fillId="0" borderId="19" xfId="0" quotePrefix="1" applyFont="1" applyFill="1" applyBorder="1" applyAlignment="1">
      <alignment vertical="center"/>
    </xf>
    <xf numFmtId="3" fontId="3" fillId="0" borderId="19" xfId="1153" applyNumberFormat="1" applyFont="1" applyFill="1" applyBorder="1" applyAlignment="1">
      <alignment horizontal="center" vertical="center"/>
    </xf>
    <xf numFmtId="172" fontId="123" fillId="0" borderId="0" xfId="1900" applyNumberFormat="1" applyFont="1" applyAlignment="1">
      <alignment vertical="center"/>
    </xf>
    <xf numFmtId="170" fontId="89" fillId="0" borderId="0" xfId="0" applyNumberFormat="1" applyFont="1" applyAlignment="1">
      <alignment vertical="center"/>
    </xf>
    <xf numFmtId="0" fontId="89" fillId="0" borderId="0" xfId="0" quotePrefix="1" applyFont="1" applyFill="1" applyBorder="1" applyAlignment="1">
      <alignment vertical="center"/>
    </xf>
    <xf numFmtId="3" fontId="89" fillId="0" borderId="0" xfId="1153" applyNumberFormat="1" applyFont="1" applyFill="1" applyBorder="1" applyAlignment="1">
      <alignment vertical="center"/>
    </xf>
    <xf numFmtId="0" fontId="3" fillId="0" borderId="19" xfId="0" applyFont="1" applyBorder="1" applyAlignment="1">
      <alignment vertical="center"/>
    </xf>
    <xf numFmtId="173" fontId="89" fillId="0" borderId="0" xfId="0" applyNumberFormat="1" applyFont="1" applyFill="1" applyBorder="1" applyAlignment="1">
      <alignment vertical="center"/>
    </xf>
    <xf numFmtId="170" fontId="89" fillId="0" borderId="0" xfId="0" applyNumberFormat="1" applyFont="1" applyBorder="1" applyAlignment="1">
      <alignment vertical="center"/>
    </xf>
    <xf numFmtId="0" fontId="89" fillId="0" borderId="0" xfId="0" applyFont="1" applyBorder="1" applyAlignment="1">
      <alignment vertical="center"/>
    </xf>
    <xf numFmtId="0" fontId="3" fillId="0" borderId="19" xfId="0" applyFont="1" applyFill="1" applyBorder="1" applyAlignment="1">
      <alignment vertical="center"/>
    </xf>
    <xf numFmtId="3" fontId="89" fillId="0" borderId="0" xfId="0" quotePrefix="1" applyNumberFormat="1" applyFont="1" applyFill="1" applyBorder="1" applyAlignment="1">
      <alignment vertical="center"/>
    </xf>
    <xf numFmtId="182" fontId="89" fillId="0" borderId="0" xfId="0" applyNumberFormat="1" applyFont="1" applyBorder="1" applyAlignment="1">
      <alignment vertical="center"/>
    </xf>
    <xf numFmtId="0" fontId="3" fillId="0" borderId="0" xfId="0" applyFont="1" applyBorder="1" applyAlignment="1">
      <alignment vertical="center"/>
    </xf>
    <xf numFmtId="0" fontId="90" fillId="0" borderId="0" xfId="0" applyFont="1" applyBorder="1" applyAlignment="1" applyProtection="1"/>
    <xf numFmtId="0" fontId="89" fillId="0" borderId="0" xfId="0" applyFont="1" applyAlignment="1">
      <alignment vertical="center"/>
    </xf>
    <xf numFmtId="0" fontId="101" fillId="0" borderId="0" xfId="0" applyFont="1" applyAlignment="1">
      <alignment vertical="center"/>
    </xf>
    <xf numFmtId="0" fontId="105" fillId="0" borderId="0" xfId="0" applyFont="1" applyAlignment="1">
      <alignment vertical="center"/>
    </xf>
    <xf numFmtId="173" fontId="3" fillId="0" borderId="0" xfId="0" applyNumberFormat="1" applyFont="1" applyAlignment="1">
      <alignment vertical="center"/>
    </xf>
    <xf numFmtId="170" fontId="3" fillId="0" borderId="0" xfId="0" applyNumberFormat="1" applyFont="1" applyFill="1" applyAlignment="1">
      <alignment vertical="center"/>
    </xf>
    <xf numFmtId="0" fontId="3" fillId="0" borderId="0" xfId="0" applyFont="1" applyFill="1" applyAlignment="1">
      <alignment vertical="center"/>
    </xf>
    <xf numFmtId="0" fontId="30" fillId="0" borderId="0" xfId="0" applyFont="1" applyFill="1" applyAlignment="1">
      <alignment vertical="center"/>
    </xf>
    <xf numFmtId="3" fontId="3" fillId="0" borderId="0" xfId="0" applyNumberFormat="1" applyFont="1" applyFill="1" applyAlignment="1">
      <alignment vertical="center"/>
    </xf>
    <xf numFmtId="3" fontId="105" fillId="0" borderId="0" xfId="1153" applyNumberFormat="1" applyFont="1" applyFill="1" applyBorder="1" applyAlignment="1">
      <alignment vertical="center"/>
    </xf>
    <xf numFmtId="3" fontId="105" fillId="0" borderId="0" xfId="0" applyNumberFormat="1" applyFont="1" applyBorder="1" applyAlignment="1">
      <alignment vertical="center"/>
    </xf>
    <xf numFmtId="0" fontId="105" fillId="0" borderId="0" xfId="0" quotePrefix="1" applyFont="1" applyFill="1" applyBorder="1" applyAlignment="1">
      <alignment vertical="center"/>
    </xf>
    <xf numFmtId="0" fontId="111" fillId="0" borderId="0" xfId="0" applyFont="1" applyBorder="1" applyAlignment="1">
      <alignment vertical="center"/>
    </xf>
    <xf numFmtId="0" fontId="124" fillId="0" borderId="0" xfId="0" applyFont="1"/>
    <xf numFmtId="0" fontId="124" fillId="0" borderId="0" xfId="0" applyFont="1" applyBorder="1"/>
    <xf numFmtId="0" fontId="89" fillId="0" borderId="0" xfId="0" applyFont="1" applyFill="1" applyBorder="1" applyAlignment="1">
      <alignment horizontal="center" vertical="center" wrapText="1"/>
    </xf>
    <xf numFmtId="3" fontId="3" fillId="0" borderId="19" xfId="0" applyNumberFormat="1" applyFont="1" applyFill="1" applyBorder="1" applyAlignment="1">
      <alignment horizontal="center" vertical="center" wrapText="1"/>
    </xf>
    <xf numFmtId="3" fontId="89" fillId="0" borderId="0" xfId="0" applyNumberFormat="1" applyFont="1" applyFill="1" applyBorder="1" applyAlignment="1">
      <alignment horizontal="center" vertical="center" wrapText="1"/>
    </xf>
    <xf numFmtId="0" fontId="111" fillId="0" borderId="0" xfId="0" applyFont="1" applyFill="1" applyBorder="1" applyAlignment="1">
      <alignment horizontal="center" vertical="center" wrapText="1"/>
    </xf>
    <xf numFmtId="187" fontId="89" fillId="0" borderId="0" xfId="1152" applyNumberFormat="1" applyFont="1" applyFill="1" applyBorder="1" applyAlignment="1">
      <alignment horizontal="center" vertical="center" wrapText="1"/>
    </xf>
    <xf numFmtId="187" fontId="111" fillId="0" borderId="0" xfId="1152" applyNumberFormat="1" applyFont="1" applyFill="1" applyBorder="1" applyAlignment="1">
      <alignment horizontal="center" vertical="center" wrapText="1"/>
    </xf>
    <xf numFmtId="3" fontId="111" fillId="0" borderId="0" xfId="1252" applyNumberFormat="1" applyFont="1" applyFill="1" applyBorder="1" applyAlignment="1" applyProtection="1">
      <alignment horizontal="right"/>
    </xf>
    <xf numFmtId="0" fontId="111" fillId="0" borderId="0" xfId="0" applyFont="1" applyFill="1" applyBorder="1" applyAlignment="1">
      <alignment horizontal="center"/>
    </xf>
    <xf numFmtId="0" fontId="3" fillId="0" borderId="19" xfId="0" applyFont="1" applyFill="1" applyBorder="1" applyAlignment="1">
      <alignment horizontal="center" wrapText="1"/>
    </xf>
    <xf numFmtId="0" fontId="25" fillId="0" borderId="23" xfId="0" applyFont="1" applyFill="1" applyBorder="1" applyAlignment="1">
      <alignment wrapText="1"/>
    </xf>
    <xf numFmtId="3" fontId="3" fillId="0" borderId="19" xfId="0" applyNumberFormat="1" applyFont="1" applyFill="1" applyBorder="1" applyAlignment="1">
      <alignment horizontal="center" vertical="center"/>
    </xf>
    <xf numFmtId="3" fontId="111" fillId="0" borderId="0" xfId="0" applyNumberFormat="1" applyFont="1" applyFill="1" applyBorder="1" applyAlignment="1">
      <alignment horizontal="center" vertical="center"/>
    </xf>
    <xf numFmtId="187" fontId="3" fillId="0" borderId="19" xfId="1152" applyNumberFormat="1" applyFont="1" applyFill="1" applyBorder="1" applyAlignment="1">
      <alignment horizontal="left" vertical="center"/>
    </xf>
    <xf numFmtId="3" fontId="89" fillId="0" borderId="0" xfId="0" applyNumberFormat="1" applyFont="1" applyFill="1" applyBorder="1"/>
    <xf numFmtId="3" fontId="111" fillId="0" borderId="0" xfId="0" applyNumberFormat="1" applyFont="1" applyFill="1" applyBorder="1" applyAlignment="1">
      <alignment horizontal="center"/>
    </xf>
    <xf numFmtId="0" fontId="125" fillId="0" borderId="0" xfId="0" applyFont="1" applyBorder="1" applyAlignment="1">
      <alignment horizontal="left" vertical="center" wrapText="1"/>
    </xf>
    <xf numFmtId="0" fontId="125" fillId="0" borderId="0" xfId="0" applyFont="1" applyBorder="1" applyAlignment="1">
      <alignment horizontal="left"/>
    </xf>
    <xf numFmtId="0" fontId="125" fillId="0" borderId="0" xfId="0" applyFont="1" applyBorder="1" applyAlignment="1">
      <alignment horizontal="left" wrapText="1"/>
    </xf>
    <xf numFmtId="0" fontId="126" fillId="0" borderId="0" xfId="0" applyFont="1" applyBorder="1" applyAlignment="1">
      <alignment horizontal="left" wrapText="1"/>
    </xf>
    <xf numFmtId="0" fontId="111" fillId="0" borderId="0" xfId="0" applyFont="1" applyFill="1"/>
    <xf numFmtId="0" fontId="30" fillId="0" borderId="19" xfId="0" applyFont="1" applyFill="1" applyBorder="1" applyAlignment="1" applyProtection="1">
      <alignment horizontal="center" vertical="center" wrapText="1"/>
    </xf>
    <xf numFmtId="0" fontId="124" fillId="0" borderId="0" xfId="0" applyFont="1" applyFill="1" applyBorder="1"/>
    <xf numFmtId="4" fontId="124" fillId="0" borderId="0" xfId="0" applyNumberFormat="1" applyFont="1" applyFill="1" applyBorder="1"/>
    <xf numFmtId="172" fontId="27" fillId="0" borderId="19" xfId="1900" applyNumberFormat="1" applyFont="1" applyFill="1" applyBorder="1" applyAlignment="1" applyProtection="1">
      <alignment horizontal="center" vertical="center"/>
    </xf>
    <xf numFmtId="182" fontId="89" fillId="0" borderId="0" xfId="0" applyNumberFormat="1" applyFont="1" applyFill="1"/>
    <xf numFmtId="0" fontId="30" fillId="0" borderId="19" xfId="0" applyFont="1" applyBorder="1" applyAlignment="1" applyProtection="1">
      <alignment horizontal="center" vertical="center"/>
    </xf>
    <xf numFmtId="172" fontId="27" fillId="53" borderId="19" xfId="1900" applyNumberFormat="1" applyFont="1" applyFill="1" applyBorder="1" applyAlignment="1" applyProtection="1">
      <alignment horizontal="center" vertical="center"/>
    </xf>
    <xf numFmtId="182" fontId="89" fillId="0" borderId="0" xfId="0" applyNumberFormat="1" applyFont="1"/>
    <xf numFmtId="4" fontId="124" fillId="0" borderId="0" xfId="0" applyNumberFormat="1" applyFont="1" applyBorder="1"/>
    <xf numFmtId="0" fontId="25" fillId="0" borderId="0" xfId="0" applyFont="1" applyBorder="1" applyProtection="1"/>
    <xf numFmtId="0" fontId="90" fillId="0" borderId="0" xfId="0" applyFont="1" applyAlignment="1" applyProtection="1">
      <alignment horizontal="right"/>
    </xf>
    <xf numFmtId="203" fontId="27" fillId="0" borderId="0" xfId="0" applyNumberFormat="1" applyFont="1"/>
    <xf numFmtId="9" fontId="27" fillId="0" borderId="0" xfId="1900" applyNumberFormat="1" applyFont="1"/>
    <xf numFmtId="3" fontId="3" fillId="0" borderId="0" xfId="0" applyNumberFormat="1" applyFont="1" applyBorder="1"/>
    <xf numFmtId="3" fontId="25" fillId="0" borderId="0" xfId="0" applyNumberFormat="1" applyFont="1"/>
    <xf numFmtId="0" fontId="25" fillId="0" borderId="0" xfId="0" applyFont="1" applyAlignment="1">
      <alignment vertical="top" wrapText="1"/>
    </xf>
    <xf numFmtId="0" fontId="30" fillId="0" borderId="19" xfId="0" applyFont="1" applyFill="1" applyBorder="1" applyAlignment="1">
      <alignment horizontal="center" vertical="center"/>
    </xf>
    <xf numFmtId="0" fontId="86" fillId="0" borderId="0" xfId="0" applyFont="1" applyFill="1"/>
    <xf numFmtId="172" fontId="3" fillId="0" borderId="19" xfId="0" applyNumberFormat="1" applyFont="1" applyFill="1" applyBorder="1" applyAlignment="1">
      <alignment horizontal="center" vertical="center"/>
    </xf>
    <xf numFmtId="0" fontId="25" fillId="0" borderId="0" xfId="0" applyFont="1" applyFill="1" applyBorder="1"/>
    <xf numFmtId="0" fontId="91" fillId="0" borderId="0" xfId="0" applyFont="1" applyFill="1"/>
    <xf numFmtId="0" fontId="30" fillId="53" borderId="19" xfId="0" applyFont="1" applyFill="1" applyBorder="1" applyAlignment="1">
      <alignment horizontal="center" vertical="center"/>
    </xf>
    <xf numFmtId="3" fontId="3" fillId="53" borderId="19" xfId="0" applyNumberFormat="1" applyFont="1" applyFill="1" applyBorder="1" applyAlignment="1">
      <alignment horizontal="center" vertical="center"/>
    </xf>
    <xf numFmtId="0" fontId="124" fillId="0" borderId="0" xfId="0" applyFont="1" applyBorder="1" applyAlignment="1"/>
    <xf numFmtId="3" fontId="90" fillId="0" borderId="0" xfId="0" applyNumberFormat="1" applyFont="1"/>
    <xf numFmtId="0" fontId="30" fillId="0" borderId="0" xfId="0" applyFont="1" applyFill="1" applyBorder="1" applyAlignment="1">
      <alignment horizontal="center" vertical="center"/>
    </xf>
    <xf numFmtId="169" fontId="30" fillId="0" borderId="0" xfId="0" applyNumberFormat="1" applyFont="1" applyFill="1" applyBorder="1" applyAlignment="1">
      <alignment horizontal="center" vertical="center"/>
    </xf>
    <xf numFmtId="0" fontId="30" fillId="0" borderId="19" xfId="0" applyFont="1" applyFill="1" applyBorder="1" applyAlignment="1">
      <alignment horizontal="center" vertical="center" wrapText="1"/>
    </xf>
    <xf numFmtId="3" fontId="3" fillId="0" borderId="0" xfId="0" applyNumberFormat="1" applyFont="1" applyFill="1" applyBorder="1" applyAlignment="1">
      <alignment horizontal="center" vertical="center"/>
    </xf>
    <xf numFmtId="0" fontId="25" fillId="0" borderId="0" xfId="0" applyFont="1" applyFill="1" applyBorder="1" applyAlignment="1">
      <alignment horizontal="left" vertical="center" wrapText="1"/>
    </xf>
    <xf numFmtId="17" fontId="127" fillId="0" borderId="0" xfId="0" applyNumberFormat="1" applyFont="1" applyBorder="1" applyAlignment="1">
      <alignment horizontal="center" wrapText="1"/>
    </xf>
    <xf numFmtId="0" fontId="25" fillId="0" borderId="0" xfId="0" applyFont="1" applyBorder="1" applyAlignment="1">
      <alignment vertical="center"/>
    </xf>
    <xf numFmtId="204" fontId="25" fillId="0" borderId="0" xfId="0" applyNumberFormat="1" applyFont="1" applyFill="1" applyBorder="1" applyAlignment="1">
      <alignment horizontal="center"/>
    </xf>
    <xf numFmtId="2" fontId="25" fillId="0" borderId="0" xfId="0" applyNumberFormat="1" applyFont="1" applyBorder="1" applyAlignment="1">
      <alignment horizontal="center"/>
    </xf>
    <xf numFmtId="2" fontId="25" fillId="0" borderId="0" xfId="0" applyNumberFormat="1" applyFont="1" applyBorder="1" applyProtection="1"/>
    <xf numFmtId="178" fontId="97" fillId="0" borderId="19" xfId="1152" applyNumberFormat="1" applyFont="1" applyBorder="1" applyAlignment="1">
      <alignment horizontal="center" vertical="center"/>
    </xf>
    <xf numFmtId="177" fontId="97" fillId="0" borderId="19" xfId="1152" applyNumberFormat="1" applyFont="1" applyBorder="1" applyAlignment="1">
      <alignment horizontal="center" vertical="center" wrapText="1"/>
    </xf>
    <xf numFmtId="174" fontId="25" fillId="0" borderId="0" xfId="0" applyNumberFormat="1" applyFont="1"/>
    <xf numFmtId="172" fontId="23" fillId="0" borderId="0" xfId="1900" applyNumberFormat="1" applyFont="1"/>
    <xf numFmtId="17" fontId="115" fillId="0" borderId="24" xfId="0" applyNumberFormat="1" applyFont="1" applyBorder="1" applyAlignment="1">
      <alignment horizontal="center" vertical="center" wrapText="1"/>
    </xf>
    <xf numFmtId="0" fontId="115" fillId="0" borderId="25" xfId="0" applyFont="1" applyBorder="1" applyAlignment="1">
      <alignment horizontal="right" vertical="center" wrapText="1"/>
    </xf>
    <xf numFmtId="0" fontId="113" fillId="53" borderId="26" xfId="0" applyFont="1" applyFill="1" applyBorder="1" applyAlignment="1">
      <alignment horizontal="right" vertical="center" wrapText="1"/>
    </xf>
    <xf numFmtId="17" fontId="115" fillId="0" borderId="27" xfId="0" applyNumberFormat="1" applyFont="1" applyBorder="1" applyAlignment="1">
      <alignment horizontal="center" vertical="center" wrapText="1"/>
    </xf>
    <xf numFmtId="0" fontId="115" fillId="0" borderId="28" xfId="0" applyFont="1" applyBorder="1" applyAlignment="1">
      <alignment horizontal="right" vertical="center" wrapText="1"/>
    </xf>
    <xf numFmtId="0" fontId="30" fillId="0" borderId="19" xfId="0" applyFont="1" applyBorder="1" applyAlignment="1">
      <alignment horizontal="center" wrapText="1"/>
    </xf>
    <xf numFmtId="4" fontId="3" fillId="0" borderId="0" xfId="0" applyNumberFormat="1" applyFont="1" applyFill="1"/>
    <xf numFmtId="0" fontId="3" fillId="0" borderId="0" xfId="1238"/>
    <xf numFmtId="0" fontId="57" fillId="0" borderId="29" xfId="1238" applyFont="1" applyBorder="1" applyAlignment="1" applyProtection="1">
      <alignment horizontal="right" vertical="top" wrapText="1" readingOrder="1"/>
      <protection locked="0"/>
    </xf>
    <xf numFmtId="0" fontId="72" fillId="0" borderId="0" xfId="1238" applyFont="1" applyAlignment="1" applyProtection="1">
      <alignment horizontal="left" wrapText="1" readingOrder="1"/>
      <protection locked="0"/>
    </xf>
    <xf numFmtId="0" fontId="72" fillId="0" borderId="30" xfId="1238" applyFont="1" applyBorder="1" applyAlignment="1" applyProtection="1">
      <alignment horizontal="left" wrapText="1" readingOrder="1"/>
      <protection locked="0"/>
    </xf>
    <xf numFmtId="0" fontId="73" fillId="0" borderId="0" xfId="1238" applyFont="1" applyAlignment="1" applyProtection="1">
      <alignment horizontal="center" wrapText="1" readingOrder="2"/>
      <protection locked="0"/>
    </xf>
    <xf numFmtId="0" fontId="57" fillId="0" borderId="0" xfId="0" applyFont="1" applyAlignment="1" applyProtection="1">
      <alignment horizontal="right" vertical="top" wrapText="1" readingOrder="1"/>
      <protection locked="0"/>
    </xf>
    <xf numFmtId="0" fontId="57" fillId="0" borderId="0" xfId="0" applyFont="1" applyAlignment="1" applyProtection="1">
      <alignment vertical="top" wrapText="1" readingOrder="1"/>
      <protection locked="0"/>
    </xf>
    <xf numFmtId="0" fontId="57" fillId="0" borderId="30" xfId="1238" applyFont="1" applyBorder="1" applyAlignment="1" applyProtection="1">
      <alignment vertical="top" wrapText="1" readingOrder="1"/>
      <protection locked="0"/>
    </xf>
    <xf numFmtId="0" fontId="57" fillId="0" borderId="0" xfId="1238" applyFont="1" applyAlignment="1" applyProtection="1">
      <alignment horizontal="right" vertical="top" wrapText="1" readingOrder="1"/>
      <protection locked="0"/>
    </xf>
    <xf numFmtId="0" fontId="57" fillId="0" borderId="0" xfId="1263" applyFont="1" applyAlignment="1" applyProtection="1">
      <alignment horizontal="right" vertical="top" wrapText="1" readingOrder="1"/>
      <protection locked="0"/>
    </xf>
    <xf numFmtId="0" fontId="57" fillId="0" borderId="0" xfId="1263" applyFont="1" applyAlignment="1" applyProtection="1">
      <alignment vertical="top" wrapText="1" readingOrder="1"/>
      <protection locked="0"/>
    </xf>
    <xf numFmtId="0" fontId="3" fillId="0" borderId="0" xfId="1263" applyAlignment="1">
      <alignment wrapText="1"/>
    </xf>
    <xf numFmtId="4" fontId="3" fillId="0" borderId="19" xfId="0" applyNumberFormat="1" applyFont="1" applyBorder="1" applyAlignment="1">
      <alignment horizontal="center"/>
    </xf>
    <xf numFmtId="0" fontId="3" fillId="53" borderId="0" xfId="0" applyFont="1" applyFill="1"/>
    <xf numFmtId="0" fontId="3" fillId="0" borderId="0" xfId="1238" applyAlignment="1">
      <alignment wrapText="1"/>
    </xf>
    <xf numFmtId="4" fontId="90" fillId="0" borderId="0" xfId="0" applyNumberFormat="1" applyFont="1" applyBorder="1" applyAlignment="1"/>
    <xf numFmtId="0" fontId="57" fillId="0" borderId="0" xfId="1238" applyFont="1" applyAlignment="1" applyProtection="1">
      <alignment horizontal="left" vertical="top" wrapText="1" readingOrder="1"/>
      <protection locked="0"/>
    </xf>
    <xf numFmtId="0" fontId="73" fillId="0" borderId="31" xfId="1238" applyFont="1" applyBorder="1" applyAlignment="1" applyProtection="1">
      <alignment vertical="top" wrapText="1" readingOrder="1"/>
      <protection locked="0"/>
    </xf>
    <xf numFmtId="0" fontId="73" fillId="0" borderId="32" xfId="1238" applyFont="1" applyBorder="1" applyAlignment="1" applyProtection="1">
      <alignment vertical="top" wrapText="1" readingOrder="1"/>
      <protection locked="0"/>
    </xf>
    <xf numFmtId="0" fontId="73" fillId="0" borderId="31" xfId="1238" applyFont="1" applyBorder="1" applyAlignment="1" applyProtection="1">
      <alignment horizontal="right" vertical="top" wrapText="1" readingOrder="1"/>
      <protection locked="0"/>
    </xf>
    <xf numFmtId="1" fontId="30" fillId="0" borderId="0" xfId="0" applyNumberFormat="1" applyFont="1"/>
    <xf numFmtId="9" fontId="30" fillId="0" borderId="0" xfId="0" applyNumberFormat="1" applyFont="1"/>
    <xf numFmtId="0" fontId="24" fillId="0" borderId="0" xfId="0" applyFont="1" applyBorder="1" applyAlignment="1">
      <alignment horizontal="center"/>
    </xf>
    <xf numFmtId="3" fontId="24" fillId="0" borderId="0" xfId="0" applyNumberFormat="1" applyFont="1" applyBorder="1"/>
    <xf numFmtId="170" fontId="24" fillId="0" borderId="0" xfId="0" applyNumberFormat="1" applyFont="1" applyBorder="1"/>
    <xf numFmtId="0" fontId="86" fillId="0" borderId="19" xfId="0" applyFont="1" applyBorder="1" applyAlignment="1">
      <alignment horizontal="center"/>
    </xf>
    <xf numFmtId="9" fontId="30" fillId="0" borderId="0" xfId="0" applyNumberFormat="1" applyFont="1" applyAlignment="1">
      <alignment vertical="center"/>
    </xf>
    <xf numFmtId="188" fontId="30" fillId="0" borderId="0" xfId="0" applyNumberFormat="1" applyFont="1" applyAlignment="1">
      <alignment vertical="center"/>
    </xf>
    <xf numFmtId="188" fontId="30" fillId="0" borderId="0" xfId="0" applyNumberFormat="1" applyFont="1" applyFill="1" applyAlignment="1">
      <alignment vertical="center"/>
    </xf>
    <xf numFmtId="3" fontId="3" fillId="0" borderId="0" xfId="0" applyNumberFormat="1" applyFont="1" applyFill="1" applyBorder="1" applyAlignment="1">
      <alignment vertical="center"/>
    </xf>
    <xf numFmtId="195" fontId="61" fillId="0" borderId="0" xfId="1241" applyNumberFormat="1" applyFont="1" applyFill="1" applyAlignment="1" applyProtection="1">
      <alignment horizontal="right" vertical="top" wrapText="1" readingOrder="1"/>
      <protection locked="0"/>
    </xf>
    <xf numFmtId="196" fontId="61" fillId="0" borderId="0" xfId="1278" applyNumberFormat="1" applyFont="1" applyFill="1" applyBorder="1" applyAlignment="1" applyProtection="1">
      <alignment horizontal="right" vertical="top" wrapText="1" readingOrder="1"/>
      <protection locked="0"/>
    </xf>
    <xf numFmtId="196" fontId="61" fillId="0" borderId="0" xfId="1241" applyNumberFormat="1" applyFont="1" applyFill="1" applyBorder="1" applyAlignment="1" applyProtection="1">
      <alignment horizontal="right" vertical="top" wrapText="1" readingOrder="1"/>
      <protection locked="0"/>
    </xf>
    <xf numFmtId="173" fontId="3" fillId="0" borderId="0" xfId="0" applyNumberFormat="1" applyFont="1" applyFill="1" applyAlignment="1">
      <alignment vertical="center"/>
    </xf>
    <xf numFmtId="0" fontId="25" fillId="0" borderId="0" xfId="0" applyFont="1" applyFill="1" applyBorder="1" applyAlignment="1" applyProtection="1"/>
    <xf numFmtId="0" fontId="0" fillId="0" borderId="0" xfId="0" applyBorder="1"/>
    <xf numFmtId="0" fontId="30" fillId="0" borderId="21" xfId="0" applyFont="1" applyBorder="1" applyAlignment="1" applyProtection="1">
      <alignment horizontal="center" vertical="center" wrapText="1"/>
    </xf>
    <xf numFmtId="0" fontId="30" fillId="0" borderId="33" xfId="0" applyFont="1" applyBorder="1" applyAlignment="1" applyProtection="1">
      <alignment horizontal="center" vertical="center" wrapText="1"/>
    </xf>
    <xf numFmtId="37" fontId="3" fillId="0" borderId="19" xfId="0" applyNumberFormat="1" applyFont="1" applyBorder="1" applyAlignment="1" applyProtection="1">
      <alignment horizontal="center"/>
    </xf>
    <xf numFmtId="202" fontId="3" fillId="0" borderId="19" xfId="0" applyNumberFormat="1" applyFont="1" applyBorder="1" applyAlignment="1" applyProtection="1">
      <alignment horizontal="center"/>
    </xf>
    <xf numFmtId="37" fontId="3" fillId="0" borderId="0" xfId="0" applyNumberFormat="1" applyFont="1"/>
    <xf numFmtId="170" fontId="27" fillId="0" borderId="19" xfId="1900" applyNumberFormat="1" applyFont="1" applyBorder="1" applyAlignment="1" applyProtection="1">
      <alignment horizontal="center"/>
    </xf>
    <xf numFmtId="0" fontId="25" fillId="0" borderId="0" xfId="0" applyFont="1" applyBorder="1" applyAlignment="1" applyProtection="1">
      <alignment horizontal="right"/>
    </xf>
    <xf numFmtId="172" fontId="27" fillId="0" borderId="0" xfId="1900" applyNumberFormat="1" applyFont="1"/>
    <xf numFmtId="0" fontId="105" fillId="0" borderId="0" xfId="0" applyFont="1" applyAlignment="1"/>
    <xf numFmtId="0" fontId="30" fillId="0" borderId="19" xfId="0" applyFont="1" applyBorder="1" applyAlignment="1">
      <alignment horizontal="center"/>
    </xf>
    <xf numFmtId="0" fontId="30" fillId="0" borderId="19" xfId="0" applyFont="1" applyBorder="1" applyAlignment="1" applyProtection="1">
      <alignment horizontal="center"/>
    </xf>
    <xf numFmtId="3" fontId="0" fillId="0" borderId="34" xfId="0" applyNumberFormat="1" applyFont="1" applyBorder="1"/>
    <xf numFmtId="0" fontId="0" fillId="0" borderId="35" xfId="0" applyNumberFormat="1" applyFont="1" applyBorder="1"/>
    <xf numFmtId="9" fontId="27" fillId="0" borderId="0" xfId="1900" applyFont="1" applyAlignment="1"/>
    <xf numFmtId="175" fontId="23" fillId="0" borderId="0" xfId="1152" applyFont="1"/>
    <xf numFmtId="0" fontId="114" fillId="0" borderId="0" xfId="0" applyFont="1" applyBorder="1"/>
    <xf numFmtId="0" fontId="128" fillId="0" borderId="0" xfId="1152" applyNumberFormat="1" applyFont="1"/>
    <xf numFmtId="0" fontId="116" fillId="0" borderId="0" xfId="0" applyNumberFormat="1" applyFont="1"/>
    <xf numFmtId="0" fontId="86" fillId="0" borderId="0" xfId="0" applyNumberFormat="1" applyFont="1"/>
    <xf numFmtId="1" fontId="39" fillId="0" borderId="0" xfId="1900" applyNumberFormat="1" applyFont="1"/>
    <xf numFmtId="0" fontId="26" fillId="0" borderId="0" xfId="0" applyNumberFormat="1" applyFont="1" applyBorder="1"/>
    <xf numFmtId="0" fontId="30" fillId="0" borderId="19" xfId="0" applyFont="1" applyBorder="1" applyAlignment="1">
      <alignment horizontal="left"/>
    </xf>
    <xf numFmtId="177" fontId="3" fillId="0" borderId="0" xfId="0" applyNumberFormat="1" applyFont="1"/>
    <xf numFmtId="175" fontId="3" fillId="0" borderId="0" xfId="0" applyNumberFormat="1" applyFont="1"/>
    <xf numFmtId="168" fontId="3" fillId="0" borderId="0" xfId="0" applyNumberFormat="1" applyFont="1"/>
    <xf numFmtId="166" fontId="3" fillId="0" borderId="0" xfId="0" applyNumberFormat="1" applyFont="1" applyBorder="1"/>
    <xf numFmtId="0" fontId="85" fillId="0" borderId="0" xfId="1136" applyFont="1"/>
    <xf numFmtId="173" fontId="3" fillId="0" borderId="19" xfId="0" applyNumberFormat="1" applyFont="1" applyFill="1" applyBorder="1" applyAlignment="1">
      <alignment horizontal="center" vertical="center"/>
    </xf>
    <xf numFmtId="9" fontId="3" fillId="0" borderId="19" xfId="0" applyNumberFormat="1" applyFont="1" applyFill="1" applyBorder="1" applyAlignment="1">
      <alignment horizontal="center" vertical="center"/>
    </xf>
    <xf numFmtId="4" fontId="105" fillId="0" borderId="0" xfId="0" applyNumberFormat="1" applyFont="1"/>
    <xf numFmtId="0" fontId="3" fillId="0" borderId="19" xfId="0" applyFont="1" applyFill="1" applyBorder="1" applyAlignment="1">
      <alignment horizontal="left" wrapText="1"/>
    </xf>
    <xf numFmtId="172" fontId="39" fillId="0" borderId="0" xfId="1900" applyNumberFormat="1" applyFont="1"/>
    <xf numFmtId="0" fontId="129" fillId="0" borderId="0" xfId="0" applyFont="1" applyFill="1" applyBorder="1" applyAlignment="1">
      <alignment horizontal="center"/>
    </xf>
    <xf numFmtId="2" fontId="103" fillId="0" borderId="19" xfId="0" applyNumberFormat="1" applyFont="1" applyBorder="1" applyAlignment="1" applyProtection="1">
      <alignment horizontal="center" vertical="center"/>
    </xf>
    <xf numFmtId="2" fontId="103" fillId="0" borderId="19" xfId="0" applyNumberFormat="1" applyFont="1" applyBorder="1" applyAlignment="1" applyProtection="1">
      <alignment horizontal="center" vertical="center" wrapText="1"/>
    </xf>
    <xf numFmtId="172" fontId="86" fillId="0" borderId="0" xfId="0" applyNumberFormat="1" applyFont="1" applyFill="1" applyAlignment="1"/>
    <xf numFmtId="172" fontId="86" fillId="0" borderId="0" xfId="0" applyNumberFormat="1" applyFont="1" applyFill="1"/>
    <xf numFmtId="0" fontId="117" fillId="0" borderId="0" xfId="0" applyFont="1" applyFill="1" applyAlignment="1"/>
    <xf numFmtId="0" fontId="117" fillId="0" borderId="0" xfId="0" applyFont="1" applyFill="1"/>
    <xf numFmtId="3" fontId="86" fillId="0" borderId="0" xfId="0" applyNumberFormat="1" applyFont="1" applyFill="1" applyAlignment="1"/>
    <xf numFmtId="0" fontId="106" fillId="0" borderId="0" xfId="0" applyFont="1" applyFill="1"/>
    <xf numFmtId="0" fontId="106" fillId="0" borderId="0" xfId="0" applyFont="1" applyFill="1" applyAlignment="1"/>
    <xf numFmtId="4" fontId="117" fillId="0" borderId="0" xfId="0" applyNumberFormat="1" applyFont="1" applyFill="1"/>
    <xf numFmtId="3" fontId="117" fillId="0" borderId="0" xfId="0" applyNumberFormat="1" applyFont="1" applyFill="1" applyAlignment="1"/>
    <xf numFmtId="3" fontId="3" fillId="0" borderId="0" xfId="0" applyNumberFormat="1" applyFont="1" applyFill="1"/>
    <xf numFmtId="177" fontId="27" fillId="0" borderId="0" xfId="1152" applyNumberFormat="1" applyFont="1" applyFill="1" applyBorder="1" applyAlignment="1">
      <alignment horizontal="center" vertical="center"/>
    </xf>
    <xf numFmtId="0" fontId="102" fillId="0" borderId="21" xfId="0" applyFont="1" applyFill="1" applyBorder="1" applyAlignment="1">
      <alignment vertical="top" wrapText="1"/>
    </xf>
    <xf numFmtId="170" fontId="25" fillId="0" borderId="0" xfId="0" applyNumberFormat="1" applyFont="1" applyFill="1"/>
    <xf numFmtId="0" fontId="0" fillId="0" borderId="0" xfId="0" applyFill="1" applyBorder="1"/>
    <xf numFmtId="0" fontId="128" fillId="0" borderId="0" xfId="1152" applyNumberFormat="1" applyFont="1" applyFill="1"/>
    <xf numFmtId="0" fontId="116" fillId="0" borderId="0" xfId="0" applyNumberFormat="1" applyFont="1" applyFill="1"/>
    <xf numFmtId="0" fontId="86" fillId="0" borderId="0" xfId="0" applyNumberFormat="1" applyFont="1" applyFill="1"/>
    <xf numFmtId="1" fontId="23" fillId="0" borderId="0" xfId="1900" applyNumberFormat="1" applyFont="1" applyFill="1"/>
    <xf numFmtId="0" fontId="86" fillId="0" borderId="0" xfId="0" applyNumberFormat="1" applyFont="1" applyFill="1" applyBorder="1"/>
    <xf numFmtId="0" fontId="130" fillId="0" borderId="0" xfId="1226" applyFont="1"/>
    <xf numFmtId="0" fontId="131" fillId="0" borderId="0" xfId="1226" applyFont="1"/>
    <xf numFmtId="0" fontId="121" fillId="0" borderId="0" xfId="1226" applyFont="1" applyAlignment="1">
      <alignment horizontal="center"/>
    </xf>
    <xf numFmtId="17" fontId="121" fillId="0" borderId="0" xfId="1226" quotePrefix="1" applyNumberFormat="1" applyFont="1" applyAlignment="1">
      <alignment horizontal="center"/>
    </xf>
    <xf numFmtId="0" fontId="132" fillId="0" borderId="0" xfId="1226" applyFont="1" applyAlignment="1">
      <alignment horizontal="left" indent="15"/>
    </xf>
    <xf numFmtId="0" fontId="133" fillId="0" borderId="0" xfId="1226" applyFont="1" applyAlignment="1">
      <alignment horizontal="center"/>
    </xf>
    <xf numFmtId="0" fontId="130" fillId="0" borderId="0" xfId="1226" applyFont="1" applyAlignment="1"/>
    <xf numFmtId="0" fontId="131" fillId="0" borderId="0" xfId="1226" applyFont="1" applyAlignment="1"/>
    <xf numFmtId="0" fontId="83" fillId="0" borderId="0" xfId="1226" applyFont="1"/>
    <xf numFmtId="0" fontId="134" fillId="0" borderId="0" xfId="1226" applyFont="1"/>
    <xf numFmtId="0" fontId="130" fillId="0" borderId="0" xfId="1226" quotePrefix="1" applyFont="1"/>
    <xf numFmtId="0" fontId="98" fillId="0" borderId="0" xfId="1226" applyFont="1" applyAlignment="1">
      <alignment wrapText="1"/>
    </xf>
    <xf numFmtId="17" fontId="95" fillId="0" borderId="0" xfId="1226" applyNumberFormat="1" applyFont="1" applyAlignment="1"/>
    <xf numFmtId="0" fontId="135" fillId="0" borderId="0" xfId="1226" applyFont="1"/>
    <xf numFmtId="0" fontId="91" fillId="0" borderId="0" xfId="1226" applyFont="1"/>
    <xf numFmtId="0" fontId="136" fillId="0" borderId="0" xfId="1226" applyFont="1"/>
    <xf numFmtId="0" fontId="137" fillId="0" borderId="0" xfId="1226" applyFont="1"/>
    <xf numFmtId="0" fontId="135" fillId="0" borderId="0" xfId="1226" quotePrefix="1" applyFont="1"/>
    <xf numFmtId="0" fontId="138" fillId="0" borderId="0" xfId="1226" applyFont="1"/>
    <xf numFmtId="0" fontId="97" fillId="0" borderId="0" xfId="1226" applyFont="1"/>
    <xf numFmtId="49" fontId="27" fillId="0" borderId="19" xfId="1152" applyNumberFormat="1" applyFont="1" applyBorder="1" applyAlignment="1">
      <alignment horizontal="center" vertical="center"/>
    </xf>
    <xf numFmtId="172" fontId="27" fillId="0" borderId="0" xfId="0" applyNumberFormat="1" applyFont="1"/>
    <xf numFmtId="199" fontId="15" fillId="0" borderId="0" xfId="0" applyNumberFormat="1" applyFont="1" applyAlignment="1">
      <alignment vertical="center"/>
    </xf>
    <xf numFmtId="172" fontId="0" fillId="0" borderId="0" xfId="0" applyNumberFormat="1"/>
    <xf numFmtId="3" fontId="86" fillId="0" borderId="0" xfId="0" applyNumberFormat="1" applyFont="1" applyFill="1" applyAlignment="1">
      <alignment vertical="center"/>
    </xf>
    <xf numFmtId="170" fontId="86" fillId="0" borderId="0" xfId="0" applyNumberFormat="1" applyFont="1" applyFill="1" applyAlignment="1">
      <alignment vertical="center"/>
    </xf>
    <xf numFmtId="0" fontId="86" fillId="0" borderId="0" xfId="0" applyFont="1" applyAlignment="1">
      <alignment vertical="center"/>
    </xf>
    <xf numFmtId="0" fontId="86" fillId="0" borderId="0" xfId="0" applyFont="1" applyFill="1" applyAlignment="1">
      <alignment vertical="center"/>
    </xf>
    <xf numFmtId="3" fontId="86" fillId="0" borderId="0" xfId="1153" applyNumberFormat="1" applyFont="1" applyFill="1" applyBorder="1" applyAlignment="1">
      <alignment vertical="center"/>
    </xf>
    <xf numFmtId="3" fontId="86" fillId="0" borderId="0" xfId="0" applyNumberFormat="1" applyFont="1" applyBorder="1" applyAlignment="1">
      <alignment vertical="center"/>
    </xf>
    <xf numFmtId="0" fontId="86" fillId="0" borderId="0" xfId="0" quotePrefix="1" applyFont="1" applyFill="1" applyBorder="1" applyAlignment="1">
      <alignment vertical="center"/>
    </xf>
    <xf numFmtId="194" fontId="0" fillId="0" borderId="0" xfId="0" applyNumberFormat="1"/>
    <xf numFmtId="182" fontId="30" fillId="0" borderId="0" xfId="0" applyNumberFormat="1" applyFont="1"/>
    <xf numFmtId="1" fontId="27" fillId="0" borderId="19" xfId="1152" applyNumberFormat="1" applyFont="1" applyBorder="1" applyAlignment="1">
      <alignment horizontal="center" vertical="center"/>
    </xf>
    <xf numFmtId="177" fontId="32" fillId="0" borderId="0" xfId="1152" applyNumberFormat="1" applyFont="1" applyFill="1"/>
    <xf numFmtId="0" fontId="32" fillId="0" borderId="0" xfId="1152" applyNumberFormat="1" applyFont="1" applyFill="1"/>
    <xf numFmtId="0" fontId="24" fillId="0" borderId="0" xfId="0" applyFont="1" applyFill="1"/>
    <xf numFmtId="192" fontId="32" fillId="0" borderId="0" xfId="1152" applyNumberFormat="1" applyFont="1" applyFill="1"/>
    <xf numFmtId="194" fontId="23" fillId="0" borderId="0" xfId="1152" applyNumberFormat="1" applyFont="1" applyFill="1"/>
    <xf numFmtId="170" fontId="23" fillId="0" borderId="0" xfId="1152" applyNumberFormat="1" applyFont="1" applyFill="1"/>
    <xf numFmtId="43" fontId="25" fillId="0" borderId="0" xfId="0" applyNumberFormat="1" applyFont="1" applyFill="1"/>
    <xf numFmtId="0" fontId="113" fillId="0" borderId="0" xfId="0" applyFont="1" applyFill="1" applyAlignment="1">
      <alignment horizontal="right" vertical="center" wrapText="1"/>
    </xf>
    <xf numFmtId="0" fontId="23" fillId="0" borderId="0" xfId="1152" applyNumberFormat="1" applyFont="1" applyFill="1"/>
    <xf numFmtId="0" fontId="23" fillId="0" borderId="0" xfId="1900" applyNumberFormat="1" applyFont="1" applyFill="1"/>
    <xf numFmtId="177" fontId="23" fillId="0" borderId="0" xfId="1152" applyNumberFormat="1" applyFont="1" applyFill="1"/>
    <xf numFmtId="9" fontId="23" fillId="0" borderId="0" xfId="1900" applyFont="1" applyFill="1"/>
    <xf numFmtId="0" fontId="89" fillId="0" borderId="0" xfId="0" applyNumberFormat="1" applyFont="1" applyFill="1"/>
    <xf numFmtId="0" fontId="3" fillId="0" borderId="0" xfId="0" applyNumberFormat="1" applyFont="1"/>
    <xf numFmtId="0" fontId="90" fillId="0" borderId="0" xfId="0" applyNumberFormat="1" applyFont="1"/>
    <xf numFmtId="3" fontId="86" fillId="0" borderId="0" xfId="0" applyNumberFormat="1" applyFont="1"/>
    <xf numFmtId="173" fontId="15" fillId="0" borderId="0" xfId="0" applyNumberFormat="1" applyFont="1"/>
    <xf numFmtId="172" fontId="28" fillId="0" borderId="0" xfId="1900" applyNumberFormat="1"/>
    <xf numFmtId="0" fontId="3" fillId="0" borderId="19" xfId="0" applyFont="1" applyFill="1" applyBorder="1" applyAlignment="1">
      <alignment wrapText="1"/>
    </xf>
    <xf numFmtId="17" fontId="3" fillId="0" borderId="19" xfId="0" applyNumberFormat="1" applyFont="1" applyBorder="1" applyAlignment="1">
      <alignment horizontal="center" vertical="center"/>
    </xf>
    <xf numFmtId="0" fontId="3" fillId="0" borderId="19" xfId="0" applyFont="1" applyFill="1" applyBorder="1" applyAlignment="1">
      <alignment horizontal="left"/>
    </xf>
    <xf numFmtId="0" fontId="118" fillId="0" borderId="0" xfId="1232" applyFont="1" applyFill="1" applyAlignment="1" applyProtection="1">
      <alignment horizontal="right" vertical="top" wrapText="1" readingOrder="1"/>
      <protection locked="0"/>
    </xf>
    <xf numFmtId="177" fontId="3" fillId="0" borderId="0" xfId="0" applyNumberFormat="1" applyFont="1" applyBorder="1"/>
    <xf numFmtId="41" fontId="32" fillId="0" borderId="0" xfId="1152" applyNumberFormat="1" applyFont="1" applyFill="1"/>
    <xf numFmtId="0" fontId="30" fillId="0" borderId="0" xfId="0" applyFont="1" applyFill="1" applyBorder="1" applyAlignment="1"/>
    <xf numFmtId="207" fontId="25" fillId="0" borderId="0" xfId="0" applyNumberFormat="1" applyFont="1" applyFill="1"/>
    <xf numFmtId="0" fontId="25" fillId="0" borderId="0" xfId="0" applyFont="1" applyFill="1" applyAlignment="1">
      <alignment horizontal="center"/>
    </xf>
    <xf numFmtId="0" fontId="122" fillId="0" borderId="0" xfId="0" applyFont="1" applyFill="1"/>
    <xf numFmtId="10" fontId="3" fillId="0" borderId="0" xfId="0" applyNumberFormat="1" applyFont="1"/>
    <xf numFmtId="9" fontId="86" fillId="0" borderId="0" xfId="0" applyNumberFormat="1" applyFont="1" applyFill="1" applyAlignment="1"/>
    <xf numFmtId="0" fontId="25" fillId="0" borderId="0" xfId="0" applyNumberFormat="1" applyFont="1" applyFill="1"/>
    <xf numFmtId="208" fontId="3" fillId="0" borderId="0" xfId="0" quotePrefix="1" applyNumberFormat="1" applyFont="1" applyFill="1" applyBorder="1" applyAlignment="1">
      <alignment vertical="center"/>
    </xf>
    <xf numFmtId="0" fontId="99" fillId="0" borderId="0" xfId="0" applyFont="1"/>
    <xf numFmtId="3" fontId="3" fillId="0" borderId="19" xfId="0" applyNumberFormat="1" applyFont="1" applyBorder="1"/>
    <xf numFmtId="1" fontId="84" fillId="0" borderId="0" xfId="1243" applyNumberFormat="1" applyFont="1" applyBorder="1" applyAlignment="1">
      <alignment horizontal="center"/>
    </xf>
    <xf numFmtId="0" fontId="3" fillId="0" borderId="0" xfId="1884" applyFont="1" applyBorder="1" applyAlignment="1" applyProtection="1">
      <alignment horizontal="center" vertical="center"/>
    </xf>
    <xf numFmtId="0" fontId="27" fillId="0" borderId="0" xfId="0" applyFont="1" applyAlignment="1">
      <alignment vertical="center"/>
    </xf>
    <xf numFmtId="0" fontId="95" fillId="0" borderId="0" xfId="1225" applyFont="1" applyAlignment="1">
      <alignment vertical="center"/>
    </xf>
    <xf numFmtId="0" fontId="30" fillId="0" borderId="20" xfId="1884" applyFont="1" applyBorder="1" applyAlignment="1" applyProtection="1">
      <alignment horizontal="left" vertical="center"/>
    </xf>
    <xf numFmtId="0" fontId="30" fillId="0" borderId="20" xfId="1884" applyFont="1" applyBorder="1" applyAlignment="1" applyProtection="1">
      <alignment vertical="center"/>
    </xf>
    <xf numFmtId="0" fontId="30" fillId="0" borderId="20" xfId="1884" applyFont="1" applyBorder="1" applyAlignment="1" applyProtection="1">
      <alignment horizontal="center" vertical="center"/>
    </xf>
    <xf numFmtId="0" fontId="3" fillId="0" borderId="0" xfId="1884" applyFont="1" applyBorder="1" applyAlignment="1" applyProtection="1">
      <alignment vertical="center"/>
    </xf>
    <xf numFmtId="0" fontId="3" fillId="0" borderId="0" xfId="1884" applyFont="1" applyBorder="1" applyAlignment="1" applyProtection="1">
      <alignment vertical="top"/>
    </xf>
    <xf numFmtId="0" fontId="30" fillId="0" borderId="20" xfId="1884" applyFont="1" applyBorder="1" applyAlignment="1" applyProtection="1">
      <alignment vertical="top"/>
    </xf>
    <xf numFmtId="0" fontId="95" fillId="0" borderId="0" xfId="1225" applyFont="1" applyAlignment="1">
      <alignment vertical="top"/>
    </xf>
    <xf numFmtId="0" fontId="79" fillId="0" borderId="0" xfId="1225" applyFont="1" applyAlignment="1">
      <alignment vertical="center"/>
    </xf>
    <xf numFmtId="0" fontId="140" fillId="0" borderId="0" xfId="1136" applyFont="1" applyBorder="1" applyAlignment="1" applyProtection="1">
      <alignment horizontal="center" vertical="center"/>
    </xf>
    <xf numFmtId="0" fontId="95" fillId="0" borderId="0" xfId="1225" applyFont="1" applyBorder="1" applyAlignment="1">
      <alignment vertical="center"/>
    </xf>
    <xf numFmtId="0" fontId="95" fillId="0" borderId="0" xfId="1225" applyFont="1" applyBorder="1" applyAlignment="1">
      <alignment horizontal="center" vertical="center"/>
    </xf>
    <xf numFmtId="0" fontId="141" fillId="0" borderId="0" xfId="1225" applyFont="1" applyAlignment="1">
      <alignment vertical="center"/>
    </xf>
    <xf numFmtId="0" fontId="3" fillId="0" borderId="0" xfId="1884" applyFont="1" applyBorder="1" applyAlignment="1" applyProtection="1">
      <alignment horizontal="left" vertical="center"/>
    </xf>
    <xf numFmtId="0" fontId="27" fillId="0" borderId="0" xfId="0" applyFont="1" applyAlignment="1">
      <alignment horizontal="center" vertical="center"/>
    </xf>
    <xf numFmtId="0" fontId="30" fillId="0" borderId="0" xfId="1884" applyFont="1" applyBorder="1" applyAlignment="1" applyProtection="1">
      <alignment horizontal="center" vertical="center"/>
    </xf>
    <xf numFmtId="0" fontId="3" fillId="0" borderId="0" xfId="1884" applyFont="1" applyBorder="1" applyAlignment="1" applyProtection="1">
      <alignment horizontal="left" vertical="top"/>
    </xf>
    <xf numFmtId="0" fontId="3" fillId="0" borderId="0" xfId="1884" applyFont="1" applyBorder="1" applyAlignment="1" applyProtection="1">
      <alignment horizontal="center" vertical="top"/>
    </xf>
    <xf numFmtId="0" fontId="3" fillId="0" borderId="0" xfId="1225" applyFont="1" applyAlignment="1">
      <alignment horizontal="left" vertical="center"/>
    </xf>
    <xf numFmtId="174" fontId="27" fillId="0" borderId="19" xfId="1153" applyFont="1" applyBorder="1" applyAlignment="1" applyProtection="1">
      <alignment horizontal="center" vertical="center"/>
    </xf>
    <xf numFmtId="17" fontId="95" fillId="0" borderId="19" xfId="0" applyNumberFormat="1" applyFont="1" applyFill="1" applyBorder="1" applyAlignment="1">
      <alignment horizontal="center" wrapText="1"/>
    </xf>
    <xf numFmtId="0" fontId="0" fillId="0" borderId="0" xfId="0" applyFont="1"/>
    <xf numFmtId="0" fontId="97" fillId="0" borderId="0" xfId="1153" applyNumberFormat="1" applyFont="1" applyFill="1" applyBorder="1" applyAlignment="1">
      <alignment horizontal="center"/>
    </xf>
    <xf numFmtId="0" fontId="95" fillId="0" borderId="0" xfId="1225" applyFont="1" applyAlignment="1">
      <alignment vertical="top" wrapText="1"/>
    </xf>
    <xf numFmtId="0" fontId="57" fillId="0" borderId="0" xfId="1232" applyFont="1" applyFill="1" applyAlignment="1" applyProtection="1">
      <alignment horizontal="right" vertical="top" wrapText="1" readingOrder="1"/>
      <protection locked="0"/>
    </xf>
    <xf numFmtId="0" fontId="30" fillId="0" borderId="0" xfId="1884" applyFont="1" applyBorder="1" applyAlignment="1" applyProtection="1">
      <alignment horizontal="left" vertical="center"/>
    </xf>
    <xf numFmtId="0" fontId="95" fillId="0" borderId="0" xfId="1225" applyFont="1" applyAlignment="1">
      <alignment horizontal="left" vertical="center"/>
    </xf>
    <xf numFmtId="170" fontId="99" fillId="0" borderId="19" xfId="1153" applyNumberFormat="1" applyFont="1" applyBorder="1" applyAlignment="1">
      <alignment horizontal="center" vertical="center" wrapText="1"/>
    </xf>
    <xf numFmtId="170" fontId="99" fillId="0" borderId="19" xfId="1153" quotePrefix="1" applyNumberFormat="1" applyFont="1" applyFill="1" applyBorder="1" applyAlignment="1">
      <alignment horizontal="center" vertical="center"/>
    </xf>
    <xf numFmtId="37" fontId="3" fillId="0" borderId="19" xfId="0" applyNumberFormat="1" applyFont="1" applyFill="1" applyBorder="1" applyAlignment="1" applyProtection="1">
      <alignment horizontal="center" vertical="center"/>
    </xf>
    <xf numFmtId="181" fontId="3" fillId="0" borderId="19" xfId="0" applyNumberFormat="1" applyFont="1" applyFill="1" applyBorder="1" applyAlignment="1" applyProtection="1">
      <alignment horizontal="center" vertical="center"/>
    </xf>
    <xf numFmtId="37" fontId="3" fillId="53" borderId="19" xfId="0" applyNumberFormat="1" applyFont="1" applyFill="1" applyBorder="1" applyAlignment="1" applyProtection="1">
      <alignment horizontal="center" vertical="center"/>
    </xf>
    <xf numFmtId="181" fontId="3" fillId="53" borderId="19" xfId="0" applyNumberFormat="1" applyFont="1" applyFill="1" applyBorder="1" applyAlignment="1" applyProtection="1">
      <alignment horizontal="center" vertical="center"/>
    </xf>
    <xf numFmtId="202" fontId="99" fillId="0" borderId="19" xfId="1153" applyNumberFormat="1" applyFont="1" applyBorder="1" applyAlignment="1">
      <alignment horizontal="center" vertical="center"/>
    </xf>
    <xf numFmtId="202" fontId="99" fillId="0" borderId="19" xfId="1153" applyNumberFormat="1" applyFont="1" applyFill="1" applyBorder="1" applyAlignment="1">
      <alignment horizontal="center" vertical="center"/>
    </xf>
    <xf numFmtId="202" fontId="99" fillId="53" borderId="19" xfId="1153" applyNumberFormat="1" applyFont="1" applyFill="1" applyBorder="1" applyAlignment="1">
      <alignment horizontal="center" vertical="center"/>
    </xf>
    <xf numFmtId="0" fontId="3" fillId="53" borderId="19" xfId="0" applyFont="1" applyFill="1" applyBorder="1" applyAlignment="1">
      <alignment horizontal="left" vertical="center" wrapText="1"/>
    </xf>
    <xf numFmtId="173" fontId="86" fillId="0" borderId="0" xfId="0" applyNumberFormat="1" applyFont="1" applyFill="1" applyBorder="1"/>
    <xf numFmtId="0" fontId="3" fillId="53" borderId="19" xfId="0" applyFont="1" applyFill="1" applyBorder="1" applyAlignment="1">
      <alignment horizontal="left" vertical="center"/>
    </xf>
    <xf numFmtId="0" fontId="3" fillId="0" borderId="0" xfId="1241" applyFont="1" applyAlignment="1">
      <alignment wrapText="1"/>
    </xf>
    <xf numFmtId="0" fontId="3" fillId="0" borderId="19" xfId="0" applyFont="1" applyFill="1" applyBorder="1" applyAlignment="1" applyProtection="1">
      <alignment horizontal="center" vertical="center"/>
    </xf>
    <xf numFmtId="0" fontId="86" fillId="0" borderId="19" xfId="0" applyFont="1" applyFill="1" applyBorder="1" applyAlignment="1">
      <alignment horizontal="left" vertical="center"/>
    </xf>
    <xf numFmtId="0" fontId="3" fillId="0" borderId="19" xfId="0" applyFont="1" applyBorder="1" applyAlignment="1">
      <alignment horizontal="left" vertical="center" wrapText="1"/>
    </xf>
    <xf numFmtId="206" fontId="93" fillId="0" borderId="19" xfId="1152" applyNumberFormat="1" applyFont="1" applyFill="1" applyBorder="1" applyAlignment="1">
      <alignment horizontal="center" vertical="center"/>
    </xf>
    <xf numFmtId="169" fontId="30" fillId="0" borderId="0" xfId="0" applyNumberFormat="1" applyFont="1" applyBorder="1" applyAlignment="1">
      <alignment horizontal="center"/>
    </xf>
    <xf numFmtId="0" fontId="0" fillId="0" borderId="0" xfId="0" applyNumberFormat="1" applyFont="1" applyBorder="1"/>
    <xf numFmtId="3" fontId="3" fillId="0" borderId="19" xfId="0" applyNumberFormat="1" applyFont="1" applyBorder="1" applyAlignment="1" applyProtection="1">
      <alignment horizontal="center"/>
    </xf>
    <xf numFmtId="0" fontId="0" fillId="0" borderId="0" xfId="0" applyFont="1" applyFill="1"/>
    <xf numFmtId="3" fontId="0" fillId="0" borderId="0" xfId="0" applyNumberFormat="1" applyFill="1" applyBorder="1"/>
    <xf numFmtId="209" fontId="102" fillId="0" borderId="19" xfId="0" applyNumberFormat="1" applyFont="1" applyFill="1" applyBorder="1" applyAlignment="1">
      <alignment horizontal="center" vertical="center" wrapText="1"/>
    </xf>
    <xf numFmtId="0" fontId="30" fillId="0" borderId="19" xfId="0" applyFont="1" applyFill="1" applyBorder="1" applyAlignment="1">
      <alignment horizontal="center"/>
    </xf>
    <xf numFmtId="0" fontId="30" fillId="0" borderId="0" xfId="0" applyFont="1" applyFill="1" applyAlignment="1"/>
    <xf numFmtId="41" fontId="3" fillId="0" borderId="0" xfId="0" applyNumberFormat="1" applyFont="1" applyFill="1" applyAlignment="1"/>
    <xf numFmtId="41" fontId="114" fillId="0" borderId="0" xfId="0" applyNumberFormat="1" applyFont="1" applyBorder="1"/>
    <xf numFmtId="41" fontId="105" fillId="0" borderId="0" xfId="0" applyNumberFormat="1" applyFont="1" applyFill="1" applyBorder="1" applyAlignment="1"/>
    <xf numFmtId="41" fontId="105" fillId="0" borderId="0" xfId="0" applyNumberFormat="1" applyFont="1" applyFill="1" applyAlignment="1"/>
    <xf numFmtId="0" fontId="122" fillId="0" borderId="0" xfId="0" applyFont="1"/>
    <xf numFmtId="210" fontId="3" fillId="0" borderId="19" xfId="0" applyNumberFormat="1" applyFont="1" applyBorder="1" applyAlignment="1" applyProtection="1">
      <alignment horizontal="center" vertical="center"/>
    </xf>
    <xf numFmtId="210" fontId="3" fillId="0" borderId="19" xfId="0" applyNumberFormat="1" applyFont="1" applyBorder="1" applyAlignment="1" applyProtection="1">
      <alignment horizontal="center"/>
    </xf>
    <xf numFmtId="0" fontId="25" fillId="0" borderId="0" xfId="0" applyFont="1" applyAlignment="1">
      <alignment horizontal="center" wrapText="1"/>
    </xf>
    <xf numFmtId="173" fontId="3" fillId="0" borderId="19" xfId="0" applyNumberFormat="1" applyFont="1" applyBorder="1" applyAlignment="1">
      <alignment horizontal="center" vertical="center"/>
    </xf>
    <xf numFmtId="193" fontId="102" fillId="0" borderId="0" xfId="0" applyNumberFormat="1" applyFont="1" applyFill="1" applyBorder="1" applyAlignment="1">
      <alignment horizontal="center" vertical="top" wrapText="1"/>
    </xf>
    <xf numFmtId="193" fontId="102" fillId="0" borderId="36" xfId="0" applyNumberFormat="1" applyFont="1" applyFill="1" applyBorder="1" applyAlignment="1">
      <alignment horizontal="center" vertical="top" wrapText="1"/>
    </xf>
    <xf numFmtId="0" fontId="71" fillId="0" borderId="0" xfId="1238" applyFont="1" applyBorder="1" applyAlignment="1" applyProtection="1">
      <alignment horizontal="left" vertical="center" wrapText="1" readingOrder="1"/>
      <protection locked="0"/>
    </xf>
    <xf numFmtId="0" fontId="57" fillId="0" borderId="0" xfId="1238" applyFont="1" applyBorder="1" applyAlignment="1" applyProtection="1">
      <alignment horizontal="right" vertical="top" wrapText="1" readingOrder="1"/>
      <protection locked="0"/>
    </xf>
    <xf numFmtId="0" fontId="57" fillId="0" borderId="0" xfId="1238" applyFont="1" applyBorder="1" applyAlignment="1" applyProtection="1">
      <alignment vertical="top" wrapText="1" readingOrder="1"/>
      <protection locked="0"/>
    </xf>
    <xf numFmtId="0" fontId="73" fillId="0" borderId="0" xfId="1238" applyFont="1" applyBorder="1" applyAlignment="1" applyProtection="1">
      <alignment horizontal="right" wrapText="1" readingOrder="1"/>
      <protection locked="0"/>
    </xf>
    <xf numFmtId="4" fontId="3" fillId="0" borderId="0" xfId="0" applyNumberFormat="1" applyFont="1" applyFill="1" applyBorder="1"/>
    <xf numFmtId="9" fontId="30" fillId="0" borderId="0" xfId="0" applyNumberFormat="1" applyFont="1" applyBorder="1"/>
    <xf numFmtId="10" fontId="30" fillId="0" borderId="0" xfId="0" applyNumberFormat="1" applyFont="1"/>
    <xf numFmtId="205" fontId="28" fillId="0" borderId="0" xfId="1153" applyNumberFormat="1" applyFill="1" applyBorder="1"/>
    <xf numFmtId="197" fontId="28" fillId="0" borderId="0" xfId="1153" applyNumberFormat="1" applyFill="1" applyBorder="1"/>
    <xf numFmtId="176" fontId="117" fillId="0" borderId="19" xfId="1153" applyNumberFormat="1" applyFont="1" applyFill="1" applyBorder="1" applyAlignment="1">
      <alignment horizontal="center" vertical="center" wrapText="1"/>
    </xf>
    <xf numFmtId="0" fontId="30" fillId="0" borderId="19" xfId="1882" applyFont="1" applyBorder="1" applyAlignment="1">
      <alignment horizontal="center" vertical="center"/>
    </xf>
    <xf numFmtId="176" fontId="30" fillId="0" borderId="19" xfId="1165" applyNumberFormat="1" applyFont="1" applyBorder="1" applyAlignment="1">
      <alignment horizontal="center" vertical="center" wrapText="1"/>
    </xf>
    <xf numFmtId="0" fontId="117" fillId="0" borderId="33" xfId="0" applyFont="1" applyBorder="1" applyAlignment="1">
      <alignment horizontal="center" vertical="center"/>
    </xf>
    <xf numFmtId="177" fontId="97" fillId="0" borderId="19" xfId="1152" applyNumberFormat="1" applyFont="1" applyFill="1" applyBorder="1" applyAlignment="1">
      <alignment horizontal="center" vertical="center" wrapText="1"/>
    </xf>
    <xf numFmtId="0" fontId="120" fillId="0" borderId="19" xfId="0" applyFont="1" applyFill="1" applyBorder="1" applyAlignment="1">
      <alignment horizontal="center" vertical="top" wrapText="1"/>
    </xf>
    <xf numFmtId="0" fontId="102" fillId="0" borderId="19" xfId="0" applyFont="1" applyFill="1" applyBorder="1" applyAlignment="1">
      <alignment horizontal="left" vertical="top" wrapText="1"/>
    </xf>
    <xf numFmtId="174" fontId="0" fillId="0" borderId="0" xfId="0" applyNumberFormat="1"/>
    <xf numFmtId="3" fontId="3" fillId="0" borderId="0" xfId="0" quotePrefix="1" applyNumberFormat="1" applyFont="1" applyFill="1" applyBorder="1" applyAlignment="1">
      <alignment vertical="center"/>
    </xf>
    <xf numFmtId="195" fontId="61" fillId="0" borderId="0" xfId="1233" applyNumberFormat="1" applyFont="1" applyFill="1" applyBorder="1" applyAlignment="1" applyProtection="1">
      <alignment horizontal="right" vertical="top" wrapText="1" readingOrder="1"/>
      <protection locked="0"/>
    </xf>
    <xf numFmtId="170" fontId="3" fillId="0" borderId="0" xfId="0" applyNumberFormat="1" applyFont="1" applyFill="1" applyBorder="1" applyAlignment="1">
      <alignment vertical="center"/>
    </xf>
    <xf numFmtId="3" fontId="3" fillId="0" borderId="0" xfId="0" applyNumberFormat="1" applyFont="1" applyAlignment="1">
      <alignment vertical="center"/>
    </xf>
    <xf numFmtId="199" fontId="3" fillId="0" borderId="0" xfId="0" applyNumberFormat="1" applyFont="1" applyAlignment="1">
      <alignment vertical="center"/>
    </xf>
    <xf numFmtId="3" fontId="3" fillId="53" borderId="19" xfId="0" quotePrefix="1" applyNumberFormat="1" applyFont="1" applyFill="1" applyBorder="1" applyAlignment="1">
      <alignment vertical="center"/>
    </xf>
    <xf numFmtId="170" fontId="3" fillId="53" borderId="19" xfId="0" applyNumberFormat="1" applyFont="1" applyFill="1" applyBorder="1" applyAlignment="1">
      <alignment vertical="center"/>
    </xf>
    <xf numFmtId="3" fontId="3" fillId="53" borderId="19" xfId="0" applyNumberFormat="1" applyFont="1" applyFill="1" applyBorder="1" applyAlignment="1">
      <alignment vertical="center"/>
    </xf>
    <xf numFmtId="173" fontId="3" fillId="53" borderId="19" xfId="0" applyNumberFormat="1" applyFont="1" applyFill="1" applyBorder="1" applyAlignment="1">
      <alignment vertical="center"/>
    </xf>
    <xf numFmtId="3" fontId="99" fillId="0" borderId="0" xfId="0" applyNumberFormat="1" applyFont="1"/>
    <xf numFmtId="0" fontId="81" fillId="0" borderId="0" xfId="0" applyFont="1" applyAlignment="1" applyProtection="1">
      <alignment vertical="top" wrapText="1" readingOrder="1"/>
      <protection locked="0"/>
    </xf>
    <xf numFmtId="9" fontId="28" fillId="0" borderId="0" xfId="1900" applyFill="1" applyBorder="1" applyAlignment="1" applyProtection="1">
      <alignment horizontal="right" vertical="top" wrapText="1" readingOrder="1"/>
      <protection locked="0"/>
    </xf>
    <xf numFmtId="172" fontId="28" fillId="0" borderId="0" xfId="1900" applyNumberFormat="1" applyFill="1" applyBorder="1" applyAlignment="1" applyProtection="1">
      <alignment horizontal="right" vertical="top" wrapText="1" readingOrder="1"/>
      <protection locked="0"/>
    </xf>
    <xf numFmtId="211" fontId="28" fillId="0" borderId="0" xfId="1900" quotePrefix="1" applyNumberFormat="1" applyFill="1" applyBorder="1" applyAlignment="1">
      <alignment vertical="center"/>
    </xf>
    <xf numFmtId="173" fontId="60" fillId="0" borderId="0" xfId="1267" applyNumberFormat="1" applyFont="1" applyBorder="1" applyAlignment="1" applyProtection="1">
      <alignment horizontal="center" vertical="top" wrapText="1" readingOrder="1"/>
      <protection locked="0"/>
    </xf>
    <xf numFmtId="172" fontId="28" fillId="0" borderId="0" xfId="1900" applyNumberFormat="1" applyAlignment="1">
      <alignment vertical="center"/>
    </xf>
    <xf numFmtId="172" fontId="28" fillId="0" borderId="0" xfId="1900" applyNumberFormat="1" applyBorder="1" applyAlignment="1">
      <alignment vertical="center"/>
    </xf>
    <xf numFmtId="170" fontId="3" fillId="0" borderId="0" xfId="0" applyNumberFormat="1" applyFont="1" applyAlignment="1">
      <alignment vertical="center"/>
    </xf>
    <xf numFmtId="1" fontId="28" fillId="0" borderId="0" xfId="1900" quotePrefix="1" applyNumberFormat="1" applyFill="1" applyBorder="1" applyAlignment="1">
      <alignment vertical="center"/>
    </xf>
    <xf numFmtId="9" fontId="28" fillId="0" borderId="0" xfId="1900" applyFill="1" applyBorder="1" applyAlignment="1">
      <alignment vertical="center"/>
    </xf>
    <xf numFmtId="0" fontId="49" fillId="0" borderId="21" xfId="0" applyFont="1" applyFill="1" applyBorder="1" applyAlignment="1">
      <alignment vertical="top" wrapText="1"/>
    </xf>
    <xf numFmtId="0" fontId="3" fillId="0" borderId="0" xfId="1246" applyAlignment="1">
      <alignment wrapText="1"/>
    </xf>
    <xf numFmtId="172" fontId="30" fillId="0" borderId="0" xfId="0" applyNumberFormat="1" applyFont="1"/>
    <xf numFmtId="0" fontId="49" fillId="0" borderId="19" xfId="0" applyFont="1" applyFill="1" applyBorder="1" applyAlignment="1">
      <alignment vertical="top" wrapText="1"/>
    </xf>
    <xf numFmtId="0" fontId="63" fillId="0" borderId="33" xfId="0" applyFont="1" applyBorder="1" applyAlignment="1">
      <alignment horizontal="center"/>
    </xf>
    <xf numFmtId="0" fontId="30" fillId="53" borderId="33" xfId="0" applyFont="1" applyFill="1" applyBorder="1" applyAlignment="1">
      <alignment horizontal="center"/>
    </xf>
    <xf numFmtId="0" fontId="30" fillId="0" borderId="33" xfId="0" applyFont="1" applyBorder="1" applyAlignment="1">
      <alignment horizontal="center"/>
    </xf>
    <xf numFmtId="41" fontId="0" fillId="0" borderId="0" xfId="0" applyNumberFormat="1" applyFont="1" applyBorder="1"/>
    <xf numFmtId="41" fontId="149" fillId="0" borderId="0" xfId="0" applyNumberFormat="1" applyFont="1" applyBorder="1"/>
    <xf numFmtId="0" fontId="3" fillId="0" borderId="0" xfId="0" applyFont="1" applyFill="1" applyBorder="1" applyAlignment="1"/>
    <xf numFmtId="3" fontId="3" fillId="0" borderId="19" xfId="1152" applyNumberFormat="1" applyFont="1" applyFill="1" applyBorder="1" applyAlignment="1">
      <alignment horizontal="center" vertical="center"/>
    </xf>
    <xf numFmtId="9" fontId="99" fillId="0" borderId="19" xfId="1152" applyNumberFormat="1" applyFont="1" applyFill="1" applyBorder="1" applyAlignment="1">
      <alignment horizontal="center" vertical="center"/>
    </xf>
    <xf numFmtId="0" fontId="152" fillId="0" borderId="0" xfId="0" applyFont="1"/>
    <xf numFmtId="0" fontId="152" fillId="0" borderId="0" xfId="0" applyFont="1" applyBorder="1" applyAlignment="1"/>
    <xf numFmtId="0" fontId="152" fillId="0" borderId="0" xfId="0" applyFont="1" applyBorder="1"/>
    <xf numFmtId="0" fontId="150" fillId="0" borderId="0" xfId="0" applyFont="1"/>
    <xf numFmtId="0" fontId="24" fillId="0" borderId="19" xfId="0" applyFont="1" applyBorder="1" applyAlignment="1">
      <alignment horizontal="center" vertical="center" wrapText="1"/>
    </xf>
    <xf numFmtId="0" fontId="149" fillId="0" borderId="0" xfId="0" applyFont="1"/>
    <xf numFmtId="0" fontId="63" fillId="0" borderId="19" xfId="0" applyFont="1" applyFill="1" applyBorder="1" applyAlignment="1">
      <alignment horizontal="center" vertical="center" wrapText="1"/>
    </xf>
    <xf numFmtId="172" fontId="15" fillId="58" borderId="19" xfId="0" applyNumberFormat="1" applyFont="1" applyFill="1" applyBorder="1" applyAlignment="1">
      <alignment horizontal="center"/>
    </xf>
    <xf numFmtId="172" fontId="3" fillId="58" borderId="19" xfId="0" applyNumberFormat="1" applyFont="1" applyFill="1" applyBorder="1" applyAlignment="1">
      <alignment horizontal="center"/>
    </xf>
    <xf numFmtId="17" fontId="180" fillId="0" borderId="0" xfId="0" applyNumberFormat="1" applyFont="1" applyFill="1" applyBorder="1"/>
    <xf numFmtId="1" fontId="180" fillId="0" borderId="0" xfId="0" applyNumberFormat="1" applyFont="1" applyFill="1" applyBorder="1" applyAlignment="1">
      <alignment horizontal="center"/>
    </xf>
    <xf numFmtId="1" fontId="25" fillId="0" borderId="0" xfId="0" applyNumberFormat="1" applyFont="1"/>
    <xf numFmtId="0" fontId="180" fillId="0" borderId="0" xfId="0" applyFont="1" applyFill="1"/>
    <xf numFmtId="0" fontId="180" fillId="0" borderId="0" xfId="0" applyFont="1"/>
    <xf numFmtId="0" fontId="3" fillId="0" borderId="37" xfId="0" applyFont="1" applyBorder="1" applyAlignment="1" applyProtection="1">
      <alignment horizontal="center" vertical="center"/>
    </xf>
    <xf numFmtId="37" fontId="3" fillId="53" borderId="20" xfId="0" applyNumberFormat="1" applyFont="1" applyFill="1" applyBorder="1" applyAlignment="1" applyProtection="1">
      <alignment horizontal="center" vertical="center"/>
    </xf>
    <xf numFmtId="3" fontId="28" fillId="0" borderId="0" xfId="1900" applyNumberFormat="1"/>
    <xf numFmtId="9" fontId="28" fillId="0" borderId="0" xfId="1900" applyAlignment="1">
      <alignment vertical="center"/>
    </xf>
    <xf numFmtId="202" fontId="25" fillId="0" borderId="0" xfId="0" applyNumberFormat="1" applyFont="1" applyFill="1"/>
    <xf numFmtId="0" fontId="153" fillId="0" borderId="0" xfId="0" applyFont="1" applyFill="1" applyBorder="1" applyAlignment="1">
      <alignment horizontal="right" vertical="center" wrapText="1"/>
    </xf>
    <xf numFmtId="0" fontId="153" fillId="0" borderId="28" xfId="0" applyFont="1" applyFill="1" applyBorder="1" applyAlignment="1">
      <alignment horizontal="right" vertical="center" wrapText="1"/>
    </xf>
    <xf numFmtId="0" fontId="154" fillId="0" borderId="0" xfId="0" applyFont="1"/>
    <xf numFmtId="172" fontId="28" fillId="0" borderId="0" xfId="1900" applyNumberFormat="1" applyFill="1"/>
    <xf numFmtId="0" fontId="25" fillId="0" borderId="0" xfId="0" applyFont="1" applyBorder="1" applyAlignment="1">
      <alignment vertical="center" wrapText="1"/>
    </xf>
    <xf numFmtId="0" fontId="25" fillId="0" borderId="36" xfId="0" applyNumberFormat="1" applyFont="1" applyBorder="1" applyAlignment="1">
      <alignment vertical="center" wrapText="1"/>
    </xf>
    <xf numFmtId="0" fontId="49" fillId="0" borderId="19" xfId="0" applyFont="1" applyFill="1" applyBorder="1" applyAlignment="1">
      <alignment horizontal="left" vertical="top" wrapText="1"/>
    </xf>
    <xf numFmtId="0" fontId="49" fillId="0" borderId="19" xfId="0" applyFont="1" applyFill="1" applyBorder="1" applyAlignment="1">
      <alignment horizontal="left" vertical="center" wrapText="1"/>
    </xf>
    <xf numFmtId="0" fontId="3" fillId="0" borderId="19" xfId="0" applyFont="1" applyBorder="1"/>
    <xf numFmtId="0" fontId="183" fillId="0" borderId="19" xfId="0" applyFont="1" applyBorder="1" applyAlignment="1">
      <alignment horizontal="center"/>
    </xf>
    <xf numFmtId="17" fontId="127" fillId="0" borderId="19" xfId="0" applyNumberFormat="1" applyFont="1" applyBorder="1" applyAlignment="1">
      <alignment horizontal="center" wrapText="1"/>
    </xf>
    <xf numFmtId="0" fontId="3" fillId="53" borderId="19" xfId="0" applyFont="1" applyFill="1" applyBorder="1" applyAlignment="1">
      <alignment horizontal="center" wrapText="1"/>
    </xf>
    <xf numFmtId="3" fontId="27" fillId="0" borderId="19" xfId="0" applyNumberFormat="1" applyFont="1" applyBorder="1" applyAlignment="1">
      <alignment horizontal="center"/>
    </xf>
    <xf numFmtId="0" fontId="49" fillId="0" borderId="19" xfId="0" applyFont="1" applyBorder="1" applyAlignment="1">
      <alignment horizontal="center"/>
    </xf>
    <xf numFmtId="213" fontId="3" fillId="0" borderId="19" xfId="0" applyNumberFormat="1" applyFont="1" applyFill="1" applyBorder="1" applyAlignment="1">
      <alignment horizontal="center" vertical="center"/>
    </xf>
    <xf numFmtId="0" fontId="184" fillId="0" borderId="0" xfId="0" applyFont="1"/>
    <xf numFmtId="0" fontId="184" fillId="0" borderId="0" xfId="0" applyFont="1" applyBorder="1" applyAlignment="1"/>
    <xf numFmtId="0" fontId="185" fillId="0" borderId="0" xfId="0" applyFont="1"/>
    <xf numFmtId="0" fontId="185" fillId="0" borderId="0" xfId="0" applyFont="1" applyAlignment="1"/>
    <xf numFmtId="4" fontId="185" fillId="0" borderId="0" xfId="0" applyNumberFormat="1" applyFont="1"/>
    <xf numFmtId="3" fontId="185" fillId="0" borderId="0" xfId="0" applyNumberFormat="1" applyFont="1" applyAlignment="1"/>
    <xf numFmtId="0" fontId="185" fillId="0" borderId="0" xfId="0" applyFont="1" applyBorder="1" applyAlignment="1"/>
    <xf numFmtId="1" fontId="30" fillId="0" borderId="19" xfId="1152" applyNumberFormat="1" applyFont="1" applyFill="1" applyBorder="1" applyAlignment="1">
      <alignment horizontal="center" vertical="center"/>
    </xf>
    <xf numFmtId="49" fontId="30" fillId="0" borderId="0" xfId="0" applyNumberFormat="1" applyFont="1" applyFill="1" applyBorder="1" applyAlignment="1">
      <alignment vertical="center"/>
    </xf>
    <xf numFmtId="17" fontId="25" fillId="0" borderId="0" xfId="0" applyNumberFormat="1" applyFont="1" applyBorder="1" applyAlignment="1">
      <alignment horizontal="center"/>
    </xf>
    <xf numFmtId="1" fontId="95" fillId="0" borderId="0" xfId="1224" applyNumberFormat="1" applyFont="1" applyBorder="1" applyAlignment="1">
      <alignment horizontal="center"/>
    </xf>
    <xf numFmtId="0" fontId="185" fillId="0" borderId="0" xfId="0" applyFont="1" applyFill="1"/>
    <xf numFmtId="0" fontId="185" fillId="0" borderId="0" xfId="0" applyFont="1" applyFill="1" applyAlignment="1"/>
    <xf numFmtId="4" fontId="185" fillId="0" borderId="0" xfId="0" applyNumberFormat="1" applyFont="1" applyFill="1"/>
    <xf numFmtId="4" fontId="185" fillId="0" borderId="0" xfId="0" applyNumberFormat="1" applyFont="1" applyFill="1" applyAlignment="1"/>
    <xf numFmtId="4" fontId="15" fillId="0" borderId="19" xfId="0" applyNumberFormat="1" applyFont="1" applyBorder="1" applyAlignment="1">
      <alignment horizontal="center" vertical="center"/>
    </xf>
    <xf numFmtId="3" fontId="3" fillId="0" borderId="0" xfId="0" applyNumberFormat="1" applyFont="1" applyAlignment="1"/>
    <xf numFmtId="0" fontId="180" fillId="0" borderId="0" xfId="0" applyFont="1" applyAlignment="1"/>
    <xf numFmtId="4" fontId="180" fillId="0" borderId="0" xfId="0" applyNumberFormat="1" applyFont="1"/>
    <xf numFmtId="3" fontId="180" fillId="0" borderId="0" xfId="0" applyNumberFormat="1" applyFont="1" applyAlignment="1"/>
    <xf numFmtId="4" fontId="180" fillId="0" borderId="0" xfId="0" applyNumberFormat="1" applyFont="1" applyAlignment="1"/>
    <xf numFmtId="1" fontId="187" fillId="0" borderId="19" xfId="1153" applyNumberFormat="1" applyFont="1" applyFill="1" applyBorder="1" applyAlignment="1">
      <alignment horizontal="center"/>
    </xf>
    <xf numFmtId="0" fontId="187" fillId="0" borderId="19" xfId="0" applyFont="1" applyFill="1" applyBorder="1"/>
    <xf numFmtId="1" fontId="187" fillId="0" borderId="19" xfId="0" applyNumberFormat="1" applyFont="1" applyFill="1" applyBorder="1" applyAlignment="1">
      <alignment horizontal="center"/>
    </xf>
    <xf numFmtId="0" fontId="187" fillId="0" borderId="19" xfId="0" applyFont="1" applyFill="1" applyBorder="1" applyAlignment="1">
      <alignment horizontal="center"/>
    </xf>
    <xf numFmtId="1" fontId="181" fillId="0" borderId="19" xfId="0" applyNumberFormat="1" applyFont="1" applyBorder="1" applyAlignment="1">
      <alignment horizontal="center" vertical="center"/>
    </xf>
    <xf numFmtId="1" fontId="188" fillId="0" borderId="19" xfId="1224" applyNumberFormat="1" applyFont="1" applyBorder="1" applyAlignment="1">
      <alignment horizontal="center"/>
    </xf>
    <xf numFmtId="49" fontId="30" fillId="0" borderId="19" xfId="0" applyNumberFormat="1" applyFont="1" applyFill="1" applyBorder="1" applyAlignment="1">
      <alignment horizontal="center" vertical="center" wrapText="1"/>
    </xf>
    <xf numFmtId="174" fontId="3" fillId="0" borderId="19" xfId="1153" applyFont="1" applyFill="1" applyBorder="1" applyAlignment="1"/>
    <xf numFmtId="0" fontId="25" fillId="0" borderId="19" xfId="0" applyFont="1" applyBorder="1"/>
    <xf numFmtId="2" fontId="25" fillId="0" borderId="19" xfId="0" applyNumberFormat="1" applyFont="1" applyBorder="1" applyAlignment="1">
      <alignment horizontal="center"/>
    </xf>
    <xf numFmtId="202" fontId="181" fillId="0" borderId="19" xfId="1152" applyNumberFormat="1" applyFont="1" applyFill="1" applyBorder="1" applyAlignment="1">
      <alignment horizontal="center" vertical="center"/>
    </xf>
    <xf numFmtId="17" fontId="49" fillId="0" borderId="19" xfId="0" applyNumberFormat="1" applyFont="1" applyFill="1" applyBorder="1" applyAlignment="1">
      <alignment horizontal="center" wrapText="1"/>
    </xf>
    <xf numFmtId="0" fontId="0" fillId="0" borderId="0" xfId="0" applyFont="1" applyAlignment="1">
      <alignment wrapText="1"/>
    </xf>
    <xf numFmtId="0" fontId="49" fillId="58" borderId="19" xfId="0" applyFont="1" applyFill="1" applyBorder="1" applyAlignment="1">
      <alignment horizontal="left"/>
    </xf>
    <xf numFmtId="0" fontId="86" fillId="58" borderId="19" xfId="0" applyFont="1" applyFill="1" applyBorder="1" applyAlignment="1">
      <alignment horizontal="left"/>
    </xf>
    <xf numFmtId="0" fontId="49" fillId="58" borderId="19" xfId="0" applyFont="1" applyFill="1" applyBorder="1" applyAlignment="1">
      <alignment horizontal="left" wrapText="1"/>
    </xf>
    <xf numFmtId="0" fontId="86" fillId="58" borderId="19" xfId="0" applyFont="1" applyFill="1" applyBorder="1" applyAlignment="1">
      <alignment horizontal="left" wrapText="1"/>
    </xf>
    <xf numFmtId="3" fontId="3" fillId="53" borderId="19" xfId="0" applyNumberFormat="1" applyFont="1" applyFill="1" applyBorder="1" applyAlignment="1">
      <alignment horizontal="center" vertical="center" wrapText="1"/>
    </xf>
    <xf numFmtId="9" fontId="3" fillId="53" borderId="19" xfId="0" applyNumberFormat="1" applyFont="1" applyFill="1" applyBorder="1" applyAlignment="1">
      <alignment horizontal="center" vertical="center" wrapText="1"/>
    </xf>
    <xf numFmtId="3" fontId="172" fillId="0" borderId="0" xfId="1276" applyNumberFormat="1" applyFont="1"/>
    <xf numFmtId="170" fontId="28" fillId="0" borderId="0" xfId="1900" applyNumberFormat="1"/>
    <xf numFmtId="0" fontId="155" fillId="0" borderId="0" xfId="0" applyFont="1" applyFill="1" applyBorder="1"/>
    <xf numFmtId="0" fontId="155" fillId="0" borderId="0" xfId="0" applyFont="1" applyFill="1" applyBorder="1" applyAlignment="1"/>
    <xf numFmtId="0" fontId="3" fillId="0" borderId="41" xfId="0" applyFont="1" applyFill="1" applyBorder="1" applyAlignment="1">
      <alignment vertical="center"/>
    </xf>
    <xf numFmtId="0" fontId="3" fillId="0" borderId="40" xfId="0" applyFont="1" applyFill="1" applyBorder="1" applyAlignment="1">
      <alignment vertical="center"/>
    </xf>
    <xf numFmtId="3" fontId="3" fillId="0" borderId="21" xfId="1153" applyNumberFormat="1" applyFont="1" applyFill="1" applyBorder="1" applyAlignment="1">
      <alignment horizontal="center" vertical="center"/>
    </xf>
    <xf numFmtId="0" fontId="25" fillId="0" borderId="0" xfId="1882" applyFont="1" applyBorder="1" applyAlignment="1" applyProtection="1">
      <alignment vertical="center" wrapText="1"/>
    </xf>
    <xf numFmtId="0" fontId="3" fillId="0" borderId="41" xfId="0" quotePrefix="1" applyFont="1" applyFill="1" applyBorder="1" applyAlignment="1">
      <alignment vertical="center"/>
    </xf>
    <xf numFmtId="0" fontId="61" fillId="0" borderId="0" xfId="0" applyFont="1" applyAlignment="1" applyProtection="1">
      <alignment horizontal="right" vertical="top" wrapText="1" readingOrder="1"/>
      <protection locked="0"/>
    </xf>
    <xf numFmtId="173" fontId="25" fillId="0" borderId="36" xfId="0" applyNumberFormat="1" applyFont="1" applyBorder="1" applyAlignment="1">
      <alignment vertical="center" wrapText="1"/>
    </xf>
    <xf numFmtId="0" fontId="49" fillId="0" borderId="0" xfId="0" applyFont="1" applyFill="1" applyBorder="1" applyAlignment="1">
      <alignment horizontal="left" wrapText="1"/>
    </xf>
    <xf numFmtId="3" fontId="15" fillId="0" borderId="0" xfId="0" applyNumberFormat="1" applyFont="1" applyAlignment="1">
      <alignment vertical="center"/>
    </xf>
    <xf numFmtId="170" fontId="25" fillId="0" borderId="0" xfId="0" applyNumberFormat="1" applyFont="1" applyBorder="1" applyAlignment="1">
      <alignment vertical="center" wrapText="1"/>
    </xf>
    <xf numFmtId="0" fontId="30" fillId="0" borderId="19" xfId="0" applyFont="1" applyBorder="1" applyAlignment="1" applyProtection="1">
      <alignment horizontal="center" vertical="center" wrapText="1"/>
    </xf>
    <xf numFmtId="0" fontId="3" fillId="0" borderId="0" xfId="0" applyFont="1" applyAlignment="1">
      <alignment horizontal="right" vertical="center"/>
    </xf>
    <xf numFmtId="3" fontId="3" fillId="0" borderId="19" xfId="1153" applyNumberFormat="1" applyFont="1" applyFill="1" applyBorder="1" applyAlignment="1">
      <alignment horizontal="right" vertical="center" indent="2"/>
    </xf>
    <xf numFmtId="3" fontId="3" fillId="0" borderId="19" xfId="0" quotePrefix="1" applyNumberFormat="1" applyFont="1" applyFill="1" applyBorder="1" applyAlignment="1">
      <alignment horizontal="right" vertical="center" indent="2"/>
    </xf>
    <xf numFmtId="173" fontId="3" fillId="0" borderId="19" xfId="1153" applyNumberFormat="1" applyFont="1" applyFill="1" applyBorder="1" applyAlignment="1">
      <alignment horizontal="right" vertical="center" indent="2"/>
    </xf>
    <xf numFmtId="176" fontId="3" fillId="0" borderId="19" xfId="1153" applyNumberFormat="1" applyFont="1" applyBorder="1" applyAlignment="1">
      <alignment horizontal="right" vertical="center" wrapText="1" indent="5"/>
    </xf>
    <xf numFmtId="176" fontId="3" fillId="0" borderId="19" xfId="1153" applyNumberFormat="1" applyFont="1" applyBorder="1" applyAlignment="1">
      <alignment horizontal="right" vertical="center" wrapText="1" indent="3"/>
    </xf>
    <xf numFmtId="4" fontId="0" fillId="0" borderId="0" xfId="0" applyNumberFormat="1" applyBorder="1"/>
    <xf numFmtId="178" fontId="139" fillId="0" borderId="19" xfId="1152" applyNumberFormat="1" applyFont="1" applyFill="1" applyBorder="1" applyAlignment="1">
      <alignment horizontal="center" vertical="center"/>
    </xf>
    <xf numFmtId="177" fontId="139" fillId="0" borderId="19" xfId="1152" applyNumberFormat="1" applyFont="1" applyFill="1" applyBorder="1" applyAlignment="1">
      <alignment horizontal="center" vertical="center" wrapText="1"/>
    </xf>
    <xf numFmtId="0" fontId="92" fillId="53" borderId="19" xfId="0" applyFont="1" applyFill="1" applyBorder="1" applyAlignment="1">
      <alignment horizontal="center" wrapText="1"/>
    </xf>
    <xf numFmtId="3" fontId="15" fillId="0" borderId="19" xfId="0" applyNumberFormat="1" applyFont="1" applyBorder="1" applyAlignment="1" applyProtection="1">
      <alignment horizontal="center" vertical="center"/>
    </xf>
    <xf numFmtId="0" fontId="189" fillId="0" borderId="0" xfId="0" applyFont="1" applyAlignment="1" applyProtection="1">
      <alignment wrapText="1" readingOrder="1"/>
      <protection locked="0"/>
    </xf>
    <xf numFmtId="3" fontId="3" fillId="0" borderId="19" xfId="1165" applyNumberFormat="1" applyFont="1" applyFill="1" applyBorder="1" applyAlignment="1">
      <alignment horizontal="right" vertical="center" indent="2"/>
    </xf>
    <xf numFmtId="173" fontId="3" fillId="0" borderId="19" xfId="1165" applyNumberFormat="1" applyFont="1" applyFill="1" applyBorder="1" applyAlignment="1">
      <alignment horizontal="right" vertical="center" indent="2"/>
    </xf>
    <xf numFmtId="3" fontId="3" fillId="0" borderId="19" xfId="1882" quotePrefix="1" applyNumberFormat="1" applyFont="1" applyFill="1" applyBorder="1" applyAlignment="1">
      <alignment horizontal="right" vertical="center" indent="2"/>
    </xf>
    <xf numFmtId="173" fontId="3" fillId="53" borderId="19" xfId="1165" applyNumberFormat="1" applyFont="1" applyFill="1" applyBorder="1" applyAlignment="1">
      <alignment horizontal="right" vertical="center" indent="2"/>
    </xf>
    <xf numFmtId="3" fontId="3" fillId="53" borderId="19" xfId="1165" applyNumberFormat="1" applyFont="1" applyFill="1" applyBorder="1" applyAlignment="1">
      <alignment horizontal="right" vertical="center" indent="2"/>
    </xf>
    <xf numFmtId="3" fontId="3" fillId="53" borderId="19" xfId="1882" quotePrefix="1" applyNumberFormat="1" applyFont="1" applyFill="1" applyBorder="1" applyAlignment="1">
      <alignment horizontal="right" vertical="center" indent="2"/>
    </xf>
    <xf numFmtId="0" fontId="145" fillId="0" borderId="0" xfId="0" applyFont="1" applyBorder="1" applyAlignment="1">
      <alignment wrapText="1"/>
    </xf>
    <xf numFmtId="1" fontId="186" fillId="0" borderId="19" xfId="0" applyNumberFormat="1" applyFont="1" applyFill="1" applyBorder="1" applyAlignment="1">
      <alignment horizontal="center"/>
    </xf>
    <xf numFmtId="1" fontId="187" fillId="0" borderId="19" xfId="0" applyNumberFormat="1" applyFont="1" applyFill="1" applyBorder="1" applyAlignment="1">
      <alignment horizontal="center" vertical="center"/>
    </xf>
    <xf numFmtId="0" fontId="57" fillId="0" borderId="0" xfId="1232" applyFont="1" applyFill="1" applyAlignment="1" applyProtection="1">
      <alignment horizontal="right" vertical="top" wrapText="1" readingOrder="1"/>
      <protection locked="0"/>
    </xf>
    <xf numFmtId="0" fontId="3" fillId="0" borderId="0" xfId="1232" applyFont="1" applyFill="1" applyAlignment="1">
      <alignment wrapText="1"/>
    </xf>
    <xf numFmtId="0" fontId="3" fillId="0" borderId="19" xfId="0" applyFont="1" applyFill="1" applyBorder="1" applyAlignment="1">
      <alignment horizontal="center"/>
    </xf>
    <xf numFmtId="0" fontId="3" fillId="58" borderId="19" xfId="0" applyFont="1" applyFill="1" applyBorder="1" applyAlignment="1">
      <alignment horizontal="left"/>
    </xf>
    <xf numFmtId="0" fontId="30" fillId="0" borderId="19" xfId="0" applyFont="1" applyBorder="1" applyAlignment="1">
      <alignment horizontal="center" vertical="center" textRotation="90" wrapText="1"/>
    </xf>
    <xf numFmtId="0" fontId="30" fillId="0" borderId="19" xfId="0" applyFont="1" applyFill="1" applyBorder="1" applyAlignment="1">
      <alignment horizontal="center" vertical="center" textRotation="90" wrapText="1"/>
    </xf>
    <xf numFmtId="0" fontId="117" fillId="0" borderId="19" xfId="0" applyFont="1" applyBorder="1" applyAlignment="1">
      <alignment horizontal="center" vertical="center" wrapText="1"/>
    </xf>
    <xf numFmtId="0" fontId="63" fillId="0" borderId="19" xfId="0" applyFont="1" applyBorder="1" applyAlignment="1">
      <alignment horizontal="center" vertical="center" wrapText="1"/>
    </xf>
    <xf numFmtId="0" fontId="30" fillId="53" borderId="19" xfId="0" applyFont="1" applyFill="1" applyBorder="1" applyAlignment="1">
      <alignment horizontal="center" vertical="center" textRotation="90" wrapText="1"/>
    </xf>
    <xf numFmtId="0" fontId="3" fillId="58" borderId="19" xfId="0" applyFont="1" applyFill="1" applyBorder="1"/>
    <xf numFmtId="3" fontId="99" fillId="0" borderId="19" xfId="1152" applyNumberFormat="1" applyFont="1" applyFill="1" applyBorder="1" applyAlignment="1">
      <alignment horizontal="center" vertical="center"/>
    </xf>
    <xf numFmtId="0" fontId="15" fillId="0" borderId="19" xfId="0" applyFont="1" applyBorder="1" applyAlignment="1">
      <alignment horizontal="center"/>
    </xf>
    <xf numFmtId="0" fontId="186" fillId="0" borderId="19" xfId="0" applyFont="1" applyFill="1" applyBorder="1" applyAlignment="1">
      <alignment horizontal="center"/>
    </xf>
    <xf numFmtId="214" fontId="3" fillId="0" borderId="19" xfId="0" applyNumberFormat="1" applyFont="1" applyBorder="1" applyAlignment="1" applyProtection="1">
      <alignment horizontal="center" vertical="center"/>
    </xf>
    <xf numFmtId="214" fontId="3" fillId="0" borderId="19" xfId="1152" applyNumberFormat="1" applyFont="1" applyFill="1" applyBorder="1" applyAlignment="1">
      <alignment horizontal="center" vertical="center"/>
    </xf>
    <xf numFmtId="49" fontId="135" fillId="0" borderId="0" xfId="1226" applyNumberFormat="1" applyFont="1" applyAlignment="1">
      <alignment vertical="center"/>
    </xf>
    <xf numFmtId="9" fontId="28" fillId="0" borderId="0" xfId="1900" applyNumberFormat="1" applyAlignment="1">
      <alignment vertical="center"/>
    </xf>
    <xf numFmtId="3" fontId="15" fillId="0" borderId="19" xfId="0" applyNumberFormat="1" applyFont="1" applyBorder="1" applyAlignment="1">
      <alignment horizontal="center"/>
    </xf>
    <xf numFmtId="1" fontId="25" fillId="0" borderId="0" xfId="0" applyNumberFormat="1" applyFont="1" applyFill="1"/>
    <xf numFmtId="193" fontId="102" fillId="58" borderId="19" xfId="0" applyNumberFormat="1" applyFont="1" applyFill="1" applyBorder="1" applyAlignment="1">
      <alignment horizontal="center" vertical="center" wrapText="1"/>
    </xf>
    <xf numFmtId="0" fontId="30" fillId="0" borderId="19" xfId="0" applyFont="1" applyBorder="1" applyAlignment="1">
      <alignment horizontal="center" vertical="center" wrapText="1"/>
    </xf>
    <xf numFmtId="1" fontId="187" fillId="0" borderId="19" xfId="0" applyNumberFormat="1" applyFont="1" applyFill="1" applyBorder="1"/>
    <xf numFmtId="3" fontId="3" fillId="0" borderId="19" xfId="0" applyNumberFormat="1" applyFont="1" applyFill="1" applyBorder="1" applyAlignment="1">
      <alignment horizontal="center" wrapText="1"/>
    </xf>
    <xf numFmtId="3" fontId="3" fillId="0" borderId="19" xfId="0" applyNumberFormat="1" applyFont="1" applyBorder="1" applyAlignment="1">
      <alignment horizontal="center" wrapText="1"/>
    </xf>
    <xf numFmtId="3" fontId="15" fillId="0" borderId="19" xfId="0" applyNumberFormat="1" applyFont="1" applyBorder="1" applyAlignment="1">
      <alignment horizontal="center" wrapText="1"/>
    </xf>
    <xf numFmtId="3" fontId="3" fillId="0" borderId="19" xfId="1252" applyNumberFormat="1" applyFont="1" applyFill="1" applyBorder="1" applyAlignment="1" applyProtection="1">
      <alignment horizontal="center"/>
    </xf>
    <xf numFmtId="4" fontId="3" fillId="53" borderId="19" xfId="0" applyNumberFormat="1" applyFont="1" applyFill="1" applyBorder="1" applyAlignment="1">
      <alignment horizontal="center" wrapText="1"/>
    </xf>
    <xf numFmtId="1" fontId="3" fillId="0" borderId="19" xfId="0" applyNumberFormat="1" applyFont="1" applyBorder="1" applyAlignment="1">
      <alignment horizontal="center" wrapText="1"/>
    </xf>
    <xf numFmtId="1" fontId="3" fillId="0" borderId="19" xfId="0" applyNumberFormat="1" applyFont="1" applyFill="1" applyBorder="1" applyAlignment="1">
      <alignment horizontal="center" wrapText="1"/>
    </xf>
    <xf numFmtId="1" fontId="3" fillId="53" borderId="19" xfId="0" applyNumberFormat="1" applyFont="1" applyFill="1" applyBorder="1" applyAlignment="1">
      <alignment horizontal="center" wrapText="1"/>
    </xf>
    <xf numFmtId="9" fontId="3" fillId="0" borderId="19" xfId="0" applyNumberFormat="1" applyFont="1" applyBorder="1" applyAlignment="1">
      <alignment horizontal="center" wrapText="1"/>
    </xf>
    <xf numFmtId="3" fontId="99" fillId="0" borderId="41" xfId="0" applyNumberFormat="1" applyFont="1" applyBorder="1" applyAlignment="1">
      <alignment horizontal="center"/>
    </xf>
    <xf numFmtId="0" fontId="3" fillId="0" borderId="19" xfId="0" applyFont="1" applyFill="1" applyBorder="1" applyAlignment="1">
      <alignment vertical="center" wrapText="1"/>
    </xf>
    <xf numFmtId="0" fontId="99" fillId="0" borderId="19" xfId="0" applyFont="1" applyBorder="1" applyAlignment="1">
      <alignment horizontal="center"/>
    </xf>
    <xf numFmtId="3" fontId="99" fillId="0" borderId="19" xfId="0" applyNumberFormat="1" applyFont="1" applyBorder="1" applyAlignment="1">
      <alignment horizontal="center"/>
    </xf>
    <xf numFmtId="3" fontId="99" fillId="0" borderId="19" xfId="0" applyNumberFormat="1" applyFont="1" applyFill="1" applyBorder="1" applyAlignment="1">
      <alignment horizontal="center"/>
    </xf>
    <xf numFmtId="0" fontId="99" fillId="0" borderId="19" xfId="0" applyFont="1" applyBorder="1" applyAlignment="1">
      <alignment horizontal="center" vertical="center"/>
    </xf>
    <xf numFmtId="3" fontId="99" fillId="0" borderId="19" xfId="0" applyNumberFormat="1" applyFont="1" applyBorder="1" applyAlignment="1">
      <alignment horizontal="center" vertical="center"/>
    </xf>
    <xf numFmtId="0" fontId="99" fillId="0" borderId="41" xfId="0" applyFont="1" applyBorder="1" applyAlignment="1">
      <alignment horizontal="center" vertical="center"/>
    </xf>
    <xf numFmtId="0" fontId="182" fillId="0" borderId="0" xfId="1232" applyFont="1" applyBorder="1" applyAlignment="1">
      <alignment horizontal="left"/>
    </xf>
    <xf numFmtId="0" fontId="3" fillId="0" borderId="19" xfId="0" applyFont="1" applyFill="1" applyBorder="1" applyAlignment="1">
      <alignment horizontal="center" vertical="center" wrapText="1"/>
    </xf>
    <xf numFmtId="1" fontId="15" fillId="0" borderId="19" xfId="0" applyNumberFormat="1" applyFont="1" applyBorder="1" applyAlignment="1">
      <alignment horizontal="center"/>
    </xf>
    <xf numFmtId="0" fontId="95" fillId="0" borderId="0" xfId="1224" applyFont="1" applyAlignment="1">
      <alignment vertical="center"/>
    </xf>
    <xf numFmtId="0" fontId="95" fillId="0" borderId="0" xfId="1225" applyFont="1" applyAlignment="1">
      <alignment vertical="center"/>
    </xf>
    <xf numFmtId="0" fontId="25" fillId="0" borderId="0" xfId="1232" applyFont="1" applyBorder="1" applyAlignment="1">
      <alignment horizontal="left"/>
    </xf>
    <xf numFmtId="0" fontId="191" fillId="0" borderId="0" xfId="0" applyFont="1"/>
    <xf numFmtId="0" fontId="3" fillId="0" borderId="0" xfId="0" applyFont="1" applyBorder="1" applyAlignment="1">
      <alignment wrapText="1"/>
    </xf>
    <xf numFmtId="0" fontId="27" fillId="0" borderId="0" xfId="0" applyFont="1"/>
    <xf numFmtId="0" fontId="183" fillId="0" borderId="19" xfId="0" applyFont="1" applyBorder="1"/>
    <xf numFmtId="0" fontId="27" fillId="0" borderId="21" xfId="0" applyFont="1" applyBorder="1"/>
    <xf numFmtId="3" fontId="27" fillId="0" borderId="21" xfId="0" applyNumberFormat="1" applyFont="1" applyBorder="1"/>
    <xf numFmtId="0" fontId="27" fillId="0" borderId="43" xfId="0" applyFont="1" applyBorder="1"/>
    <xf numFmtId="3" fontId="27" fillId="0" borderId="43" xfId="0" applyNumberFormat="1" applyFont="1" applyBorder="1"/>
    <xf numFmtId="0" fontId="27" fillId="0" borderId="33" xfId="0" applyFont="1" applyBorder="1"/>
    <xf numFmtId="3" fontId="27" fillId="0" borderId="33" xfId="0" applyNumberFormat="1" applyFont="1" applyBorder="1"/>
    <xf numFmtId="3" fontId="27" fillId="0" borderId="39" xfId="0" applyNumberFormat="1" applyFont="1" applyBorder="1"/>
    <xf numFmtId="3" fontId="27" fillId="0" borderId="45" xfId="0" applyNumberFormat="1" applyFont="1" applyBorder="1"/>
    <xf numFmtId="3" fontId="27" fillId="0" borderId="38" xfId="0" applyNumberFormat="1" applyFont="1" applyBorder="1"/>
    <xf numFmtId="0" fontId="183" fillId="0" borderId="19" xfId="0" applyFont="1" applyBorder="1" applyAlignment="1">
      <alignment horizontal="center" vertical="center"/>
    </xf>
    <xf numFmtId="0" fontId="183" fillId="0" borderId="37" xfId="0" applyFont="1" applyBorder="1" applyAlignment="1">
      <alignment horizontal="center" vertical="center"/>
    </xf>
    <xf numFmtId="0" fontId="27" fillId="0" borderId="51" xfId="0" applyFont="1" applyBorder="1"/>
    <xf numFmtId="0" fontId="27" fillId="0" borderId="0" xfId="0" applyFont="1" applyBorder="1"/>
    <xf numFmtId="3" fontId="27" fillId="0" borderId="44" xfId="0" applyNumberFormat="1" applyFont="1" applyBorder="1"/>
    <xf numFmtId="0" fontId="193" fillId="0" borderId="0" xfId="0" applyFont="1" applyBorder="1" applyAlignment="1"/>
    <xf numFmtId="170" fontId="28" fillId="0" borderId="0" xfId="1900" applyNumberFormat="1" applyAlignment="1">
      <alignment vertical="center"/>
    </xf>
    <xf numFmtId="0" fontId="183" fillId="0" borderId="0" xfId="0" applyFont="1" applyBorder="1" applyAlignment="1">
      <alignment vertical="center"/>
    </xf>
    <xf numFmtId="0" fontId="149" fillId="0" borderId="0" xfId="0" applyFont="1" applyBorder="1"/>
    <xf numFmtId="0" fontId="30" fillId="0" borderId="0" xfId="0" applyFont="1" applyBorder="1" applyAlignment="1">
      <alignment horizontal="center"/>
    </xf>
    <xf numFmtId="0" fontId="30" fillId="0" borderId="19" xfId="0" applyFont="1" applyBorder="1" applyAlignment="1">
      <alignment horizontal="center" vertical="center"/>
    </xf>
    <xf numFmtId="0" fontId="3" fillId="0" borderId="19" xfId="0" applyFont="1" applyFill="1" applyBorder="1" applyAlignment="1">
      <alignment horizontal="left"/>
    </xf>
    <xf numFmtId="0" fontId="30" fillId="0" borderId="19" xfId="0" applyFont="1" applyBorder="1" applyAlignment="1" applyProtection="1">
      <alignment horizontal="center" vertical="center" wrapText="1"/>
    </xf>
    <xf numFmtId="49" fontId="30" fillId="0" borderId="0" xfId="0" applyNumberFormat="1" applyFont="1" applyBorder="1" applyAlignment="1">
      <alignment horizontal="center"/>
    </xf>
    <xf numFmtId="0" fontId="183" fillId="0" borderId="37" xfId="0" applyFont="1" applyBorder="1" applyAlignment="1">
      <alignment horizontal="center" vertical="center"/>
    </xf>
    <xf numFmtId="0" fontId="30" fillId="0" borderId="19" xfId="0" applyFont="1" applyFill="1" applyBorder="1" applyAlignment="1">
      <alignment horizontal="center" vertical="center" wrapText="1"/>
    </xf>
    <xf numFmtId="0" fontId="30" fillId="0" borderId="19" xfId="0" applyFont="1" applyBorder="1" applyAlignment="1">
      <alignment horizontal="center" vertical="center" wrapText="1"/>
    </xf>
    <xf numFmtId="3" fontId="86" fillId="0" borderId="19" xfId="0" applyNumberFormat="1" applyFont="1" applyFill="1" applyBorder="1" applyAlignment="1">
      <alignment horizontal="center"/>
    </xf>
    <xf numFmtId="9" fontId="3" fillId="0" borderId="19" xfId="0" applyNumberFormat="1" applyFont="1" applyBorder="1" applyAlignment="1">
      <alignment horizontal="center" vertical="center"/>
    </xf>
    <xf numFmtId="172" fontId="3" fillId="0" borderId="19" xfId="0" applyNumberFormat="1" applyFont="1" applyBorder="1" applyAlignment="1">
      <alignment horizontal="right"/>
    </xf>
    <xf numFmtId="0" fontId="117" fillId="0" borderId="19" xfId="0" applyFont="1" applyBorder="1" applyAlignment="1">
      <alignment horizontal="center" wrapText="1"/>
    </xf>
    <xf numFmtId="0" fontId="49" fillId="0" borderId="19" xfId="0" applyFont="1" applyBorder="1" applyAlignment="1">
      <alignment horizontal="left"/>
    </xf>
    <xf numFmtId="0" fontId="49" fillId="0" borderId="19" xfId="0" applyFont="1" applyBorder="1" applyAlignment="1">
      <alignment horizontal="left" wrapText="1"/>
    </xf>
    <xf numFmtId="0" fontId="86" fillId="0" borderId="19" xfId="0" applyFont="1" applyBorder="1" applyAlignment="1">
      <alignment horizontal="left" wrapText="1"/>
    </xf>
    <xf numFmtId="41" fontId="98" fillId="0" borderId="19" xfId="0" applyNumberFormat="1" applyFont="1" applyFill="1" applyBorder="1" applyAlignment="1">
      <alignment horizontal="center" vertical="center" wrapText="1"/>
    </xf>
    <xf numFmtId="41" fontId="98" fillId="0" borderId="19" xfId="0" applyNumberFormat="1" applyFont="1" applyFill="1" applyBorder="1" applyAlignment="1">
      <alignment horizontal="left" vertical="center" wrapText="1"/>
    </xf>
    <xf numFmtId="41" fontId="95" fillId="0" borderId="19" xfId="0" applyNumberFormat="1" applyFont="1" applyFill="1" applyBorder="1" applyAlignment="1">
      <alignment horizontal="left" vertical="center" wrapText="1"/>
    </xf>
    <xf numFmtId="0" fontId="186" fillId="0" borderId="19" xfId="0" applyFont="1" applyFill="1" applyBorder="1"/>
    <xf numFmtId="41" fontId="49" fillId="0" borderId="19" xfId="0" applyNumberFormat="1" applyFont="1" applyFill="1" applyBorder="1" applyAlignment="1">
      <alignment horizontal="left" vertical="center" wrapText="1"/>
    </xf>
    <xf numFmtId="0" fontId="97" fillId="0" borderId="19" xfId="1153" applyNumberFormat="1" applyFont="1" applyFill="1" applyBorder="1" applyAlignment="1">
      <alignment horizontal="center" vertical="center" wrapText="1"/>
    </xf>
    <xf numFmtId="0" fontId="97" fillId="0" borderId="19" xfId="1153" applyNumberFormat="1" applyFont="1" applyFill="1" applyBorder="1" applyAlignment="1">
      <alignment horizontal="left"/>
    </xf>
    <xf numFmtId="0" fontId="99" fillId="0" borderId="19" xfId="1153" applyNumberFormat="1" applyFont="1" applyFill="1" applyBorder="1" applyAlignment="1">
      <alignment horizontal="left"/>
    </xf>
    <xf numFmtId="0" fontId="103" fillId="0" borderId="19" xfId="0" applyFont="1" applyBorder="1" applyAlignment="1">
      <alignment horizontal="left" vertical="center"/>
    </xf>
    <xf numFmtId="9" fontId="181" fillId="0" borderId="19" xfId="0" applyNumberFormat="1" applyFont="1" applyBorder="1" applyAlignment="1" applyProtection="1">
      <alignment horizontal="center" vertical="center"/>
    </xf>
    <xf numFmtId="0" fontId="109" fillId="0" borderId="19" xfId="0" applyFont="1" applyBorder="1" applyAlignment="1">
      <alignment horizontal="left" vertical="center"/>
    </xf>
    <xf numFmtId="17" fontId="99" fillId="0" borderId="19" xfId="1152" applyNumberFormat="1" applyFont="1" applyBorder="1" applyAlignment="1">
      <alignment horizontal="center"/>
    </xf>
    <xf numFmtId="1" fontId="181" fillId="0" borderId="19" xfId="0" applyNumberFormat="1" applyFont="1" applyFill="1" applyBorder="1" applyAlignment="1">
      <alignment horizontal="center" vertical="center"/>
    </xf>
    <xf numFmtId="17" fontId="25" fillId="0" borderId="19" xfId="0" applyNumberFormat="1" applyFont="1" applyBorder="1" applyAlignment="1">
      <alignment horizontal="center"/>
    </xf>
    <xf numFmtId="0" fontId="107" fillId="0" borderId="0" xfId="1136" applyFont="1" applyFill="1" applyBorder="1" applyAlignment="1" applyProtection="1">
      <alignment horizontal="center" vertical="center"/>
    </xf>
    <xf numFmtId="0" fontId="3" fillId="0" borderId="0" xfId="1884" applyFont="1" applyFill="1" applyBorder="1" applyAlignment="1" applyProtection="1">
      <alignment horizontal="center" vertical="center"/>
    </xf>
    <xf numFmtId="0" fontId="196" fillId="0" borderId="0" xfId="1136" applyFont="1" applyFill="1" applyBorder="1" applyAlignment="1" applyProtection="1">
      <alignment horizontal="center" vertical="center"/>
    </xf>
    <xf numFmtId="0" fontId="27" fillId="0" borderId="0" xfId="0" applyFont="1" applyFill="1"/>
    <xf numFmtId="0" fontId="149" fillId="0" borderId="0" xfId="0" applyFont="1" applyFill="1"/>
    <xf numFmtId="0" fontId="195" fillId="0" borderId="0" xfId="0" applyFont="1" applyFill="1"/>
    <xf numFmtId="0" fontId="183" fillId="0" borderId="37" xfId="0" applyFont="1" applyBorder="1" applyAlignment="1">
      <alignment horizontal="center" vertical="center" wrapText="1"/>
    </xf>
    <xf numFmtId="17" fontId="3" fillId="0" borderId="19" xfId="1152" applyNumberFormat="1" applyFont="1" applyFill="1" applyBorder="1" applyAlignment="1">
      <alignment horizontal="center"/>
    </xf>
    <xf numFmtId="0" fontId="196" fillId="0" borderId="0" xfId="1136" applyFont="1" applyBorder="1" applyAlignment="1" applyProtection="1">
      <alignment horizontal="center" vertical="center"/>
    </xf>
    <xf numFmtId="0" fontId="30" fillId="0" borderId="20" xfId="1884" applyFont="1" applyBorder="1" applyAlignment="1" applyProtection="1">
      <alignment horizontal="center" vertical="top"/>
    </xf>
    <xf numFmtId="0" fontId="49" fillId="0" borderId="0" xfId="1224" applyFont="1" applyAlignment="1">
      <alignment vertical="center"/>
    </xf>
    <xf numFmtId="9" fontId="39" fillId="0" borderId="0" xfId="1900" applyFont="1"/>
    <xf numFmtId="0" fontId="196" fillId="0" borderId="0" xfId="1136" applyFont="1" applyFill="1" applyBorder="1" applyAlignment="1" applyProtection="1">
      <alignment horizontal="center" vertical="top"/>
    </xf>
    <xf numFmtId="0" fontId="3" fillId="0" borderId="0" xfId="1884" applyFont="1" applyBorder="1" applyAlignment="1" applyProtection="1">
      <alignment horizontal="right" vertical="center"/>
    </xf>
    <xf numFmtId="0" fontId="196" fillId="0" borderId="0" xfId="1136" applyFont="1" applyBorder="1" applyAlignment="1" applyProtection="1">
      <alignment horizontal="center" vertical="top"/>
    </xf>
    <xf numFmtId="0" fontId="49" fillId="0" borderId="0" xfId="1225" applyFont="1" applyBorder="1" applyAlignment="1">
      <alignment vertical="center"/>
    </xf>
    <xf numFmtId="0" fontId="49" fillId="0" borderId="0" xfId="1225" applyFont="1" applyAlignment="1">
      <alignment vertical="center"/>
    </xf>
    <xf numFmtId="3" fontId="198" fillId="0" borderId="34" xfId="0" applyNumberFormat="1" applyFont="1" applyBorder="1"/>
    <xf numFmtId="3" fontId="198" fillId="0" borderId="35" xfId="0" applyNumberFormat="1" applyFont="1" applyBorder="1"/>
    <xf numFmtId="170" fontId="95" fillId="0" borderId="19" xfId="0" applyNumberFormat="1" applyFont="1" applyBorder="1" applyAlignment="1">
      <alignment horizontal="center" vertical="center"/>
    </xf>
    <xf numFmtId="1" fontId="181" fillId="0" borderId="19" xfId="1153" applyNumberFormat="1" applyFont="1" applyFill="1" applyBorder="1" applyAlignment="1">
      <alignment horizontal="center" vertical="center"/>
    </xf>
    <xf numFmtId="0" fontId="103" fillId="0" borderId="0" xfId="0" applyFont="1" applyBorder="1" applyAlignment="1">
      <alignment horizontal="left" wrapText="1"/>
    </xf>
    <xf numFmtId="3" fontId="199" fillId="0" borderId="19" xfId="0" applyNumberFormat="1" applyFont="1" applyFill="1" applyBorder="1" applyAlignment="1">
      <alignment horizontal="center"/>
    </xf>
    <xf numFmtId="0" fontId="3" fillId="0" borderId="0" xfId="0" applyFont="1" applyBorder="1" applyAlignment="1">
      <alignment horizontal="left" wrapText="1"/>
    </xf>
    <xf numFmtId="0" fontId="3" fillId="0" borderId="19" xfId="0" applyFont="1" applyFill="1" applyBorder="1" applyAlignment="1">
      <alignment horizontal="left" vertical="center"/>
    </xf>
    <xf numFmtId="0" fontId="117" fillId="0" borderId="19" xfId="0" applyFont="1" applyBorder="1" applyAlignment="1">
      <alignment horizontal="center" vertical="center"/>
    </xf>
    <xf numFmtId="10" fontId="28" fillId="0" borderId="36" xfId="1900" applyNumberFormat="1" applyBorder="1" applyAlignment="1">
      <alignment vertical="center" wrapText="1"/>
    </xf>
    <xf numFmtId="3" fontId="25" fillId="0" borderId="0" xfId="0" applyNumberFormat="1" applyFont="1" applyBorder="1" applyAlignment="1">
      <alignment horizontal="left" vertical="top" wrapText="1"/>
    </xf>
    <xf numFmtId="172" fontId="28" fillId="0" borderId="0" xfId="1900" applyNumberFormat="1" applyBorder="1" applyAlignment="1">
      <alignment horizontal="left" vertical="top" wrapText="1"/>
    </xf>
    <xf numFmtId="1" fontId="28" fillId="0" borderId="0" xfId="1900" applyNumberFormat="1"/>
    <xf numFmtId="170" fontId="181" fillId="0" borderId="19" xfId="0" applyNumberFormat="1" applyFont="1" applyBorder="1" applyAlignment="1">
      <alignment horizontal="center" vertical="center"/>
    </xf>
    <xf numFmtId="0" fontId="86" fillId="0" borderId="19" xfId="0" applyFont="1" applyBorder="1" applyAlignment="1">
      <alignment horizontal="left" vertical="center"/>
    </xf>
    <xf numFmtId="1" fontId="181" fillId="0" borderId="19" xfId="1153" applyNumberFormat="1" applyFont="1" applyBorder="1" applyAlignment="1">
      <alignment horizontal="center" vertical="center"/>
    </xf>
    <xf numFmtId="9" fontId="181" fillId="0" borderId="41" xfId="0" applyNumberFormat="1" applyFont="1" applyBorder="1" applyAlignment="1" applyProtection="1">
      <alignment horizontal="center" vertical="center"/>
    </xf>
    <xf numFmtId="0" fontId="190" fillId="0" borderId="0" xfId="0" applyFont="1" applyFill="1"/>
    <xf numFmtId="209" fontId="102" fillId="58" borderId="19" xfId="0" applyNumberFormat="1" applyFont="1" applyFill="1" applyBorder="1" applyAlignment="1">
      <alignment horizontal="center" vertical="center" wrapText="1"/>
    </xf>
    <xf numFmtId="174" fontId="180" fillId="0" borderId="0" xfId="1153" applyFont="1"/>
    <xf numFmtId="0" fontId="30" fillId="0" borderId="19" xfId="0" applyFont="1" applyFill="1" applyBorder="1" applyAlignment="1">
      <alignment horizontal="center" vertical="center" wrapText="1"/>
    </xf>
    <xf numFmtId="0" fontId="30" fillId="0" borderId="19" xfId="0" applyFont="1" applyFill="1" applyBorder="1" applyAlignment="1">
      <alignment horizontal="center" vertical="center"/>
    </xf>
    <xf numFmtId="0" fontId="86" fillId="0" borderId="21" xfId="0" applyFont="1" applyBorder="1" applyAlignment="1">
      <alignment horizontal="left" wrapText="1"/>
    </xf>
    <xf numFmtId="0" fontId="25" fillId="0" borderId="37" xfId="0" applyFont="1" applyBorder="1"/>
    <xf numFmtId="3" fontId="23" fillId="0" borderId="20" xfId="0" applyNumberFormat="1" applyFont="1" applyBorder="1"/>
    <xf numFmtId="3" fontId="23" fillId="0" borderId="20" xfId="0" applyNumberFormat="1" applyFont="1" applyFill="1" applyBorder="1"/>
    <xf numFmtId="0" fontId="0" fillId="0" borderId="41" xfId="0" applyBorder="1"/>
    <xf numFmtId="170" fontId="95" fillId="0" borderId="21" xfId="0" applyNumberFormat="1" applyFont="1" applyBorder="1" applyAlignment="1">
      <alignment horizontal="center" vertical="center"/>
    </xf>
    <xf numFmtId="0" fontId="117" fillId="53" borderId="19" xfId="0" applyFont="1" applyFill="1" applyBorder="1" applyAlignment="1">
      <alignment horizontal="center" vertical="center" wrapText="1"/>
    </xf>
    <xf numFmtId="1" fontId="3" fillId="53" borderId="19" xfId="0" applyNumberFormat="1" applyFont="1" applyFill="1" applyBorder="1" applyAlignment="1">
      <alignment horizontal="center" vertical="center"/>
    </xf>
    <xf numFmtId="49" fontId="3" fillId="53" borderId="19" xfId="0" applyNumberFormat="1" applyFont="1" applyFill="1" applyBorder="1" applyAlignment="1">
      <alignment horizontal="center" vertical="center"/>
    </xf>
    <xf numFmtId="0" fontId="86" fillId="0" borderId="19" xfId="0" applyFont="1" applyFill="1" applyBorder="1" applyAlignment="1">
      <alignment horizontal="center" vertical="center"/>
    </xf>
    <xf numFmtId="49" fontId="49" fillId="0" borderId="19" xfId="0" quotePrefix="1" applyNumberFormat="1" applyFont="1" applyFill="1" applyBorder="1" applyAlignment="1">
      <alignment horizontal="center" vertical="center"/>
    </xf>
    <xf numFmtId="1" fontId="3" fillId="0" borderId="19" xfId="0" applyNumberFormat="1" applyFont="1" applyFill="1" applyBorder="1" applyAlignment="1">
      <alignment horizontal="center" vertical="center"/>
    </xf>
    <xf numFmtId="1" fontId="95" fillId="0" borderId="19" xfId="0" applyNumberFormat="1" applyFont="1" applyBorder="1" applyAlignment="1">
      <alignment horizontal="center" vertical="center"/>
    </xf>
    <xf numFmtId="170" fontId="187" fillId="59" borderId="19" xfId="0" applyNumberFormat="1" applyFont="1" applyFill="1" applyBorder="1"/>
    <xf numFmtId="174" fontId="3" fillId="0" borderId="0" xfId="1153" applyFont="1"/>
    <xf numFmtId="0" fontId="200" fillId="0" borderId="0" xfId="0" applyFont="1"/>
    <xf numFmtId="0" fontId="180" fillId="0" borderId="0" xfId="0" applyFont="1" applyFill="1" applyBorder="1"/>
    <xf numFmtId="14" fontId="180" fillId="0" borderId="0" xfId="0" applyNumberFormat="1" applyFont="1" applyFill="1" applyBorder="1"/>
    <xf numFmtId="3" fontId="180" fillId="0" borderId="0" xfId="0" applyNumberFormat="1" applyFont="1" applyAlignment="1">
      <alignment horizontal="center"/>
    </xf>
    <xf numFmtId="14" fontId="180" fillId="0" borderId="0" xfId="0" applyNumberFormat="1" applyFont="1"/>
    <xf numFmtId="170" fontId="99" fillId="0" borderId="19" xfId="1153" applyNumberFormat="1" applyFont="1" applyFill="1" applyBorder="1" applyAlignment="1">
      <alignment horizontal="center" vertical="center"/>
    </xf>
    <xf numFmtId="0" fontId="145" fillId="0" borderId="0" xfId="0" applyFont="1" applyBorder="1" applyAlignment="1">
      <alignment horizontal="left" wrapText="1"/>
    </xf>
    <xf numFmtId="209" fontId="49" fillId="58" borderId="19" xfId="0" applyNumberFormat="1" applyFont="1" applyFill="1" applyBorder="1" applyAlignment="1">
      <alignment horizontal="center" vertical="center" wrapText="1"/>
    </xf>
    <xf numFmtId="193" fontId="103" fillId="0" borderId="0" xfId="0" applyNumberFormat="1" applyFont="1" applyBorder="1" applyAlignment="1">
      <alignment horizontal="center" wrapText="1"/>
    </xf>
    <xf numFmtId="0" fontId="119" fillId="0" borderId="19" xfId="0" applyFont="1" applyFill="1" applyBorder="1" applyAlignment="1">
      <alignment vertical="top" wrapText="1"/>
    </xf>
    <xf numFmtId="0" fontId="103" fillId="0" borderId="19" xfId="0" applyFont="1" applyBorder="1" applyAlignment="1">
      <alignment wrapText="1"/>
    </xf>
    <xf numFmtId="0" fontId="102" fillId="0" borderId="43" xfId="0" applyFont="1" applyFill="1" applyBorder="1" applyAlignment="1">
      <alignment vertical="top" wrapText="1"/>
    </xf>
    <xf numFmtId="193" fontId="102" fillId="58" borderId="33" xfId="0" applyNumberFormat="1" applyFont="1" applyFill="1" applyBorder="1" applyAlignment="1">
      <alignment horizontal="center" vertical="center" wrapText="1"/>
    </xf>
    <xf numFmtId="0" fontId="194" fillId="0" borderId="0" xfId="0" applyFont="1"/>
    <xf numFmtId="15" fontId="27" fillId="0" borderId="0" xfId="0" applyNumberFormat="1" applyFont="1" applyBorder="1"/>
    <xf numFmtId="212" fontId="180" fillId="0" borderId="0" xfId="0" applyNumberFormat="1" applyFont="1" applyBorder="1" applyAlignment="1"/>
    <xf numFmtId="174" fontId="180" fillId="0" borderId="0" xfId="1153" applyFont="1" applyFill="1" applyBorder="1"/>
    <xf numFmtId="17" fontId="180" fillId="0" borderId="0" xfId="0" applyNumberFormat="1" applyFont="1"/>
    <xf numFmtId="0" fontId="182" fillId="0" borderId="0" xfId="0" applyFont="1"/>
    <xf numFmtId="1" fontId="182" fillId="0" borderId="0" xfId="0" applyNumberFormat="1" applyFont="1"/>
    <xf numFmtId="0" fontId="180" fillId="0" borderId="0" xfId="1153" applyNumberFormat="1" applyFont="1"/>
    <xf numFmtId="3" fontId="180" fillId="0" borderId="0" xfId="1153" applyNumberFormat="1" applyFont="1"/>
    <xf numFmtId="174" fontId="180" fillId="0" borderId="0" xfId="1153" applyFont="1" applyBorder="1"/>
    <xf numFmtId="212" fontId="182" fillId="0" borderId="0" xfId="0" applyNumberFormat="1" applyFont="1"/>
    <xf numFmtId="174" fontId="27" fillId="0" borderId="0" xfId="1153" applyFont="1" applyFill="1" applyBorder="1" applyAlignment="1" applyProtection="1">
      <alignment horizontal="center" vertical="center"/>
    </xf>
    <xf numFmtId="1" fontId="3" fillId="58" borderId="19" xfId="0" applyNumberFormat="1" applyFont="1" applyFill="1" applyBorder="1" applyAlignment="1">
      <alignment horizontal="center" vertical="center"/>
    </xf>
    <xf numFmtId="3" fontId="181" fillId="0" borderId="19" xfId="1153" applyNumberFormat="1" applyFont="1" applyFill="1" applyBorder="1" applyAlignment="1">
      <alignment horizontal="center" vertical="center"/>
    </xf>
    <xf numFmtId="0" fontId="190" fillId="0" borderId="0" xfId="0" applyFont="1" applyBorder="1" applyAlignment="1"/>
    <xf numFmtId="0" fontId="201" fillId="0" borderId="0" xfId="0" applyFont="1"/>
    <xf numFmtId="14" fontId="27" fillId="0" borderId="0" xfId="0" applyNumberFormat="1" applyFont="1" applyBorder="1"/>
    <xf numFmtId="0" fontId="191" fillId="0" borderId="0" xfId="0" applyFont="1" applyFill="1" applyBorder="1"/>
    <xf numFmtId="17" fontId="191" fillId="0" borderId="0" xfId="0" applyNumberFormat="1" applyFont="1" applyFill="1" applyBorder="1"/>
    <xf numFmtId="0" fontId="191" fillId="0" borderId="0" xfId="0" applyFont="1" applyFill="1"/>
    <xf numFmtId="14" fontId="191" fillId="0" borderId="0" xfId="0" applyNumberFormat="1" applyFont="1" applyFill="1"/>
    <xf numFmtId="1" fontId="191" fillId="0" borderId="0" xfId="0" applyNumberFormat="1" applyFont="1" applyFill="1" applyBorder="1"/>
    <xf numFmtId="14" fontId="191" fillId="0" borderId="0" xfId="0" applyNumberFormat="1" applyFont="1" applyFill="1" applyBorder="1"/>
    <xf numFmtId="174" fontId="180" fillId="0" borderId="0" xfId="1153" applyFont="1" applyFill="1"/>
    <xf numFmtId="17" fontId="3" fillId="0" borderId="0" xfId="0" applyNumberFormat="1" applyFont="1" applyFill="1" applyBorder="1"/>
    <xf numFmtId="1" fontId="3" fillId="0" borderId="0" xfId="0" applyNumberFormat="1" applyFont="1" applyFill="1" applyBorder="1" applyAlignment="1">
      <alignment horizontal="center"/>
    </xf>
    <xf numFmtId="1" fontId="180" fillId="0" borderId="0" xfId="0" applyNumberFormat="1" applyFont="1" applyFill="1" applyAlignment="1">
      <alignment horizontal="center"/>
    </xf>
    <xf numFmtId="1" fontId="25" fillId="0" borderId="0" xfId="0" applyNumberFormat="1" applyFont="1" applyAlignment="1"/>
    <xf numFmtId="0" fontId="63" fillId="0" borderId="0" xfId="1226" applyFont="1" applyAlignment="1">
      <alignment horizontal="center"/>
    </xf>
    <xf numFmtId="0" fontId="98" fillId="0" borderId="0" xfId="1226" applyFont="1" applyAlignment="1">
      <alignment horizontal="center"/>
    </xf>
    <xf numFmtId="17" fontId="49" fillId="0" borderId="0" xfId="1226" applyNumberFormat="1" applyFont="1" applyFill="1" applyAlignment="1">
      <alignment horizontal="center" wrapText="1"/>
    </xf>
    <xf numFmtId="17" fontId="95" fillId="0" borderId="0" xfId="1226" applyNumberFormat="1" applyFont="1" applyFill="1" applyAlignment="1">
      <alignment horizontal="center"/>
    </xf>
    <xf numFmtId="0" fontId="49" fillId="0" borderId="0" xfId="1226" applyFont="1" applyAlignment="1">
      <alignment horizontal="center"/>
    </xf>
    <xf numFmtId="0" fontId="95" fillId="0" borderId="0" xfId="1226" applyFont="1" applyAlignment="1">
      <alignment horizontal="center"/>
    </xf>
    <xf numFmtId="0" fontId="99" fillId="53" borderId="0" xfId="1226" applyFont="1" applyFill="1" applyAlignment="1">
      <alignment horizontal="center"/>
    </xf>
    <xf numFmtId="0" fontId="142" fillId="0" borderId="0" xfId="1226" applyFont="1" applyAlignment="1">
      <alignment horizontal="center" wrapText="1"/>
    </xf>
    <xf numFmtId="0" fontId="33" fillId="0" borderId="0" xfId="1226" applyFont="1" applyAlignment="1">
      <alignment horizontal="left" wrapText="1"/>
    </xf>
    <xf numFmtId="0" fontId="143" fillId="0" borderId="0" xfId="1226" applyFont="1" applyFill="1" applyAlignment="1">
      <alignment horizontal="center"/>
    </xf>
    <xf numFmtId="0" fontId="98" fillId="0" borderId="0" xfId="1226" applyFont="1" applyAlignment="1">
      <alignment horizontal="center" wrapText="1"/>
    </xf>
    <xf numFmtId="49" fontId="135" fillId="0" borderId="0" xfId="1226" applyNumberFormat="1" applyFont="1" applyAlignment="1">
      <alignment horizontal="center" vertical="center"/>
    </xf>
    <xf numFmtId="0" fontId="97" fillId="0" borderId="0" xfId="0" applyFont="1" applyAlignment="1">
      <alignment horizontal="center"/>
    </xf>
    <xf numFmtId="0" fontId="77" fillId="0" borderId="0" xfId="0" applyFont="1" applyAlignment="1">
      <alignment horizontal="center"/>
    </xf>
    <xf numFmtId="49" fontId="82" fillId="0" borderId="0" xfId="0" applyNumberFormat="1" applyFont="1" applyFill="1" applyAlignment="1">
      <alignment horizontal="left" vertical="top" wrapText="1" readingOrder="1"/>
    </xf>
    <xf numFmtId="0" fontId="95" fillId="0" borderId="0" xfId="1224" applyFont="1" applyFill="1" applyAlignment="1">
      <alignment horizontal="left" vertical="center" wrapText="1"/>
    </xf>
    <xf numFmtId="0" fontId="99" fillId="0" borderId="0" xfId="1224" applyFont="1" applyAlignment="1">
      <alignment horizontal="left" vertical="top"/>
    </xf>
    <xf numFmtId="0" fontId="3" fillId="0" borderId="0" xfId="1224" applyFont="1" applyAlignment="1">
      <alignment horizontal="left" vertical="center" wrapText="1"/>
    </xf>
    <xf numFmtId="0" fontId="99" fillId="0" borderId="0" xfId="1224" applyFont="1" applyAlignment="1">
      <alignment horizontal="left" vertical="center"/>
    </xf>
    <xf numFmtId="0" fontId="95" fillId="0" borderId="0" xfId="1224" applyFont="1" applyAlignment="1">
      <alignment horizontal="left" vertical="top" wrapText="1"/>
    </xf>
    <xf numFmtId="0" fontId="95" fillId="0" borderId="0" xfId="1224" applyFont="1" applyAlignment="1">
      <alignment vertical="center"/>
    </xf>
    <xf numFmtId="0" fontId="99" fillId="0" borderId="0" xfId="1224" applyFont="1" applyAlignment="1">
      <alignment horizontal="left" vertical="center" wrapText="1"/>
    </xf>
    <xf numFmtId="0" fontId="49" fillId="0" borderId="0" xfId="1224" applyFont="1" applyFill="1" applyAlignment="1">
      <alignment horizontal="left" vertical="center" wrapText="1"/>
    </xf>
    <xf numFmtId="0" fontId="95" fillId="0" borderId="0" xfId="1224" applyFont="1" applyAlignment="1">
      <alignment horizontal="left" vertical="center" wrapText="1"/>
    </xf>
    <xf numFmtId="0" fontId="99" fillId="0" borderId="0" xfId="1224" applyFont="1" applyAlignment="1">
      <alignment horizontal="left" vertical="top" wrapText="1"/>
    </xf>
    <xf numFmtId="0" fontId="97" fillId="0" borderId="0" xfId="1884" applyFont="1" applyBorder="1" applyAlignment="1" applyProtection="1">
      <alignment horizontal="center" vertical="center"/>
    </xf>
    <xf numFmtId="0" fontId="99" fillId="0" borderId="0" xfId="1224" applyFont="1" applyFill="1" applyAlignment="1">
      <alignment horizontal="left" vertical="center" wrapText="1"/>
    </xf>
    <xf numFmtId="0" fontId="95" fillId="0" borderId="0" xfId="1224" applyFont="1" applyAlignment="1">
      <alignment vertical="center" wrapText="1"/>
    </xf>
    <xf numFmtId="0" fontId="57" fillId="0" borderId="0" xfId="1265" applyFont="1" applyAlignment="1" applyProtection="1">
      <alignment horizontal="right" wrapText="1" readingOrder="1"/>
      <protection locked="0"/>
    </xf>
    <xf numFmtId="0" fontId="56" fillId="0" borderId="0" xfId="1265" applyAlignment="1">
      <alignment wrapText="1"/>
    </xf>
    <xf numFmtId="0" fontId="25" fillId="0" borderId="0" xfId="0" applyFont="1" applyAlignment="1">
      <alignment horizontal="center" wrapText="1"/>
    </xf>
    <xf numFmtId="0" fontId="25" fillId="0" borderId="0" xfId="0" applyFont="1" applyAlignment="1">
      <alignment horizontal="left" vertical="top" wrapText="1"/>
    </xf>
    <xf numFmtId="0" fontId="30" fillId="0" borderId="0" xfId="0" applyFont="1" applyFill="1" applyBorder="1" applyAlignment="1">
      <alignment horizontal="center"/>
    </xf>
    <xf numFmtId="0" fontId="63" fillId="0" borderId="0" xfId="0" applyFont="1" applyBorder="1" applyAlignment="1">
      <alignment horizontal="center" wrapText="1"/>
    </xf>
    <xf numFmtId="0" fontId="117" fillId="0" borderId="0" xfId="0" applyFont="1" applyBorder="1" applyAlignment="1">
      <alignment horizontal="center" wrapText="1"/>
    </xf>
    <xf numFmtId="0" fontId="30" fillId="0" borderId="42" xfId="0" applyFont="1" applyBorder="1" applyAlignment="1">
      <alignment horizontal="center"/>
    </xf>
    <xf numFmtId="0" fontId="25" fillId="0" borderId="0" xfId="0" applyFont="1" applyBorder="1" applyAlignment="1">
      <alignment wrapText="1"/>
    </xf>
    <xf numFmtId="0" fontId="25" fillId="0" borderId="19" xfId="0" applyFont="1" applyBorder="1" applyAlignment="1">
      <alignment wrapText="1"/>
    </xf>
    <xf numFmtId="0" fontId="30" fillId="0" borderId="0" xfId="0" applyFont="1" applyBorder="1" applyAlignment="1">
      <alignment horizontal="center"/>
    </xf>
    <xf numFmtId="0" fontId="30" fillId="0" borderId="42" xfId="0" applyFont="1" applyFill="1" applyBorder="1" applyAlignment="1">
      <alignment horizontal="center"/>
    </xf>
    <xf numFmtId="0" fontId="49" fillId="58" borderId="19" xfId="0" applyFont="1" applyFill="1" applyBorder="1" applyAlignment="1">
      <alignment horizontal="left" vertical="center" wrapText="1"/>
    </xf>
    <xf numFmtId="0" fontId="117" fillId="0" borderId="0" xfId="0" applyFont="1" applyBorder="1" applyAlignment="1">
      <alignment horizontal="center" vertical="center" wrapText="1"/>
    </xf>
    <xf numFmtId="0" fontId="30" fillId="0" borderId="0" xfId="0" applyFont="1" applyBorder="1" applyAlignment="1">
      <alignment horizontal="center" vertical="center"/>
    </xf>
    <xf numFmtId="0" fontId="30" fillId="0" borderId="0" xfId="0" applyFont="1" applyBorder="1" applyAlignment="1">
      <alignment horizontal="center" vertical="center" wrapText="1"/>
    </xf>
    <xf numFmtId="0" fontId="63" fillId="0" borderId="0" xfId="0" applyFont="1" applyBorder="1" applyAlignment="1">
      <alignment horizontal="center" vertical="center" wrapText="1"/>
    </xf>
    <xf numFmtId="0" fontId="25" fillId="0" borderId="19" xfId="0" applyFont="1" applyBorder="1" applyAlignment="1" applyProtection="1">
      <alignment horizontal="left" vertical="center" wrapText="1"/>
    </xf>
    <xf numFmtId="0" fontId="30" fillId="0" borderId="19" xfId="0" applyFont="1" applyBorder="1" applyAlignment="1">
      <alignment horizontal="center" vertical="center"/>
    </xf>
    <xf numFmtId="0" fontId="25" fillId="0" borderId="37" xfId="1882" applyFont="1" applyBorder="1" applyAlignment="1" applyProtection="1">
      <alignment horizontal="left" vertical="center" wrapText="1"/>
    </xf>
    <xf numFmtId="0" fontId="25" fillId="0" borderId="20" xfId="1882" applyFont="1" applyBorder="1" applyAlignment="1" applyProtection="1">
      <alignment horizontal="left" vertical="center" wrapText="1"/>
    </xf>
    <xf numFmtId="0" fontId="25" fillId="0" borderId="41" xfId="1882" applyFont="1" applyBorder="1" applyAlignment="1" applyProtection="1">
      <alignment horizontal="left" vertical="center" wrapText="1"/>
    </xf>
    <xf numFmtId="0" fontId="30" fillId="0" borderId="0" xfId="1882" applyFont="1" applyBorder="1" applyAlignment="1">
      <alignment horizontal="center" vertical="center" wrapText="1"/>
    </xf>
    <xf numFmtId="0" fontId="30" fillId="0" borderId="0" xfId="1882" applyFont="1" applyBorder="1" applyAlignment="1">
      <alignment horizontal="center" vertical="center"/>
    </xf>
    <xf numFmtId="0" fontId="3" fillId="0" borderId="21" xfId="0" applyFont="1" applyBorder="1" applyAlignment="1">
      <alignment horizontal="center" vertical="center"/>
    </xf>
    <xf numFmtId="0" fontId="3" fillId="0" borderId="43" xfId="0" applyFont="1" applyBorder="1" applyAlignment="1">
      <alignment horizontal="center" vertical="center"/>
    </xf>
    <xf numFmtId="0" fontId="3" fillId="0" borderId="33" xfId="0" applyFont="1" applyBorder="1" applyAlignment="1">
      <alignment horizontal="center" vertical="center"/>
    </xf>
    <xf numFmtId="0" fontId="3" fillId="0" borderId="43" xfId="1882" applyFont="1" applyFill="1" applyBorder="1" applyAlignment="1">
      <alignment horizontal="center" vertical="center"/>
    </xf>
    <xf numFmtId="0" fontId="3" fillId="0" borderId="33" xfId="1882" applyFont="1" applyFill="1" applyBorder="1" applyAlignment="1">
      <alignment horizontal="center" vertical="center"/>
    </xf>
    <xf numFmtId="0" fontId="25" fillId="0" borderId="20" xfId="1882" applyFont="1" applyBorder="1" applyAlignment="1" applyProtection="1">
      <alignment horizontal="left" vertical="center"/>
    </xf>
    <xf numFmtId="0" fontId="25" fillId="0" borderId="41" xfId="1882" applyFont="1" applyBorder="1" applyAlignment="1" applyProtection="1">
      <alignment horizontal="left" vertical="center"/>
    </xf>
    <xf numFmtId="0" fontId="3" fillId="0" borderId="3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19" xfId="0" applyFont="1" applyFill="1" applyBorder="1" applyAlignment="1">
      <alignment horizontal="left" vertical="center"/>
    </xf>
    <xf numFmtId="0" fontId="106" fillId="0" borderId="19" xfId="0" applyFont="1" applyBorder="1" applyAlignment="1">
      <alignment horizontal="left"/>
    </xf>
    <xf numFmtId="0" fontId="3" fillId="0" borderId="41" xfId="0" applyFont="1" applyFill="1" applyBorder="1" applyAlignment="1">
      <alignment horizontal="left" vertical="center" wrapText="1"/>
    </xf>
    <xf numFmtId="0" fontId="25" fillId="0" borderId="33" xfId="0" applyFont="1" applyFill="1" applyBorder="1" applyAlignment="1">
      <alignment horizontal="left" wrapText="1"/>
    </xf>
    <xf numFmtId="0" fontId="62" fillId="0" borderId="37" xfId="0" applyFont="1" applyBorder="1" applyAlignment="1">
      <alignment horizontal="left"/>
    </xf>
    <xf numFmtId="0" fontId="106" fillId="0" borderId="20" xfId="0" applyFont="1" applyBorder="1" applyAlignment="1">
      <alignment horizontal="left"/>
    </xf>
    <xf numFmtId="0" fontId="106" fillId="0" borderId="41" xfId="0" applyFont="1" applyBorder="1" applyAlignment="1">
      <alignment horizontal="left"/>
    </xf>
    <xf numFmtId="0" fontId="3" fillId="0" borderId="37" xfId="0" applyFont="1" applyFill="1" applyBorder="1" applyAlignment="1">
      <alignment horizontal="left"/>
    </xf>
    <xf numFmtId="0" fontId="3" fillId="0" borderId="19" xfId="0" applyFont="1" applyFill="1" applyBorder="1" applyAlignment="1">
      <alignment horizontal="left"/>
    </xf>
    <xf numFmtId="0" fontId="106" fillId="0" borderId="21" xfId="0" applyFont="1" applyBorder="1" applyAlignment="1">
      <alignment horizontal="left"/>
    </xf>
    <xf numFmtId="0" fontId="3" fillId="0" borderId="19" xfId="0" applyFont="1" applyFill="1" applyBorder="1" applyAlignment="1">
      <alignment horizontal="center"/>
    </xf>
    <xf numFmtId="0" fontId="25" fillId="0" borderId="19" xfId="0" applyFont="1" applyBorder="1" applyAlignment="1">
      <alignment horizontal="left" vertical="center" wrapText="1"/>
    </xf>
    <xf numFmtId="0" fontId="3" fillId="0" borderId="37" xfId="0" applyFont="1" applyFill="1" applyBorder="1" applyAlignment="1">
      <alignment horizontal="center"/>
    </xf>
    <xf numFmtId="0" fontId="3" fillId="0" borderId="20" xfId="0" applyFont="1" applyFill="1" applyBorder="1" applyAlignment="1">
      <alignment horizontal="center"/>
    </xf>
    <xf numFmtId="0" fontId="3" fillId="0" borderId="41" xfId="0" applyFont="1" applyFill="1" applyBorder="1" applyAlignment="1">
      <alignment horizontal="center"/>
    </xf>
    <xf numFmtId="0" fontId="3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17" fillId="0" borderId="0" xfId="0" applyFont="1" applyBorder="1" applyAlignment="1">
      <alignment horizontal="center" vertical="center"/>
    </xf>
    <xf numFmtId="0" fontId="86" fillId="0" borderId="19"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30" fillId="0" borderId="0" xfId="0" applyFont="1" applyBorder="1" applyAlignment="1" applyProtection="1">
      <alignment horizontal="center" vertical="center"/>
    </xf>
    <xf numFmtId="0" fontId="117" fillId="0" borderId="19" xfId="0" applyFont="1" applyBorder="1" applyAlignment="1" applyProtection="1">
      <alignment horizontal="center" vertical="center" wrapText="1"/>
    </xf>
    <xf numFmtId="0" fontId="30" fillId="0" borderId="41" xfId="0" applyFont="1" applyBorder="1" applyAlignment="1" applyProtection="1">
      <alignment horizontal="center" vertical="center" wrapText="1"/>
    </xf>
    <xf numFmtId="0" fontId="30" fillId="0" borderId="19" xfId="0" applyFont="1" applyBorder="1" applyAlignment="1" applyProtection="1">
      <alignment horizontal="center" vertical="center" wrapText="1"/>
    </xf>
    <xf numFmtId="0" fontId="30" fillId="0" borderId="37" xfId="0" applyFont="1" applyBorder="1" applyAlignment="1" applyProtection="1">
      <alignment horizontal="center" vertical="center" wrapText="1"/>
    </xf>
    <xf numFmtId="0" fontId="30" fillId="0" borderId="0" xfId="0" applyFont="1" applyFill="1" applyBorder="1" applyAlignment="1" applyProtection="1">
      <alignment horizontal="center"/>
    </xf>
    <xf numFmtId="0" fontId="25" fillId="0" borderId="39" xfId="0" applyFont="1" applyBorder="1" applyAlignment="1" applyProtection="1">
      <alignment horizontal="left" wrapText="1"/>
    </xf>
    <xf numFmtId="0" fontId="25" fillId="0" borderId="36" xfId="0" applyFont="1" applyBorder="1" applyAlignment="1" applyProtection="1">
      <alignment horizontal="left" wrapText="1"/>
    </xf>
    <xf numFmtId="0" fontId="25" fillId="0" borderId="40" xfId="0" applyFont="1" applyBorder="1" applyAlignment="1" applyProtection="1">
      <alignment horizontal="left" wrapText="1"/>
    </xf>
    <xf numFmtId="0" fontId="25" fillId="0" borderId="38" xfId="0" applyFont="1" applyBorder="1" applyAlignment="1" applyProtection="1">
      <alignment horizontal="left" wrapText="1"/>
    </xf>
    <xf numFmtId="0" fontId="25" fillId="0" borderId="42" xfId="0" applyFont="1" applyBorder="1" applyAlignment="1" applyProtection="1">
      <alignment horizontal="left" wrapText="1"/>
    </xf>
    <xf numFmtId="0" fontId="25" fillId="0" borderId="44" xfId="0" applyFont="1" applyBorder="1" applyAlignment="1" applyProtection="1">
      <alignment horizontal="left" wrapText="1"/>
    </xf>
    <xf numFmtId="0" fontId="117" fillId="0" borderId="42" xfId="0" applyFont="1" applyFill="1" applyBorder="1" applyAlignment="1" applyProtection="1">
      <alignment horizontal="center"/>
    </xf>
    <xf numFmtId="0" fontId="117" fillId="0" borderId="0" xfId="0" applyFont="1" applyFill="1" applyBorder="1" applyAlignment="1" applyProtection="1">
      <alignment horizontal="center"/>
    </xf>
    <xf numFmtId="0" fontId="30" fillId="0" borderId="21" xfId="0" applyFont="1" applyBorder="1" applyAlignment="1" applyProtection="1">
      <alignment horizontal="center" vertical="center" wrapText="1"/>
    </xf>
    <xf numFmtId="0" fontId="30" fillId="0" borderId="33" xfId="0" applyFont="1" applyBorder="1" applyAlignment="1" applyProtection="1">
      <alignment horizontal="center" vertical="center" wrapText="1"/>
    </xf>
    <xf numFmtId="0" fontId="117" fillId="5" borderId="42" xfId="0" applyFont="1" applyFill="1" applyBorder="1" applyAlignment="1" applyProtection="1">
      <alignment horizontal="center"/>
    </xf>
    <xf numFmtId="169" fontId="30" fillId="0" borderId="0" xfId="0" applyNumberFormat="1" applyFont="1" applyBorder="1" applyAlignment="1">
      <alignment horizontal="center"/>
    </xf>
    <xf numFmtId="0" fontId="25" fillId="0" borderId="0" xfId="0" applyFont="1" applyBorder="1" applyAlignment="1" applyProtection="1">
      <alignment horizontal="left" vertical="center" wrapText="1"/>
    </xf>
    <xf numFmtId="0" fontId="25" fillId="0" borderId="0" xfId="0" applyFont="1" applyBorder="1" applyAlignment="1">
      <alignment horizontal="left"/>
    </xf>
    <xf numFmtId="0" fontId="30" fillId="0" borderId="33" xfId="0" applyFont="1" applyBorder="1" applyAlignment="1">
      <alignment horizontal="center" vertical="center" wrapText="1"/>
    </xf>
    <xf numFmtId="0" fontId="30" fillId="0" borderId="33" xfId="0" applyFont="1" applyBorder="1" applyAlignment="1">
      <alignment horizontal="center" vertical="center"/>
    </xf>
    <xf numFmtId="0" fontId="25" fillId="0" borderId="37" xfId="0" applyFont="1" applyBorder="1" applyAlignment="1" applyProtection="1">
      <alignment vertical="center" wrapText="1"/>
    </xf>
    <xf numFmtId="0" fontId="25" fillId="0" borderId="20"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5" xfId="0" applyFont="1" applyBorder="1" applyAlignment="1">
      <alignment horizontal="left" vertical="center" wrapText="1"/>
    </xf>
    <xf numFmtId="0" fontId="25" fillId="0" borderId="0" xfId="0" applyFont="1" applyBorder="1" applyAlignment="1">
      <alignment horizontal="left" vertical="center" wrapText="1"/>
    </xf>
    <xf numFmtId="0" fontId="25" fillId="0" borderId="46" xfId="0" applyFont="1" applyBorder="1" applyAlignment="1">
      <alignment horizontal="left" vertical="center" wrapText="1"/>
    </xf>
    <xf numFmtId="0" fontId="25" fillId="0" borderId="38" xfId="0" applyFont="1" applyBorder="1" applyAlignment="1">
      <alignment horizontal="left" vertical="center" wrapText="1"/>
    </xf>
    <xf numFmtId="0" fontId="25" fillId="0" borderId="42" xfId="0" applyFont="1" applyBorder="1" applyAlignment="1">
      <alignment horizontal="left" vertical="center" wrapText="1"/>
    </xf>
    <xf numFmtId="0" fontId="25" fillId="0" borderId="44" xfId="0" applyFont="1" applyBorder="1" applyAlignment="1">
      <alignment horizontal="left" vertical="center" wrapText="1"/>
    </xf>
    <xf numFmtId="0" fontId="26" fillId="0" borderId="0" xfId="0" applyFont="1" applyAlignment="1">
      <alignment wrapText="1"/>
    </xf>
    <xf numFmtId="0" fontId="91" fillId="0" borderId="0" xfId="0" applyFont="1" applyAlignment="1">
      <alignment wrapText="1"/>
    </xf>
    <xf numFmtId="0" fontId="117" fillId="5" borderId="0" xfId="0" applyFont="1" applyFill="1" applyBorder="1" applyAlignment="1" applyProtection="1">
      <alignment horizontal="center"/>
    </xf>
    <xf numFmtId="0" fontId="30" fillId="0" borderId="19" xfId="0" applyFont="1" applyBorder="1" applyAlignment="1">
      <alignment horizontal="center" vertical="center" wrapText="1"/>
    </xf>
    <xf numFmtId="0" fontId="117" fillId="0" borderId="19" xfId="0" applyFont="1" applyBorder="1" applyAlignment="1">
      <alignment horizontal="center" vertical="center"/>
    </xf>
    <xf numFmtId="0" fontId="25" fillId="0" borderId="19" xfId="0" applyFont="1" applyBorder="1" applyAlignment="1">
      <alignment horizontal="left" wrapText="1"/>
    </xf>
    <xf numFmtId="0" fontId="30" fillId="0" borderId="0" xfId="0" applyFont="1" applyAlignment="1">
      <alignment horizontal="center"/>
    </xf>
    <xf numFmtId="41" fontId="98" fillId="0" borderId="19" xfId="0" applyNumberFormat="1" applyFont="1" applyFill="1" applyBorder="1" applyAlignment="1">
      <alignment horizontal="center" vertical="center"/>
    </xf>
    <xf numFmtId="41" fontId="98" fillId="0" borderId="19" xfId="0" applyNumberFormat="1" applyFont="1" applyFill="1" applyBorder="1" applyAlignment="1">
      <alignment horizontal="center" vertical="center" wrapText="1"/>
    </xf>
    <xf numFmtId="0" fontId="30" fillId="0" borderId="0" xfId="0" applyFont="1" applyBorder="1" applyAlignment="1">
      <alignment horizontal="center" wrapText="1"/>
    </xf>
    <xf numFmtId="0" fontId="97" fillId="0" borderId="0" xfId="1153" applyNumberFormat="1" applyFont="1" applyFill="1" applyBorder="1" applyAlignment="1">
      <alignment horizontal="center"/>
    </xf>
    <xf numFmtId="169" fontId="97" fillId="0" borderId="0" xfId="0" applyNumberFormat="1" applyFont="1" applyBorder="1" applyAlignment="1">
      <alignment horizontal="center"/>
    </xf>
    <xf numFmtId="0" fontId="97" fillId="0" borderId="0" xfId="1153" applyNumberFormat="1" applyFont="1" applyFill="1" applyBorder="1" applyAlignment="1">
      <alignment horizontal="center" vertical="center" wrapText="1"/>
    </xf>
    <xf numFmtId="0" fontId="97" fillId="0" borderId="19" xfId="1153" applyNumberFormat="1" applyFont="1" applyFill="1" applyBorder="1" applyAlignment="1">
      <alignment horizontal="center"/>
    </xf>
    <xf numFmtId="0" fontId="97" fillId="0" borderId="19" xfId="1153" applyNumberFormat="1" applyFont="1" applyFill="1" applyBorder="1" applyAlignment="1">
      <alignment horizontal="center" vertical="center" wrapText="1"/>
    </xf>
    <xf numFmtId="0" fontId="129" fillId="0" borderId="19" xfId="0" applyFont="1" applyBorder="1" applyAlignment="1">
      <alignment horizontal="center" vertical="center" wrapText="1"/>
    </xf>
    <xf numFmtId="0" fontId="129" fillId="0" borderId="19" xfId="0" applyFont="1" applyBorder="1" applyAlignment="1">
      <alignment horizontal="center" vertical="center"/>
    </xf>
    <xf numFmtId="0" fontId="25" fillId="0" borderId="0" xfId="0" applyFont="1" applyBorder="1" applyAlignment="1">
      <alignment horizontal="left" vertical="center"/>
    </xf>
    <xf numFmtId="0" fontId="25" fillId="0" borderId="19" xfId="0" applyFont="1" applyBorder="1" applyAlignment="1">
      <alignment horizontal="left" vertical="center"/>
    </xf>
    <xf numFmtId="0" fontId="144" fillId="0" borderId="19" xfId="0" applyFont="1" applyBorder="1" applyAlignment="1">
      <alignment horizontal="center" vertical="center"/>
    </xf>
    <xf numFmtId="0" fontId="151" fillId="0" borderId="0" xfId="0" applyFont="1" applyAlignment="1">
      <alignment horizontal="center" vertical="center"/>
    </xf>
    <xf numFmtId="49" fontId="30" fillId="0" borderId="19" xfId="0" applyNumberFormat="1" applyFont="1" applyFill="1" applyBorder="1" applyAlignment="1">
      <alignment horizontal="center" vertical="center" wrapText="1"/>
    </xf>
    <xf numFmtId="49" fontId="30" fillId="0" borderId="19" xfId="0" applyNumberFormat="1" applyFont="1" applyBorder="1" applyAlignment="1">
      <alignment horizontal="center" vertical="center" wrapText="1"/>
    </xf>
    <xf numFmtId="49" fontId="30" fillId="0" borderId="19" xfId="0" applyNumberFormat="1" applyFont="1" applyFill="1" applyBorder="1" applyAlignment="1">
      <alignment horizontal="center" vertical="center"/>
    </xf>
    <xf numFmtId="0" fontId="97" fillId="0" borderId="0" xfId="0" applyFont="1" applyBorder="1" applyAlignment="1">
      <alignment horizontal="center"/>
    </xf>
    <xf numFmtId="49" fontId="30" fillId="0" borderId="0" xfId="0" applyNumberFormat="1" applyFont="1" applyBorder="1" applyAlignment="1">
      <alignment horizontal="center"/>
    </xf>
    <xf numFmtId="49" fontId="97" fillId="0" borderId="0" xfId="0" applyNumberFormat="1" applyFont="1" applyBorder="1" applyAlignment="1">
      <alignment horizontal="center"/>
    </xf>
    <xf numFmtId="0" fontId="120" fillId="0" borderId="42" xfId="0" applyFont="1" applyFill="1" applyBorder="1" applyAlignment="1">
      <alignment horizontal="center" vertical="top" wrapText="1"/>
    </xf>
    <xf numFmtId="0" fontId="144" fillId="0" borderId="19" xfId="0" applyFont="1" applyFill="1" applyBorder="1" applyAlignment="1">
      <alignment horizontal="center" vertical="center" wrapText="1"/>
    </xf>
    <xf numFmtId="0" fontId="98" fillId="0" borderId="0" xfId="0" applyFont="1" applyBorder="1" applyAlignment="1">
      <alignment horizontal="center" vertical="center"/>
    </xf>
    <xf numFmtId="0" fontId="120" fillId="0" borderId="19" xfId="0" applyFont="1" applyFill="1" applyBorder="1" applyAlignment="1">
      <alignment horizontal="center" vertical="center" wrapText="1"/>
    </xf>
    <xf numFmtId="0" fontId="103" fillId="0" borderId="0" xfId="0" applyFont="1" applyBorder="1" applyAlignment="1">
      <alignment horizontal="left" wrapText="1"/>
    </xf>
    <xf numFmtId="0" fontId="145" fillId="0" borderId="0" xfId="0" applyFont="1" applyBorder="1" applyAlignment="1">
      <alignment horizontal="left" wrapText="1"/>
    </xf>
    <xf numFmtId="0" fontId="49" fillId="0" borderId="37" xfId="0" applyFont="1" applyFill="1" applyBorder="1" applyAlignment="1">
      <alignment horizontal="left" vertical="top" wrapText="1"/>
    </xf>
    <xf numFmtId="0" fontId="49" fillId="0" borderId="20" xfId="0" applyFont="1" applyFill="1" applyBorder="1" applyAlignment="1">
      <alignment horizontal="left" vertical="top" wrapText="1"/>
    </xf>
    <xf numFmtId="0" fontId="49" fillId="0" borderId="41" xfId="0" applyFont="1" applyFill="1" applyBorder="1" applyAlignment="1">
      <alignment horizontal="left" vertical="top" wrapText="1"/>
    </xf>
    <xf numFmtId="0" fontId="145" fillId="0" borderId="19" xfId="0" applyFont="1" applyBorder="1" applyAlignment="1">
      <alignment horizontal="left" wrapText="1"/>
    </xf>
    <xf numFmtId="0" fontId="119" fillId="0" borderId="45" xfId="0" applyFont="1" applyFill="1" applyBorder="1" applyAlignment="1">
      <alignment horizontal="left" vertical="top" wrapText="1"/>
    </xf>
    <xf numFmtId="0" fontId="119" fillId="0" borderId="0" xfId="0" applyFont="1" applyFill="1" applyBorder="1" applyAlignment="1">
      <alignment horizontal="left" vertical="top" wrapText="1"/>
    </xf>
    <xf numFmtId="0" fontId="144" fillId="0" borderId="21" xfId="0" applyFont="1" applyFill="1" applyBorder="1" applyAlignment="1">
      <alignment horizontal="center" vertical="center" wrapText="1"/>
    </xf>
    <xf numFmtId="0" fontId="144" fillId="0" borderId="43" xfId="0" applyFont="1" applyFill="1" applyBorder="1" applyAlignment="1">
      <alignment horizontal="center" vertical="center" wrapText="1"/>
    </xf>
    <xf numFmtId="0" fontId="144" fillId="0" borderId="33" xfId="0" applyFont="1" applyFill="1" applyBorder="1" applyAlignment="1">
      <alignment horizontal="center" vertical="center" wrapText="1"/>
    </xf>
    <xf numFmtId="0" fontId="120" fillId="0" borderId="19" xfId="0" applyFont="1" applyFill="1" applyBorder="1" applyAlignment="1">
      <alignment horizontal="center" vertical="top" wrapText="1"/>
    </xf>
    <xf numFmtId="0" fontId="49" fillId="0" borderId="19" xfId="0" applyFont="1" applyFill="1" applyBorder="1" applyAlignment="1">
      <alignment horizontal="left" vertical="top" wrapText="1"/>
    </xf>
    <xf numFmtId="0" fontId="120" fillId="0" borderId="21" xfId="0" applyFont="1" applyFill="1" applyBorder="1" applyAlignment="1">
      <alignment horizontal="center" vertical="center" wrapText="1"/>
    </xf>
    <xf numFmtId="0" fontId="120" fillId="0" borderId="33" xfId="0" applyFont="1" applyFill="1" applyBorder="1" applyAlignment="1">
      <alignment horizontal="center" vertical="center" wrapText="1"/>
    </xf>
    <xf numFmtId="0" fontId="31" fillId="0" borderId="42" xfId="0" applyFont="1" applyBorder="1" applyAlignment="1">
      <alignment horizontal="center"/>
    </xf>
    <xf numFmtId="0" fontId="31" fillId="0" borderId="0" xfId="0" applyFont="1" applyBorder="1" applyAlignment="1">
      <alignment horizontal="center"/>
    </xf>
    <xf numFmtId="0" fontId="27" fillId="0" borderId="19" xfId="0" applyFont="1" applyBorder="1" applyAlignment="1">
      <alignment horizontal="center" vertical="center"/>
    </xf>
    <xf numFmtId="0" fontId="183" fillId="0" borderId="37" xfId="0" applyFont="1" applyBorder="1" applyAlignment="1">
      <alignment horizontal="center" vertical="center"/>
    </xf>
    <xf numFmtId="0" fontId="183" fillId="0" borderId="20" xfId="0" applyFont="1" applyBorder="1" applyAlignment="1">
      <alignment horizontal="center" vertical="center"/>
    </xf>
    <xf numFmtId="0" fontId="183" fillId="0" borderId="41" xfId="0" applyFont="1" applyBorder="1" applyAlignment="1">
      <alignment horizontal="center" vertical="center"/>
    </xf>
    <xf numFmtId="0" fontId="183" fillId="0" borderId="37" xfId="0" applyFont="1" applyBorder="1" applyAlignment="1">
      <alignment horizontal="center" vertical="center" wrapText="1"/>
    </xf>
    <xf numFmtId="0" fontId="183" fillId="0" borderId="41" xfId="0" applyFont="1" applyBorder="1" applyAlignment="1">
      <alignment horizontal="center" vertical="center" wrapText="1"/>
    </xf>
    <xf numFmtId="17" fontId="30" fillId="0" borderId="0" xfId="0" applyNumberFormat="1" applyFont="1" applyBorder="1" applyAlignment="1">
      <alignment horizontal="center"/>
    </xf>
    <xf numFmtId="0" fontId="27" fillId="0" borderId="21" xfId="0" applyFont="1" applyBorder="1" applyAlignment="1">
      <alignment horizontal="center" vertical="center"/>
    </xf>
    <xf numFmtId="0" fontId="27" fillId="0" borderId="43" xfId="0" applyFont="1" applyBorder="1" applyAlignment="1">
      <alignment horizontal="center" vertical="center"/>
    </xf>
    <xf numFmtId="0" fontId="27" fillId="0" borderId="33" xfId="0" applyFont="1" applyBorder="1" applyAlignment="1">
      <alignment horizontal="center" vertical="center"/>
    </xf>
    <xf numFmtId="0" fontId="27" fillId="0" borderId="19" xfId="0" applyFont="1" applyBorder="1" applyAlignment="1">
      <alignment horizontal="center" vertical="center" wrapText="1"/>
    </xf>
    <xf numFmtId="0" fontId="194" fillId="0" borderId="42" xfId="0" applyFont="1" applyFill="1" applyBorder="1" applyAlignment="1">
      <alignment horizontal="center"/>
    </xf>
    <xf numFmtId="0" fontId="183" fillId="0" borderId="19" xfId="0" applyFont="1" applyBorder="1" applyAlignment="1">
      <alignment horizontal="center" vertical="center"/>
    </xf>
    <xf numFmtId="0" fontId="197" fillId="0" borderId="19" xfId="0" applyFont="1" applyBorder="1" applyAlignment="1">
      <alignment horizontal="center" vertical="center"/>
    </xf>
    <xf numFmtId="0" fontId="117" fillId="0" borderId="42" xfId="0" applyFont="1" applyBorder="1" applyAlignment="1">
      <alignment horizontal="center"/>
    </xf>
    <xf numFmtId="180" fontId="25" fillId="0" borderId="0" xfId="0" applyNumberFormat="1" applyFont="1" applyFill="1" applyAlignment="1">
      <alignment horizontal="left" wrapText="1"/>
    </xf>
    <xf numFmtId="0" fontId="25" fillId="0" borderId="37" xfId="0" applyFont="1" applyBorder="1" applyAlignment="1">
      <alignment horizontal="left" vertical="center"/>
    </xf>
    <xf numFmtId="0" fontId="25" fillId="0" borderId="20" xfId="0" applyFont="1" applyBorder="1" applyAlignment="1">
      <alignment horizontal="left" vertical="center"/>
    </xf>
    <xf numFmtId="0" fontId="25" fillId="0" borderId="41" xfId="0" applyFont="1" applyBorder="1" applyAlignment="1">
      <alignment horizontal="left" vertical="center"/>
    </xf>
    <xf numFmtId="178" fontId="98" fillId="0" borderId="21" xfId="1152" applyNumberFormat="1" applyFont="1" applyFill="1" applyBorder="1" applyAlignment="1">
      <alignment horizontal="center" vertical="center"/>
    </xf>
    <xf numFmtId="178" fontId="98" fillId="0" borderId="33" xfId="1152" applyNumberFormat="1" applyFont="1" applyFill="1" applyBorder="1" applyAlignment="1">
      <alignment horizontal="center" vertical="center"/>
    </xf>
    <xf numFmtId="177" fontId="98" fillId="0" borderId="37" xfId="1152" applyNumberFormat="1" applyFont="1" applyBorder="1" applyAlignment="1">
      <alignment horizontal="center" vertical="center" wrapText="1"/>
    </xf>
    <xf numFmtId="177" fontId="98" fillId="0" borderId="20" xfId="1152" applyNumberFormat="1" applyFont="1" applyBorder="1" applyAlignment="1">
      <alignment horizontal="center" vertical="center" wrapText="1"/>
    </xf>
    <xf numFmtId="177" fontId="98" fillId="0" borderId="41" xfId="1152" applyNumberFormat="1" applyFont="1" applyBorder="1" applyAlignment="1">
      <alignment horizontal="center" vertical="center" wrapText="1"/>
    </xf>
    <xf numFmtId="0" fontId="3" fillId="0" borderId="0" xfId="1225" applyFont="1" applyAlignment="1">
      <alignment vertical="top" wrapText="1"/>
    </xf>
    <xf numFmtId="0" fontId="95" fillId="0" borderId="0" xfId="1225" applyFont="1" applyAlignment="1">
      <alignment vertical="top" wrapText="1"/>
    </xf>
    <xf numFmtId="0" fontId="3" fillId="0" borderId="0" xfId="1225" applyFont="1" applyAlignment="1">
      <alignment horizontal="left" vertical="center"/>
    </xf>
    <xf numFmtId="0" fontId="3" fillId="0" borderId="0" xfId="1225" applyFont="1" applyFill="1" applyAlignment="1">
      <alignment vertical="top" wrapText="1"/>
    </xf>
    <xf numFmtId="0" fontId="95" fillId="0" borderId="0" xfId="1225" applyFont="1" applyFill="1" applyAlignment="1">
      <alignment vertical="top"/>
    </xf>
    <xf numFmtId="0" fontId="95" fillId="0" borderId="0" xfId="1225" applyFont="1" applyAlignment="1">
      <alignment vertical="top"/>
    </xf>
    <xf numFmtId="0" fontId="25" fillId="0" borderId="0" xfId="0" applyFont="1" applyAlignment="1">
      <alignment horizontal="center"/>
    </xf>
    <xf numFmtId="0" fontId="57" fillId="0" borderId="0" xfId="1232" applyFont="1" applyFill="1" applyAlignment="1" applyProtection="1">
      <alignment horizontal="right" vertical="top" wrapText="1" readingOrder="1"/>
      <protection locked="0"/>
    </xf>
    <xf numFmtId="0" fontId="3" fillId="0" borderId="0" xfId="1232" applyFont="1" applyFill="1" applyAlignment="1">
      <alignment wrapText="1"/>
    </xf>
    <xf numFmtId="0" fontId="25" fillId="0" borderId="36" xfId="0" applyFont="1" applyBorder="1" applyAlignment="1">
      <alignment horizontal="left" vertical="top" wrapText="1"/>
    </xf>
    <xf numFmtId="0" fontId="25" fillId="0" borderId="0" xfId="0" applyFont="1" applyBorder="1" applyAlignment="1">
      <alignment horizontal="left" vertical="top" wrapText="1"/>
    </xf>
    <xf numFmtId="0" fontId="25" fillId="0" borderId="0" xfId="0" applyFont="1" applyAlignment="1">
      <alignment horizontal="left" vertical="center" wrapText="1"/>
    </xf>
    <xf numFmtId="0" fontId="49" fillId="58" borderId="37" xfId="0" applyFont="1" applyFill="1" applyBorder="1" applyAlignment="1">
      <alignment horizontal="left" vertical="center" wrapText="1"/>
    </xf>
    <xf numFmtId="0" fontId="49" fillId="58" borderId="20" xfId="0" applyFont="1" applyFill="1" applyBorder="1" applyAlignment="1">
      <alignment horizontal="left" vertical="center" wrapText="1"/>
    </xf>
    <xf numFmtId="0" fontId="49" fillId="58" borderId="41" xfId="0" applyFont="1" applyFill="1" applyBorder="1" applyAlignment="1">
      <alignment horizontal="left" vertical="center" wrapText="1"/>
    </xf>
    <xf numFmtId="0" fontId="25" fillId="0" borderId="0" xfId="0" applyFont="1" applyBorder="1" applyAlignment="1" applyProtection="1">
      <alignment vertical="center" wrapText="1"/>
    </xf>
    <xf numFmtId="0" fontId="3" fillId="0" borderId="0" xfId="0" applyFont="1" applyAlignment="1">
      <alignment horizontal="left" vertical="center" wrapText="1"/>
    </xf>
    <xf numFmtId="0" fontId="25" fillId="0" borderId="19" xfId="0" applyFont="1" applyBorder="1" applyAlignment="1" applyProtection="1">
      <alignment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25" fillId="0" borderId="19" xfId="0" applyFont="1" applyBorder="1" applyAlignment="1" applyProtection="1">
      <alignment vertical="center" wrapText="1"/>
    </xf>
    <xf numFmtId="0" fontId="3" fillId="0" borderId="43" xfId="0" applyFont="1" applyFill="1" applyBorder="1" applyAlignment="1">
      <alignment horizontal="center" vertical="center"/>
    </xf>
    <xf numFmtId="0" fontId="3" fillId="0" borderId="33" xfId="0" applyFont="1" applyFill="1" applyBorder="1" applyAlignment="1">
      <alignment horizontal="center" vertical="center"/>
    </xf>
    <xf numFmtId="0" fontId="6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wrapText="1"/>
    </xf>
    <xf numFmtId="0" fontId="0" fillId="0" borderId="19" xfId="0" applyBorder="1" applyAlignment="1">
      <alignment horizontal="center"/>
    </xf>
    <xf numFmtId="3" fontId="3" fillId="0" borderId="19" xfId="0"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106" fillId="0" borderId="0" xfId="0" applyFont="1" applyBorder="1" applyAlignment="1">
      <alignment horizontal="left" vertical="center" wrapText="1"/>
    </xf>
    <xf numFmtId="0" fontId="25" fillId="0" borderId="0" xfId="0" applyFont="1" applyBorder="1" applyAlignment="1">
      <alignment horizontal="center" vertical="center" wrapText="1"/>
    </xf>
    <xf numFmtId="0" fontId="106" fillId="0" borderId="0" xfId="0" applyFont="1" applyBorder="1" applyAlignment="1">
      <alignment horizontal="left" vertical="center"/>
    </xf>
    <xf numFmtId="0" fontId="62" fillId="0" borderId="0" xfId="0" applyFont="1" applyFill="1" applyBorder="1" applyAlignment="1">
      <alignment horizontal="left" vertical="center" wrapText="1"/>
    </xf>
    <xf numFmtId="0" fontId="106" fillId="0" borderId="0" xfId="0" applyFont="1" applyFill="1" applyBorder="1" applyAlignment="1">
      <alignment horizontal="left" vertical="center" wrapText="1"/>
    </xf>
    <xf numFmtId="0" fontId="25" fillId="0" borderId="36" xfId="0" applyFont="1" applyBorder="1" applyAlignment="1" applyProtection="1">
      <alignment horizontal="left" vertical="center" wrapText="1"/>
    </xf>
    <xf numFmtId="0" fontId="30" fillId="0" borderId="0" xfId="0" applyFont="1" applyFill="1" applyBorder="1" applyAlignment="1" applyProtection="1">
      <alignment horizontal="center" vertical="center"/>
    </xf>
    <xf numFmtId="0" fontId="30" fillId="0" borderId="42" xfId="0" applyFont="1" applyFill="1" applyBorder="1" applyAlignment="1" applyProtection="1">
      <alignment horizontal="center"/>
    </xf>
    <xf numFmtId="0" fontId="25" fillId="0" borderId="37" xfId="0" applyFont="1" applyBorder="1" applyAlignment="1" applyProtection="1">
      <alignment horizontal="left" vertical="center" wrapText="1"/>
    </xf>
    <xf numFmtId="0" fontId="25" fillId="0" borderId="20"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30" fillId="0" borderId="19" xfId="0" applyFont="1" applyFill="1" applyBorder="1" applyAlignment="1">
      <alignment horizontal="center" vertical="center" wrapText="1"/>
    </xf>
    <xf numFmtId="0" fontId="30" fillId="0" borderId="19" xfId="0"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19" xfId="0" applyFont="1" applyFill="1" applyBorder="1" applyAlignment="1">
      <alignment horizontal="left" vertical="center" wrapText="1"/>
    </xf>
    <xf numFmtId="169" fontId="30" fillId="0" borderId="0" xfId="0" applyNumberFormat="1" applyFont="1" applyFill="1" applyBorder="1" applyAlignment="1">
      <alignment horizontal="center"/>
    </xf>
    <xf numFmtId="169" fontId="30" fillId="0" borderId="0" xfId="0" applyNumberFormat="1" applyFont="1" applyBorder="1" applyAlignment="1">
      <alignment horizontal="center" vertical="center"/>
    </xf>
    <xf numFmtId="169" fontId="30" fillId="0" borderId="0" xfId="0" applyNumberFormat="1" applyFont="1" applyFill="1" applyBorder="1" applyAlignment="1">
      <alignment horizontal="center" vertical="center"/>
    </xf>
    <xf numFmtId="0" fontId="25" fillId="0" borderId="37" xfId="0" applyFont="1" applyBorder="1" applyAlignment="1">
      <alignment horizontal="left" vertical="center" wrapText="1"/>
    </xf>
    <xf numFmtId="0" fontId="25" fillId="0" borderId="20" xfId="0" applyFont="1" applyBorder="1" applyAlignment="1">
      <alignment horizontal="left" vertical="center" wrapText="1"/>
    </xf>
    <xf numFmtId="0" fontId="25" fillId="0" borderId="41" xfId="0" applyFont="1" applyBorder="1" applyAlignment="1">
      <alignment horizontal="left" vertical="center" wrapText="1"/>
    </xf>
    <xf numFmtId="0" fontId="30" fillId="0" borderId="19" xfId="0" applyFont="1" applyBorder="1" applyAlignment="1">
      <alignment horizontal="left" vertical="center"/>
    </xf>
    <xf numFmtId="49" fontId="30" fillId="0" borderId="19" xfId="0" applyNumberFormat="1" applyFont="1" applyBorder="1" applyAlignment="1">
      <alignment horizontal="center" vertical="center"/>
    </xf>
    <xf numFmtId="0" fontId="3" fillId="0" borderId="0" xfId="1225" applyFont="1" applyAlignment="1">
      <alignment horizontal="left" vertical="center" wrapText="1"/>
    </xf>
    <xf numFmtId="0" fontId="95" fillId="0" borderId="0" xfId="1225" applyFont="1" applyAlignment="1">
      <alignment vertical="center"/>
    </xf>
    <xf numFmtId="0" fontId="95" fillId="0" borderId="0" xfId="1225" applyFont="1" applyAlignment="1">
      <alignment horizontal="left" vertical="top" wrapText="1"/>
    </xf>
    <xf numFmtId="0" fontId="95" fillId="0" borderId="0" xfId="1225" applyFont="1" applyAlignment="1">
      <alignment horizontal="left" vertical="top"/>
    </xf>
    <xf numFmtId="0" fontId="3" fillId="0" borderId="0" xfId="1225" applyFont="1" applyAlignment="1">
      <alignment horizontal="left" vertical="top" wrapText="1"/>
    </xf>
    <xf numFmtId="0" fontId="95" fillId="0" borderId="0" xfId="1225" applyFont="1" applyAlignment="1">
      <alignment vertical="center" wrapText="1"/>
    </xf>
    <xf numFmtId="0" fontId="3" fillId="0" borderId="0" xfId="1225" applyFont="1" applyFill="1" applyAlignment="1">
      <alignment horizontal="left" vertical="center" wrapText="1"/>
    </xf>
    <xf numFmtId="0" fontId="97" fillId="0" borderId="0" xfId="0" applyFont="1" applyAlignment="1">
      <alignment horizontal="center" vertical="center"/>
    </xf>
    <xf numFmtId="0" fontId="3" fillId="0" borderId="0" xfId="1225" applyFont="1" applyFill="1" applyAlignment="1">
      <alignment horizontal="left" vertical="top" wrapText="1"/>
    </xf>
    <xf numFmtId="0" fontId="70" fillId="0" borderId="0" xfId="1238" applyFont="1" applyAlignment="1" applyProtection="1">
      <alignment horizontal="center" vertical="top" wrapText="1" readingOrder="1"/>
      <protection locked="0"/>
    </xf>
    <xf numFmtId="0" fontId="3" fillId="0" borderId="0" xfId="1238" applyAlignment="1">
      <alignment wrapText="1"/>
    </xf>
    <xf numFmtId="0" fontId="71" fillId="0" borderId="29" xfId="1238" applyFont="1" applyBorder="1" applyAlignment="1" applyProtection="1">
      <alignment horizontal="left" vertical="center" wrapText="1" readingOrder="1"/>
      <protection locked="0"/>
    </xf>
    <xf numFmtId="0" fontId="3" fillId="0" borderId="29" xfId="1238" applyBorder="1" applyAlignment="1">
      <alignment wrapText="1"/>
    </xf>
    <xf numFmtId="0" fontId="57" fillId="0" borderId="29" xfId="1238" applyFont="1" applyBorder="1" applyAlignment="1" applyProtection="1">
      <alignment horizontal="right" vertical="top" wrapText="1" readingOrder="1"/>
      <protection locked="0"/>
    </xf>
    <xf numFmtId="0" fontId="3" fillId="0" borderId="29" xfId="1238" applyBorder="1" applyAlignment="1">
      <alignment vertical="top" wrapText="1"/>
    </xf>
    <xf numFmtId="0" fontId="70" fillId="0" borderId="0" xfId="1238" applyFont="1" applyAlignment="1" applyProtection="1">
      <alignment horizontal="right" vertical="top" wrapText="1" readingOrder="1"/>
      <protection locked="0"/>
    </xf>
    <xf numFmtId="0" fontId="73" fillId="0" borderId="47" xfId="1238" applyFont="1" applyBorder="1" applyAlignment="1" applyProtection="1">
      <alignment horizontal="center" wrapText="1" readingOrder="2"/>
      <protection locked="0"/>
    </xf>
    <xf numFmtId="0" fontId="3" fillId="0" borderId="47" xfId="1238" applyBorder="1" applyAlignment="1">
      <alignment wrapText="1"/>
    </xf>
    <xf numFmtId="0" fontId="57" fillId="0" borderId="0" xfId="1238" applyFont="1" applyAlignment="1" applyProtection="1">
      <alignment horizontal="left" vertical="top" wrapText="1" readingOrder="1"/>
      <protection locked="0"/>
    </xf>
    <xf numFmtId="0" fontId="57" fillId="0" borderId="0" xfId="1238" applyFont="1" applyAlignment="1" applyProtection="1">
      <alignment horizontal="right" vertical="top" wrapText="1" readingOrder="1"/>
      <protection locked="0"/>
    </xf>
    <xf numFmtId="0" fontId="73" fillId="0" borderId="31" xfId="1238" applyFont="1" applyBorder="1" applyAlignment="1" applyProtection="1">
      <alignment horizontal="right" vertical="top" wrapText="1" readingOrder="1"/>
      <protection locked="0"/>
    </xf>
    <xf numFmtId="0" fontId="3" fillId="0" borderId="31" xfId="1238" applyBorder="1" applyAlignment="1">
      <alignment vertical="top" wrapText="1"/>
    </xf>
    <xf numFmtId="0" fontId="57" fillId="0" borderId="0" xfId="1238" applyFont="1" applyBorder="1" applyAlignment="1" applyProtection="1">
      <alignment horizontal="right" vertical="top" wrapText="1" readingOrder="1"/>
      <protection locked="0"/>
    </xf>
    <xf numFmtId="0" fontId="3" fillId="0" borderId="0" xfId="1238" applyBorder="1" applyAlignment="1">
      <alignment wrapText="1"/>
    </xf>
    <xf numFmtId="0" fontId="25" fillId="0" borderId="19" xfId="0" applyFont="1" applyBorder="1" applyAlignment="1">
      <alignment vertical="center" wrapText="1"/>
    </xf>
    <xf numFmtId="0" fontId="3" fillId="0" borderId="0" xfId="1238" applyBorder="1" applyAlignment="1">
      <alignment vertical="top" wrapText="1"/>
    </xf>
    <xf numFmtId="0" fontId="73" fillId="0" borderId="0" xfId="1238" applyFont="1" applyBorder="1" applyAlignment="1" applyProtection="1">
      <alignment horizontal="right" wrapText="1" readingOrder="1"/>
      <protection locked="0"/>
    </xf>
    <xf numFmtId="0" fontId="25" fillId="58" borderId="19" xfId="0" applyFont="1" applyFill="1" applyBorder="1" applyAlignment="1">
      <alignment horizontal="left"/>
    </xf>
    <xf numFmtId="0" fontId="49" fillId="0" borderId="19" xfId="0" applyFont="1" applyBorder="1" applyAlignment="1">
      <alignment horizontal="left" vertical="center" wrapText="1"/>
    </xf>
    <xf numFmtId="0" fontId="25" fillId="0" borderId="19" xfId="0" applyFont="1" applyBorder="1" applyAlignment="1" applyProtection="1">
      <alignment vertical="center"/>
    </xf>
    <xf numFmtId="0" fontId="25" fillId="0" borderId="19" xfId="1882" applyFont="1" applyBorder="1" applyAlignment="1" applyProtection="1">
      <alignment horizontal="left" vertical="center" wrapText="1"/>
    </xf>
    <xf numFmtId="0" fontId="3" fillId="0" borderId="19" xfId="0" applyFont="1" applyBorder="1" applyAlignment="1">
      <alignment horizontal="center" vertical="center" wrapText="1"/>
    </xf>
    <xf numFmtId="0" fontId="3" fillId="0" borderId="19" xfId="0" applyFont="1" applyFill="1" applyBorder="1" applyAlignment="1">
      <alignment vertical="center"/>
    </xf>
    <xf numFmtId="187" fontId="3" fillId="0" borderId="19" xfId="1152" applyNumberFormat="1" applyFont="1" applyFill="1" applyBorder="1" applyAlignment="1">
      <alignment horizontal="center" vertical="center" wrapText="1"/>
    </xf>
    <xf numFmtId="0" fontId="3" fillId="0" borderId="19" xfId="0" applyFont="1" applyFill="1" applyBorder="1" applyAlignment="1">
      <alignment vertical="center" wrapText="1"/>
    </xf>
    <xf numFmtId="0" fontId="106" fillId="0" borderId="0" xfId="0" applyFont="1" applyBorder="1" applyAlignment="1">
      <alignment horizontal="left" wrapText="1"/>
    </xf>
    <xf numFmtId="0" fontId="62" fillId="0" borderId="37" xfId="0" applyFont="1" applyBorder="1" applyAlignment="1">
      <alignment horizontal="left" vertical="center"/>
    </xf>
    <xf numFmtId="0" fontId="106" fillId="0" borderId="20" xfId="0" applyFont="1" applyBorder="1" applyAlignment="1">
      <alignment horizontal="left" vertical="center"/>
    </xf>
    <xf numFmtId="0" fontId="106" fillId="0" borderId="41" xfId="0" applyFont="1" applyBorder="1" applyAlignment="1">
      <alignment horizontal="left" vertical="center"/>
    </xf>
    <xf numFmtId="0" fontId="25" fillId="0" borderId="19" xfId="0" applyFont="1" applyBorder="1" applyAlignment="1" applyProtection="1">
      <alignment horizontal="left" vertical="center"/>
    </xf>
    <xf numFmtId="0" fontId="30" fillId="5" borderId="0" xfId="0" applyFont="1" applyFill="1" applyBorder="1" applyAlignment="1" applyProtection="1">
      <alignment horizontal="center" vertical="top"/>
    </xf>
    <xf numFmtId="0" fontId="30" fillId="0" borderId="19" xfId="0" applyFont="1" applyFill="1" applyBorder="1" applyAlignment="1" applyProtection="1">
      <alignment horizontal="center" vertical="center" wrapText="1"/>
    </xf>
    <xf numFmtId="0" fontId="26" fillId="0" borderId="0" xfId="0" applyFont="1" applyFill="1" applyAlignment="1">
      <alignment wrapText="1"/>
    </xf>
    <xf numFmtId="0" fontId="91" fillId="0" borderId="0" xfId="0" applyFont="1" applyFill="1" applyAlignment="1">
      <alignment wrapText="1"/>
    </xf>
    <xf numFmtId="0" fontId="25" fillId="0" borderId="33" xfId="0" applyFont="1" applyBorder="1" applyAlignment="1">
      <alignment horizontal="left" vertical="center" wrapText="1"/>
    </xf>
    <xf numFmtId="0" fontId="30" fillId="0" borderId="0" xfId="0" applyFont="1" applyFill="1" applyBorder="1" applyAlignment="1">
      <alignment horizontal="center" wrapText="1"/>
    </xf>
    <xf numFmtId="2" fontId="25" fillId="0" borderId="19" xfId="0" applyNumberFormat="1" applyFont="1" applyBorder="1" applyAlignment="1">
      <alignment horizontal="left" vertical="top" wrapText="1"/>
    </xf>
    <xf numFmtId="14" fontId="25" fillId="0" borderId="19" xfId="0" applyNumberFormat="1" applyFont="1" applyBorder="1" applyAlignment="1">
      <alignment horizontal="left" vertical="center"/>
    </xf>
    <xf numFmtId="0" fontId="129" fillId="0" borderId="0" xfId="0" applyFont="1" applyFill="1" applyBorder="1" applyAlignment="1">
      <alignment horizontal="center"/>
    </xf>
    <xf numFmtId="0" fontId="63" fillId="0" borderId="0" xfId="0" applyFont="1" applyAlignment="1">
      <alignment horizontal="center" vertical="center" wrapText="1"/>
    </xf>
    <xf numFmtId="0" fontId="76" fillId="0" borderId="0" xfId="0" applyFont="1" applyAlignment="1">
      <alignment horizontal="center" vertical="center" wrapText="1"/>
    </xf>
    <xf numFmtId="0" fontId="76" fillId="0" borderId="0" xfId="0" applyFont="1" applyBorder="1" applyAlignment="1">
      <alignment horizontal="center" vertical="center" wrapText="1"/>
    </xf>
  </cellXfs>
  <cellStyles count="1984">
    <cellStyle name="20% - Énfasis1" xfId="1" builtinId="30" customBuiltin="1"/>
    <cellStyle name="20% - Énfasis1 2" xfId="2" xr:uid="{00000000-0005-0000-0000-000006000000}"/>
    <cellStyle name="20% - Énfasis1 2 2" xfId="3" xr:uid="{00000000-0005-0000-0000-000007000000}"/>
    <cellStyle name="20% - Énfasis1 2 2 2" xfId="4" xr:uid="{00000000-0005-0000-0000-000008000000}"/>
    <cellStyle name="20% - Énfasis1 2 2 2 2" xfId="5" xr:uid="{00000000-0005-0000-0000-000009000000}"/>
    <cellStyle name="20% - Énfasis1 2 3" xfId="6" xr:uid="{00000000-0005-0000-0000-00000A000000}"/>
    <cellStyle name="20% - Énfasis1 2 3 2" xfId="7" xr:uid="{00000000-0005-0000-0000-00000B000000}"/>
    <cellStyle name="20% - Énfasis1 3" xfId="8" xr:uid="{00000000-0005-0000-0000-00000C000000}"/>
    <cellStyle name="20% - Énfasis1 3 2" xfId="9" xr:uid="{00000000-0005-0000-0000-00000D000000}"/>
    <cellStyle name="20% - Énfasis1 3 2 2" xfId="10" xr:uid="{00000000-0005-0000-0000-00000E000000}"/>
    <cellStyle name="20% - Énfasis1 3 2 2 2" xfId="11" xr:uid="{00000000-0005-0000-0000-00000F000000}"/>
    <cellStyle name="20% - Énfasis1 3 3" xfId="12" xr:uid="{00000000-0005-0000-0000-000010000000}"/>
    <cellStyle name="20% - Énfasis1 3 3 2" xfId="13" xr:uid="{00000000-0005-0000-0000-000011000000}"/>
    <cellStyle name="20% - Énfasis1 4" xfId="14" xr:uid="{00000000-0005-0000-0000-000012000000}"/>
    <cellStyle name="20% - Énfasis1 4 2" xfId="15" xr:uid="{00000000-0005-0000-0000-000013000000}"/>
    <cellStyle name="20% - Énfasis1 4 2 2" xfId="16" xr:uid="{00000000-0005-0000-0000-000014000000}"/>
    <cellStyle name="20% - Énfasis1 4 2 2 2" xfId="17" xr:uid="{00000000-0005-0000-0000-000015000000}"/>
    <cellStyle name="20% - Énfasis1 4 3" xfId="18" xr:uid="{00000000-0005-0000-0000-000016000000}"/>
    <cellStyle name="20% - Énfasis1 4 3 2" xfId="19" xr:uid="{00000000-0005-0000-0000-000017000000}"/>
    <cellStyle name="20% - Énfasis1 4 4" xfId="20" xr:uid="{00000000-0005-0000-0000-000018000000}"/>
    <cellStyle name="20% - Énfasis1 5" xfId="21" xr:uid="{00000000-0005-0000-0000-000019000000}"/>
    <cellStyle name="20% - Énfasis1 5 2" xfId="22" xr:uid="{00000000-0005-0000-0000-00001A000000}"/>
    <cellStyle name="20% - Énfasis1 5 2 2" xfId="23" xr:uid="{00000000-0005-0000-0000-00001B000000}"/>
    <cellStyle name="20% - Énfasis2" xfId="24" builtinId="34" customBuiltin="1"/>
    <cellStyle name="20% - Énfasis2 2" xfId="25" xr:uid="{00000000-0005-0000-0000-00001C000000}"/>
    <cellStyle name="20% - Énfasis2 2 2" xfId="26" xr:uid="{00000000-0005-0000-0000-00001D000000}"/>
    <cellStyle name="20% - Énfasis2 2 2 2" xfId="27" xr:uid="{00000000-0005-0000-0000-00001E000000}"/>
    <cellStyle name="20% - Énfasis2 2 2 2 2" xfId="28" xr:uid="{00000000-0005-0000-0000-00001F000000}"/>
    <cellStyle name="20% - Énfasis2 2 3" xfId="29" xr:uid="{00000000-0005-0000-0000-000020000000}"/>
    <cellStyle name="20% - Énfasis2 2 3 2" xfId="30" xr:uid="{00000000-0005-0000-0000-000021000000}"/>
    <cellStyle name="20% - Énfasis2 3" xfId="31" xr:uid="{00000000-0005-0000-0000-000022000000}"/>
    <cellStyle name="20% - Énfasis2 3 2" xfId="32" xr:uid="{00000000-0005-0000-0000-000023000000}"/>
    <cellStyle name="20% - Énfasis2 3 2 2" xfId="33" xr:uid="{00000000-0005-0000-0000-000024000000}"/>
    <cellStyle name="20% - Énfasis2 3 2 2 2" xfId="34" xr:uid="{00000000-0005-0000-0000-000025000000}"/>
    <cellStyle name="20% - Énfasis2 3 3" xfId="35" xr:uid="{00000000-0005-0000-0000-000026000000}"/>
    <cellStyle name="20% - Énfasis2 3 3 2" xfId="36" xr:uid="{00000000-0005-0000-0000-000027000000}"/>
    <cellStyle name="20% - Énfasis2 4" xfId="37" xr:uid="{00000000-0005-0000-0000-000028000000}"/>
    <cellStyle name="20% - Énfasis2 4 2" xfId="38" xr:uid="{00000000-0005-0000-0000-000029000000}"/>
    <cellStyle name="20% - Énfasis2 4 2 2" xfId="39" xr:uid="{00000000-0005-0000-0000-00002A000000}"/>
    <cellStyle name="20% - Énfasis2 4 3" xfId="40" xr:uid="{00000000-0005-0000-0000-00002B000000}"/>
    <cellStyle name="20% - Énfasis3" xfId="41" builtinId="38" customBuiltin="1"/>
    <cellStyle name="20% - Énfasis3 2" xfId="42" xr:uid="{00000000-0005-0000-0000-00002C000000}"/>
    <cellStyle name="20% - Énfasis3 2 2" xfId="43" xr:uid="{00000000-0005-0000-0000-00002D000000}"/>
    <cellStyle name="20% - Énfasis3 2 2 2" xfId="44" xr:uid="{00000000-0005-0000-0000-00002E000000}"/>
    <cellStyle name="20% - Énfasis3 2 2 2 2" xfId="45" xr:uid="{00000000-0005-0000-0000-00002F000000}"/>
    <cellStyle name="20% - Énfasis3 2 3" xfId="46" xr:uid="{00000000-0005-0000-0000-000030000000}"/>
    <cellStyle name="20% - Énfasis3 2 3 2" xfId="47" xr:uid="{00000000-0005-0000-0000-000031000000}"/>
    <cellStyle name="20% - Énfasis3 3" xfId="48" xr:uid="{00000000-0005-0000-0000-000032000000}"/>
    <cellStyle name="20% - Énfasis3 3 2" xfId="49" xr:uid="{00000000-0005-0000-0000-000033000000}"/>
    <cellStyle name="20% - Énfasis3 3 2 2" xfId="50" xr:uid="{00000000-0005-0000-0000-000034000000}"/>
    <cellStyle name="20% - Énfasis3 3 2 2 2" xfId="51" xr:uid="{00000000-0005-0000-0000-000035000000}"/>
    <cellStyle name="20% - Énfasis3 3 3" xfId="52" xr:uid="{00000000-0005-0000-0000-000036000000}"/>
    <cellStyle name="20% - Énfasis3 3 3 2" xfId="53" xr:uid="{00000000-0005-0000-0000-000037000000}"/>
    <cellStyle name="20% - Énfasis3 4" xfId="54" xr:uid="{00000000-0005-0000-0000-000038000000}"/>
    <cellStyle name="20% - Énfasis3 4 2" xfId="55" xr:uid="{00000000-0005-0000-0000-000039000000}"/>
    <cellStyle name="20% - Énfasis3 4 2 2" xfId="56" xr:uid="{00000000-0005-0000-0000-00003A000000}"/>
    <cellStyle name="20% - Énfasis3 4 2 2 2" xfId="57" xr:uid="{00000000-0005-0000-0000-00003B000000}"/>
    <cellStyle name="20% - Énfasis3 4 3" xfId="58" xr:uid="{00000000-0005-0000-0000-00003C000000}"/>
    <cellStyle name="20% - Énfasis3 4 3 2" xfId="59" xr:uid="{00000000-0005-0000-0000-00003D000000}"/>
    <cellStyle name="20% - Énfasis3 4 4" xfId="60" xr:uid="{00000000-0005-0000-0000-00003E000000}"/>
    <cellStyle name="20% - Énfasis3 5" xfId="61" xr:uid="{00000000-0005-0000-0000-00003F000000}"/>
    <cellStyle name="20% - Énfasis3 5 2" xfId="62" xr:uid="{00000000-0005-0000-0000-000040000000}"/>
    <cellStyle name="20% - Énfasis3 5 2 2" xfId="63" xr:uid="{00000000-0005-0000-0000-000041000000}"/>
    <cellStyle name="20% - Énfasis4" xfId="64" builtinId="42" customBuiltin="1"/>
    <cellStyle name="20% - Énfasis4 2" xfId="65" xr:uid="{00000000-0005-0000-0000-000042000000}"/>
    <cellStyle name="20% - Énfasis4 2 2" xfId="66" xr:uid="{00000000-0005-0000-0000-000043000000}"/>
    <cellStyle name="20% - Énfasis4 2 2 2" xfId="67" xr:uid="{00000000-0005-0000-0000-000044000000}"/>
    <cellStyle name="20% - Énfasis4 2 2 2 2" xfId="68" xr:uid="{00000000-0005-0000-0000-000045000000}"/>
    <cellStyle name="20% - Énfasis4 2 3" xfId="69" xr:uid="{00000000-0005-0000-0000-000046000000}"/>
    <cellStyle name="20% - Énfasis4 2 3 2" xfId="70" xr:uid="{00000000-0005-0000-0000-000047000000}"/>
    <cellStyle name="20% - Énfasis4 3" xfId="71" xr:uid="{00000000-0005-0000-0000-000048000000}"/>
    <cellStyle name="20% - Énfasis4 3 2" xfId="72" xr:uid="{00000000-0005-0000-0000-000049000000}"/>
    <cellStyle name="20% - Énfasis4 3 2 2" xfId="73" xr:uid="{00000000-0005-0000-0000-00004A000000}"/>
    <cellStyle name="20% - Énfasis4 3 2 2 2" xfId="74" xr:uid="{00000000-0005-0000-0000-00004B000000}"/>
    <cellStyle name="20% - Énfasis4 3 3" xfId="75" xr:uid="{00000000-0005-0000-0000-00004C000000}"/>
    <cellStyle name="20% - Énfasis4 3 3 2" xfId="76" xr:uid="{00000000-0005-0000-0000-00004D000000}"/>
    <cellStyle name="20% - Énfasis4 4" xfId="77" xr:uid="{00000000-0005-0000-0000-00004E000000}"/>
    <cellStyle name="20% - Énfasis4 4 2" xfId="78" xr:uid="{00000000-0005-0000-0000-00004F000000}"/>
    <cellStyle name="20% - Énfasis4 4 2 2" xfId="79" xr:uid="{00000000-0005-0000-0000-000050000000}"/>
    <cellStyle name="20% - Énfasis4 4 2 2 2" xfId="80" xr:uid="{00000000-0005-0000-0000-000051000000}"/>
    <cellStyle name="20% - Énfasis4 4 3" xfId="81" xr:uid="{00000000-0005-0000-0000-000052000000}"/>
    <cellStyle name="20% - Énfasis4 4 3 2" xfId="82" xr:uid="{00000000-0005-0000-0000-000053000000}"/>
    <cellStyle name="20% - Énfasis4 4 4" xfId="83" xr:uid="{00000000-0005-0000-0000-000054000000}"/>
    <cellStyle name="20% - Énfasis4 5" xfId="84" xr:uid="{00000000-0005-0000-0000-000055000000}"/>
    <cellStyle name="20% - Énfasis4 5 2" xfId="85" xr:uid="{00000000-0005-0000-0000-000056000000}"/>
    <cellStyle name="20% - Énfasis4 5 2 2" xfId="86" xr:uid="{00000000-0005-0000-0000-000057000000}"/>
    <cellStyle name="20% - Énfasis5" xfId="87" builtinId="46" customBuiltin="1"/>
    <cellStyle name="20% - Énfasis5 2" xfId="88" xr:uid="{00000000-0005-0000-0000-000058000000}"/>
    <cellStyle name="20% - Énfasis5 2 2" xfId="89" xr:uid="{00000000-0005-0000-0000-000059000000}"/>
    <cellStyle name="20% - Énfasis5 2 2 2" xfId="90" xr:uid="{00000000-0005-0000-0000-00005A000000}"/>
    <cellStyle name="20% - Énfasis5 2 2 2 2" xfId="91" xr:uid="{00000000-0005-0000-0000-00005B000000}"/>
    <cellStyle name="20% - Énfasis5 2 3" xfId="92" xr:uid="{00000000-0005-0000-0000-00005C000000}"/>
    <cellStyle name="20% - Énfasis5 2 3 2" xfId="93" xr:uid="{00000000-0005-0000-0000-00005D000000}"/>
    <cellStyle name="20% - Énfasis5 3" xfId="94" xr:uid="{00000000-0005-0000-0000-00005E000000}"/>
    <cellStyle name="20% - Énfasis5 3 2" xfId="95" xr:uid="{00000000-0005-0000-0000-00005F000000}"/>
    <cellStyle name="20% - Énfasis5 3 2 2" xfId="96" xr:uid="{00000000-0005-0000-0000-000060000000}"/>
    <cellStyle name="20% - Énfasis5 3 2 2 2" xfId="97" xr:uid="{00000000-0005-0000-0000-000061000000}"/>
    <cellStyle name="20% - Énfasis5 3 3" xfId="98" xr:uid="{00000000-0005-0000-0000-000062000000}"/>
    <cellStyle name="20% - Énfasis5 3 3 2" xfId="99" xr:uid="{00000000-0005-0000-0000-000063000000}"/>
    <cellStyle name="20% - Énfasis5 4" xfId="100" xr:uid="{00000000-0005-0000-0000-000064000000}"/>
    <cellStyle name="20% - Énfasis5 4 2" xfId="101" xr:uid="{00000000-0005-0000-0000-000065000000}"/>
    <cellStyle name="20% - Énfasis5 4 2 2" xfId="102" xr:uid="{00000000-0005-0000-0000-000066000000}"/>
    <cellStyle name="20% - Énfasis5 4 3" xfId="103" xr:uid="{00000000-0005-0000-0000-000067000000}"/>
    <cellStyle name="20% - Énfasis6" xfId="104" builtinId="50" customBuiltin="1"/>
    <cellStyle name="20% - Énfasis6 2" xfId="105" xr:uid="{00000000-0005-0000-0000-000068000000}"/>
    <cellStyle name="20% - Énfasis6 2 2" xfId="106" xr:uid="{00000000-0005-0000-0000-000069000000}"/>
    <cellStyle name="20% - Énfasis6 2 2 2" xfId="107" xr:uid="{00000000-0005-0000-0000-00006A000000}"/>
    <cellStyle name="20% - Énfasis6 2 2 2 2" xfId="108" xr:uid="{00000000-0005-0000-0000-00006B000000}"/>
    <cellStyle name="20% - Énfasis6 2 3" xfId="109" xr:uid="{00000000-0005-0000-0000-00006C000000}"/>
    <cellStyle name="20% - Énfasis6 2 3 2" xfId="110" xr:uid="{00000000-0005-0000-0000-00006D000000}"/>
    <cellStyle name="20% - Énfasis6 3" xfId="111" xr:uid="{00000000-0005-0000-0000-00006E000000}"/>
    <cellStyle name="20% - Énfasis6 3 2" xfId="112" xr:uid="{00000000-0005-0000-0000-00006F000000}"/>
    <cellStyle name="20% - Énfasis6 3 2 2" xfId="113" xr:uid="{00000000-0005-0000-0000-000070000000}"/>
    <cellStyle name="20% - Énfasis6 3 2 2 2" xfId="114" xr:uid="{00000000-0005-0000-0000-000071000000}"/>
    <cellStyle name="20% - Énfasis6 3 3" xfId="115" xr:uid="{00000000-0005-0000-0000-000072000000}"/>
    <cellStyle name="20% - Énfasis6 3 3 2" xfId="116" xr:uid="{00000000-0005-0000-0000-000073000000}"/>
    <cellStyle name="20% - Énfasis6 4" xfId="117" xr:uid="{00000000-0005-0000-0000-000074000000}"/>
    <cellStyle name="20% - Énfasis6 4 2" xfId="118" xr:uid="{00000000-0005-0000-0000-000075000000}"/>
    <cellStyle name="20% - Énfasis6 4 2 2" xfId="119" xr:uid="{00000000-0005-0000-0000-000076000000}"/>
    <cellStyle name="20% - Énfasis6 4 3" xfId="120" xr:uid="{00000000-0005-0000-0000-000077000000}"/>
    <cellStyle name="40% - Énfasis1" xfId="121" builtinId="31" customBuiltin="1"/>
    <cellStyle name="40% - Énfasis1 2" xfId="122" xr:uid="{00000000-0005-0000-0000-00007E000000}"/>
    <cellStyle name="40% - Énfasis1 2 2" xfId="123" xr:uid="{00000000-0005-0000-0000-00007F000000}"/>
    <cellStyle name="40% - Énfasis1 2 2 2" xfId="124" xr:uid="{00000000-0005-0000-0000-000080000000}"/>
    <cellStyle name="40% - Énfasis1 2 2 2 2" xfId="125" xr:uid="{00000000-0005-0000-0000-000081000000}"/>
    <cellStyle name="40% - Énfasis1 2 3" xfId="126" xr:uid="{00000000-0005-0000-0000-000082000000}"/>
    <cellStyle name="40% - Énfasis1 2 3 2" xfId="127" xr:uid="{00000000-0005-0000-0000-000083000000}"/>
    <cellStyle name="40% - Énfasis1 3" xfId="128" xr:uid="{00000000-0005-0000-0000-000084000000}"/>
    <cellStyle name="40% - Énfasis1 3 2" xfId="129" xr:uid="{00000000-0005-0000-0000-000085000000}"/>
    <cellStyle name="40% - Énfasis1 3 2 2" xfId="130" xr:uid="{00000000-0005-0000-0000-000086000000}"/>
    <cellStyle name="40% - Énfasis1 3 2 2 2" xfId="131" xr:uid="{00000000-0005-0000-0000-000087000000}"/>
    <cellStyle name="40% - Énfasis1 3 3" xfId="132" xr:uid="{00000000-0005-0000-0000-000088000000}"/>
    <cellStyle name="40% - Énfasis1 3 3 2" xfId="133" xr:uid="{00000000-0005-0000-0000-000089000000}"/>
    <cellStyle name="40% - Énfasis1 4" xfId="134" xr:uid="{00000000-0005-0000-0000-00008A000000}"/>
    <cellStyle name="40% - Énfasis1 4 2" xfId="135" xr:uid="{00000000-0005-0000-0000-00008B000000}"/>
    <cellStyle name="40% - Énfasis1 4 2 2" xfId="136" xr:uid="{00000000-0005-0000-0000-00008C000000}"/>
    <cellStyle name="40% - Énfasis1 4 3" xfId="137" xr:uid="{00000000-0005-0000-0000-00008D000000}"/>
    <cellStyle name="40% - Énfasis2" xfId="138" builtinId="35" customBuiltin="1"/>
    <cellStyle name="40% - Énfasis2 2" xfId="139" xr:uid="{00000000-0005-0000-0000-00008E000000}"/>
    <cellStyle name="40% - Énfasis2 2 2" xfId="140" xr:uid="{00000000-0005-0000-0000-00008F000000}"/>
    <cellStyle name="40% - Énfasis2 2 2 2" xfId="141" xr:uid="{00000000-0005-0000-0000-000090000000}"/>
    <cellStyle name="40% - Énfasis2 2 2 2 2" xfId="142" xr:uid="{00000000-0005-0000-0000-000091000000}"/>
    <cellStyle name="40% - Énfasis2 2 3" xfId="143" xr:uid="{00000000-0005-0000-0000-000092000000}"/>
    <cellStyle name="40% - Énfasis2 2 3 2" xfId="144" xr:uid="{00000000-0005-0000-0000-000093000000}"/>
    <cellStyle name="40% - Énfasis2 3" xfId="145" xr:uid="{00000000-0005-0000-0000-000094000000}"/>
    <cellStyle name="40% - Énfasis2 3 2" xfId="146" xr:uid="{00000000-0005-0000-0000-000095000000}"/>
    <cellStyle name="40% - Énfasis2 3 2 2" xfId="147" xr:uid="{00000000-0005-0000-0000-000096000000}"/>
    <cellStyle name="40% - Énfasis2 3 2 2 2" xfId="148" xr:uid="{00000000-0005-0000-0000-000097000000}"/>
    <cellStyle name="40% - Énfasis2 3 3" xfId="149" xr:uid="{00000000-0005-0000-0000-000098000000}"/>
    <cellStyle name="40% - Énfasis2 3 3 2" xfId="150" xr:uid="{00000000-0005-0000-0000-000099000000}"/>
    <cellStyle name="40% - Énfasis2 4" xfId="151" xr:uid="{00000000-0005-0000-0000-00009A000000}"/>
    <cellStyle name="40% - Énfasis2 4 2" xfId="152" xr:uid="{00000000-0005-0000-0000-00009B000000}"/>
    <cellStyle name="40% - Énfasis2 4 2 2" xfId="153" xr:uid="{00000000-0005-0000-0000-00009C000000}"/>
    <cellStyle name="40% - Énfasis2 4 3" xfId="154" xr:uid="{00000000-0005-0000-0000-00009D000000}"/>
    <cellStyle name="40% - Énfasis3" xfId="155" builtinId="39" customBuiltin="1"/>
    <cellStyle name="40% - Énfasis3 2" xfId="156" xr:uid="{00000000-0005-0000-0000-00009E000000}"/>
    <cellStyle name="40% - Énfasis3 2 2" xfId="157" xr:uid="{00000000-0005-0000-0000-00009F000000}"/>
    <cellStyle name="40% - Énfasis3 2 2 2" xfId="158" xr:uid="{00000000-0005-0000-0000-0000A0000000}"/>
    <cellStyle name="40% - Énfasis3 2 2 2 2" xfId="159" xr:uid="{00000000-0005-0000-0000-0000A1000000}"/>
    <cellStyle name="40% - Énfasis3 2 3" xfId="160" xr:uid="{00000000-0005-0000-0000-0000A2000000}"/>
    <cellStyle name="40% - Énfasis3 2 3 2" xfId="161" xr:uid="{00000000-0005-0000-0000-0000A3000000}"/>
    <cellStyle name="40% - Énfasis3 3" xfId="162" xr:uid="{00000000-0005-0000-0000-0000A4000000}"/>
    <cellStyle name="40% - Énfasis3 3 2" xfId="163" xr:uid="{00000000-0005-0000-0000-0000A5000000}"/>
    <cellStyle name="40% - Énfasis3 3 2 2" xfId="164" xr:uid="{00000000-0005-0000-0000-0000A6000000}"/>
    <cellStyle name="40% - Énfasis3 3 2 2 2" xfId="165" xr:uid="{00000000-0005-0000-0000-0000A7000000}"/>
    <cellStyle name="40% - Énfasis3 3 3" xfId="166" xr:uid="{00000000-0005-0000-0000-0000A8000000}"/>
    <cellStyle name="40% - Énfasis3 3 3 2" xfId="167" xr:uid="{00000000-0005-0000-0000-0000A9000000}"/>
    <cellStyle name="40% - Énfasis3 4" xfId="168" xr:uid="{00000000-0005-0000-0000-0000AA000000}"/>
    <cellStyle name="40% - Énfasis3 4 2" xfId="169" xr:uid="{00000000-0005-0000-0000-0000AB000000}"/>
    <cellStyle name="40% - Énfasis3 4 2 2" xfId="170" xr:uid="{00000000-0005-0000-0000-0000AC000000}"/>
    <cellStyle name="40% - Énfasis3 4 3" xfId="171" xr:uid="{00000000-0005-0000-0000-0000AD000000}"/>
    <cellStyle name="40% - Énfasis4" xfId="172" builtinId="43" customBuiltin="1"/>
    <cellStyle name="40% - Énfasis4 2" xfId="173" xr:uid="{00000000-0005-0000-0000-0000AE000000}"/>
    <cellStyle name="40% - Énfasis4 2 2" xfId="174" xr:uid="{00000000-0005-0000-0000-0000AF000000}"/>
    <cellStyle name="40% - Énfasis4 2 2 2" xfId="175" xr:uid="{00000000-0005-0000-0000-0000B0000000}"/>
    <cellStyle name="40% - Énfasis4 2 2 2 2" xfId="176" xr:uid="{00000000-0005-0000-0000-0000B1000000}"/>
    <cellStyle name="40% - Énfasis4 2 3" xfId="177" xr:uid="{00000000-0005-0000-0000-0000B2000000}"/>
    <cellStyle name="40% - Énfasis4 2 3 2" xfId="178" xr:uid="{00000000-0005-0000-0000-0000B3000000}"/>
    <cellStyle name="40% - Énfasis4 3" xfId="179" xr:uid="{00000000-0005-0000-0000-0000B4000000}"/>
    <cellStyle name="40% - Énfasis4 3 2" xfId="180" xr:uid="{00000000-0005-0000-0000-0000B5000000}"/>
    <cellStyle name="40% - Énfasis4 3 2 2" xfId="181" xr:uid="{00000000-0005-0000-0000-0000B6000000}"/>
    <cellStyle name="40% - Énfasis4 3 2 2 2" xfId="182" xr:uid="{00000000-0005-0000-0000-0000B7000000}"/>
    <cellStyle name="40% - Énfasis4 3 3" xfId="183" xr:uid="{00000000-0005-0000-0000-0000B8000000}"/>
    <cellStyle name="40% - Énfasis4 3 3 2" xfId="184" xr:uid="{00000000-0005-0000-0000-0000B9000000}"/>
    <cellStyle name="40% - Énfasis4 4" xfId="185" xr:uid="{00000000-0005-0000-0000-0000BA000000}"/>
    <cellStyle name="40% - Énfasis4 4 2" xfId="186" xr:uid="{00000000-0005-0000-0000-0000BB000000}"/>
    <cellStyle name="40% - Énfasis4 4 2 2" xfId="187" xr:uid="{00000000-0005-0000-0000-0000BC000000}"/>
    <cellStyle name="40% - Énfasis4 4 3" xfId="188" xr:uid="{00000000-0005-0000-0000-0000BD000000}"/>
    <cellStyle name="40% - Énfasis5" xfId="189" builtinId="47" customBuiltin="1"/>
    <cellStyle name="40% - Énfasis5 2" xfId="190" xr:uid="{00000000-0005-0000-0000-0000BE000000}"/>
    <cellStyle name="40% - Énfasis5 2 2" xfId="191" xr:uid="{00000000-0005-0000-0000-0000BF000000}"/>
    <cellStyle name="40% - Énfasis5 2 2 2" xfId="192" xr:uid="{00000000-0005-0000-0000-0000C0000000}"/>
    <cellStyle name="40% - Énfasis5 2 2 2 2" xfId="193" xr:uid="{00000000-0005-0000-0000-0000C1000000}"/>
    <cellStyle name="40% - Énfasis5 2 3" xfId="194" xr:uid="{00000000-0005-0000-0000-0000C2000000}"/>
    <cellStyle name="40% - Énfasis5 2 3 2" xfId="195" xr:uid="{00000000-0005-0000-0000-0000C3000000}"/>
    <cellStyle name="40% - Énfasis5 3" xfId="196" xr:uid="{00000000-0005-0000-0000-0000C4000000}"/>
    <cellStyle name="40% - Énfasis5 3 2" xfId="197" xr:uid="{00000000-0005-0000-0000-0000C5000000}"/>
    <cellStyle name="40% - Énfasis5 3 2 2" xfId="198" xr:uid="{00000000-0005-0000-0000-0000C6000000}"/>
    <cellStyle name="40% - Énfasis5 3 2 2 2" xfId="199" xr:uid="{00000000-0005-0000-0000-0000C7000000}"/>
    <cellStyle name="40% - Énfasis5 3 3" xfId="200" xr:uid="{00000000-0005-0000-0000-0000C8000000}"/>
    <cellStyle name="40% - Énfasis5 3 3 2" xfId="201" xr:uid="{00000000-0005-0000-0000-0000C9000000}"/>
    <cellStyle name="40% - Énfasis5 4" xfId="202" xr:uid="{00000000-0005-0000-0000-0000CA000000}"/>
    <cellStyle name="40% - Énfasis5 4 2" xfId="203" xr:uid="{00000000-0005-0000-0000-0000CB000000}"/>
    <cellStyle name="40% - Énfasis5 4 2 2" xfId="204" xr:uid="{00000000-0005-0000-0000-0000CC000000}"/>
    <cellStyle name="40% - Énfasis5 4 3" xfId="205" xr:uid="{00000000-0005-0000-0000-0000CD000000}"/>
    <cellStyle name="40% - Énfasis6" xfId="206" builtinId="51" customBuiltin="1"/>
    <cellStyle name="40% - Énfasis6 2" xfId="207" xr:uid="{00000000-0005-0000-0000-0000CE000000}"/>
    <cellStyle name="40% - Énfasis6 2 2" xfId="208" xr:uid="{00000000-0005-0000-0000-0000CF000000}"/>
    <cellStyle name="40% - Énfasis6 2 2 2" xfId="209" xr:uid="{00000000-0005-0000-0000-0000D0000000}"/>
    <cellStyle name="40% - Énfasis6 2 2 2 2" xfId="210" xr:uid="{00000000-0005-0000-0000-0000D1000000}"/>
    <cellStyle name="40% - Énfasis6 2 3" xfId="211" xr:uid="{00000000-0005-0000-0000-0000D2000000}"/>
    <cellStyle name="40% - Énfasis6 2 3 2" xfId="212" xr:uid="{00000000-0005-0000-0000-0000D3000000}"/>
    <cellStyle name="40% - Énfasis6 3" xfId="213" xr:uid="{00000000-0005-0000-0000-0000D4000000}"/>
    <cellStyle name="40% - Énfasis6 3 2" xfId="214" xr:uid="{00000000-0005-0000-0000-0000D5000000}"/>
    <cellStyle name="40% - Énfasis6 3 2 2" xfId="215" xr:uid="{00000000-0005-0000-0000-0000D6000000}"/>
    <cellStyle name="40% - Énfasis6 3 2 2 2" xfId="216" xr:uid="{00000000-0005-0000-0000-0000D7000000}"/>
    <cellStyle name="40% - Énfasis6 3 3" xfId="217" xr:uid="{00000000-0005-0000-0000-0000D8000000}"/>
    <cellStyle name="40% - Énfasis6 3 3 2" xfId="218" xr:uid="{00000000-0005-0000-0000-0000D9000000}"/>
    <cellStyle name="40% - Énfasis6 4" xfId="219" xr:uid="{00000000-0005-0000-0000-0000DA000000}"/>
    <cellStyle name="40% - Énfasis6 4 2" xfId="220" xr:uid="{00000000-0005-0000-0000-0000DB000000}"/>
    <cellStyle name="40% - Énfasis6 4 2 2" xfId="221" xr:uid="{00000000-0005-0000-0000-0000DC000000}"/>
    <cellStyle name="40% - Énfasis6 4 3" xfId="222" xr:uid="{00000000-0005-0000-0000-0000DD000000}"/>
    <cellStyle name="60% - Énfasis1" xfId="223" builtinId="32" customBuiltin="1"/>
    <cellStyle name="60% - Énfasis1 2" xfId="224" xr:uid="{00000000-0005-0000-0000-0000E4000000}"/>
    <cellStyle name="60% - Énfasis1 2 2" xfId="225" xr:uid="{00000000-0005-0000-0000-0000E5000000}"/>
    <cellStyle name="60% - Énfasis1 3" xfId="226" xr:uid="{00000000-0005-0000-0000-0000E6000000}"/>
    <cellStyle name="60% - Énfasis1 3 2" xfId="227" xr:uid="{00000000-0005-0000-0000-0000E7000000}"/>
    <cellStyle name="60% - Énfasis1 4" xfId="228" xr:uid="{00000000-0005-0000-0000-0000E8000000}"/>
    <cellStyle name="60% - Énfasis2" xfId="229" builtinId="36" customBuiltin="1"/>
    <cellStyle name="60% - Énfasis2 2" xfId="230" xr:uid="{00000000-0005-0000-0000-0000E9000000}"/>
    <cellStyle name="60% - Énfasis2 2 2" xfId="231" xr:uid="{00000000-0005-0000-0000-0000EA000000}"/>
    <cellStyle name="60% - Énfasis2 3" xfId="232" xr:uid="{00000000-0005-0000-0000-0000EB000000}"/>
    <cellStyle name="60% - Énfasis2 3 2" xfId="233" xr:uid="{00000000-0005-0000-0000-0000EC000000}"/>
    <cellStyle name="60% - Énfasis2 4" xfId="234" xr:uid="{00000000-0005-0000-0000-0000ED000000}"/>
    <cellStyle name="60% - Énfasis3" xfId="235" builtinId="40" customBuiltin="1"/>
    <cellStyle name="60% - Énfasis3 2" xfId="236" xr:uid="{00000000-0005-0000-0000-0000EE000000}"/>
    <cellStyle name="60% - Énfasis3 2 2" xfId="237" xr:uid="{00000000-0005-0000-0000-0000EF000000}"/>
    <cellStyle name="60% - Énfasis3 3" xfId="238" xr:uid="{00000000-0005-0000-0000-0000F0000000}"/>
    <cellStyle name="60% - Énfasis3 3 2" xfId="239" xr:uid="{00000000-0005-0000-0000-0000F1000000}"/>
    <cellStyle name="60% - Énfasis3 4" xfId="240" xr:uid="{00000000-0005-0000-0000-0000F2000000}"/>
    <cellStyle name="60% - Énfasis4" xfId="241" builtinId="44" customBuiltin="1"/>
    <cellStyle name="60% - Énfasis4 2" xfId="242" xr:uid="{00000000-0005-0000-0000-0000F3000000}"/>
    <cellStyle name="60% - Énfasis4 2 2" xfId="243" xr:uid="{00000000-0005-0000-0000-0000F4000000}"/>
    <cellStyle name="60% - Énfasis4 3" xfId="244" xr:uid="{00000000-0005-0000-0000-0000F5000000}"/>
    <cellStyle name="60% - Énfasis4 3 2" xfId="245" xr:uid="{00000000-0005-0000-0000-0000F6000000}"/>
    <cellStyle name="60% - Énfasis4 4" xfId="246" xr:uid="{00000000-0005-0000-0000-0000F7000000}"/>
    <cellStyle name="60% - Énfasis5" xfId="247" builtinId="48" customBuiltin="1"/>
    <cellStyle name="60% - Énfasis5 2" xfId="248" xr:uid="{00000000-0005-0000-0000-0000F8000000}"/>
    <cellStyle name="60% - Énfasis5 2 2" xfId="249" xr:uid="{00000000-0005-0000-0000-0000F9000000}"/>
    <cellStyle name="60% - Énfasis5 3" xfId="250" xr:uid="{00000000-0005-0000-0000-0000FA000000}"/>
    <cellStyle name="60% - Énfasis5 3 2" xfId="251" xr:uid="{00000000-0005-0000-0000-0000FB000000}"/>
    <cellStyle name="60% - Énfasis5 4" xfId="252" xr:uid="{00000000-0005-0000-0000-0000FC000000}"/>
    <cellStyle name="60% - Énfasis6" xfId="253" builtinId="52" customBuiltin="1"/>
    <cellStyle name="60% - Énfasis6 2" xfId="254" xr:uid="{00000000-0005-0000-0000-0000FD000000}"/>
    <cellStyle name="60% - Énfasis6 2 2" xfId="255" xr:uid="{00000000-0005-0000-0000-0000FE000000}"/>
    <cellStyle name="60% - Énfasis6 3" xfId="256" xr:uid="{00000000-0005-0000-0000-0000FF000000}"/>
    <cellStyle name="60% - Énfasis6 3 2" xfId="257" xr:uid="{00000000-0005-0000-0000-000000010000}"/>
    <cellStyle name="60% - Énfasis6 4" xfId="258" xr:uid="{00000000-0005-0000-0000-000001010000}"/>
    <cellStyle name="Buena 2" xfId="259" xr:uid="{00000000-0005-0000-0000-00000A010000}"/>
    <cellStyle name="Buena 2 2" xfId="260" xr:uid="{00000000-0005-0000-0000-00000B010000}"/>
    <cellStyle name="Buena 3" xfId="261" xr:uid="{00000000-0005-0000-0000-00000C010000}"/>
    <cellStyle name="Buena 3 2" xfId="262" xr:uid="{00000000-0005-0000-0000-00000D010000}"/>
    <cellStyle name="Buena 4" xfId="263" xr:uid="{00000000-0005-0000-0000-00000E010000}"/>
    <cellStyle name="Bueno" xfId="264" builtinId="26" customBuiltin="1"/>
    <cellStyle name="Cálculo" xfId="265" builtinId="22" customBuiltin="1"/>
    <cellStyle name="Cálculo 2" xfId="266" xr:uid="{00000000-0005-0000-0000-00000F010000}"/>
    <cellStyle name="Cálculo 2 2" xfId="267" xr:uid="{00000000-0005-0000-0000-000010010000}"/>
    <cellStyle name="Cálculo 2 2 2" xfId="268" xr:uid="{00000000-0005-0000-0000-000011010000}"/>
    <cellStyle name="Cálculo 3" xfId="269" xr:uid="{00000000-0005-0000-0000-000012010000}"/>
    <cellStyle name="Cálculo 3 2" xfId="270" xr:uid="{00000000-0005-0000-0000-000013010000}"/>
    <cellStyle name="Cálculo 3 2 2" xfId="271" xr:uid="{00000000-0005-0000-0000-000014010000}"/>
    <cellStyle name="Cálculo 4" xfId="272" xr:uid="{00000000-0005-0000-0000-000015010000}"/>
    <cellStyle name="Cálculo 4 2" xfId="273" xr:uid="{00000000-0005-0000-0000-000016010000}"/>
    <cellStyle name="Cálculo 4 2 2" xfId="274" xr:uid="{00000000-0005-0000-0000-000017010000}"/>
    <cellStyle name="Cálculo 4 3" xfId="275" xr:uid="{00000000-0005-0000-0000-000018010000}"/>
    <cellStyle name="Celda de comprobación" xfId="276" builtinId="23" customBuiltin="1"/>
    <cellStyle name="Celda de comprobación 2" xfId="277" xr:uid="{00000000-0005-0000-0000-000019010000}"/>
    <cellStyle name="Celda de comprobación 2 2" xfId="278" xr:uid="{00000000-0005-0000-0000-00001A010000}"/>
    <cellStyle name="Celda de comprobación 2 2 2" xfId="279" xr:uid="{00000000-0005-0000-0000-00001B010000}"/>
    <cellStyle name="Celda de comprobación 2 2 3" xfId="280" xr:uid="{00000000-0005-0000-0000-00001C010000}"/>
    <cellStyle name="Celda de comprobación 3" xfId="281" xr:uid="{00000000-0005-0000-0000-00001D010000}"/>
    <cellStyle name="Celda de comprobación 3 2" xfId="282" xr:uid="{00000000-0005-0000-0000-00001E010000}"/>
    <cellStyle name="Celda de comprobación 3 2 2" xfId="283" xr:uid="{00000000-0005-0000-0000-00001F010000}"/>
    <cellStyle name="Celda de comprobación 3 2 3" xfId="284" xr:uid="{00000000-0005-0000-0000-000020010000}"/>
    <cellStyle name="Celda de comprobación 4" xfId="285" xr:uid="{00000000-0005-0000-0000-000021010000}"/>
    <cellStyle name="Celda vinculada" xfId="286" builtinId="24" customBuiltin="1"/>
    <cellStyle name="Celda vinculada 2" xfId="287" xr:uid="{00000000-0005-0000-0000-000022010000}"/>
    <cellStyle name="Celda vinculada 2 2" xfId="288" xr:uid="{00000000-0005-0000-0000-000023010000}"/>
    <cellStyle name="Celda vinculada 3" xfId="289" xr:uid="{00000000-0005-0000-0000-000024010000}"/>
    <cellStyle name="Celda vinculada 3 2" xfId="290" xr:uid="{00000000-0005-0000-0000-000025010000}"/>
    <cellStyle name="Celda vinculada 4" xfId="291" xr:uid="{00000000-0005-0000-0000-000026010000}"/>
    <cellStyle name="Currency 2" xfId="292" xr:uid="{00000000-0005-0000-0000-000027010000}"/>
    <cellStyle name="Currency 2 10" xfId="293" xr:uid="{00000000-0005-0000-0000-000028010000}"/>
    <cellStyle name="Currency 2 10 2" xfId="294" xr:uid="{00000000-0005-0000-0000-000029010000}"/>
    <cellStyle name="Currency 2 11" xfId="295" xr:uid="{00000000-0005-0000-0000-00002A010000}"/>
    <cellStyle name="Currency 2 11 2" xfId="296" xr:uid="{00000000-0005-0000-0000-00002B010000}"/>
    <cellStyle name="Currency 2 12" xfId="297" xr:uid="{00000000-0005-0000-0000-00002C010000}"/>
    <cellStyle name="Currency 2 12 2" xfId="298" xr:uid="{00000000-0005-0000-0000-00002D010000}"/>
    <cellStyle name="Currency 2 13" xfId="299" xr:uid="{00000000-0005-0000-0000-00002E010000}"/>
    <cellStyle name="Currency 2 2" xfId="300" xr:uid="{00000000-0005-0000-0000-00002F010000}"/>
    <cellStyle name="Currency 2 2 10" xfId="301" xr:uid="{00000000-0005-0000-0000-000030010000}"/>
    <cellStyle name="Currency 2 2 10 2" xfId="302" xr:uid="{00000000-0005-0000-0000-000031010000}"/>
    <cellStyle name="Currency 2 2 11" xfId="303" xr:uid="{00000000-0005-0000-0000-000032010000}"/>
    <cellStyle name="Currency 2 2 11 2" xfId="304" xr:uid="{00000000-0005-0000-0000-000033010000}"/>
    <cellStyle name="Currency 2 2 12" xfId="305" xr:uid="{00000000-0005-0000-0000-000034010000}"/>
    <cellStyle name="Currency 2 2 2" xfId="306" xr:uid="{00000000-0005-0000-0000-000035010000}"/>
    <cellStyle name="Currency 2 2 2 10" xfId="307" xr:uid="{00000000-0005-0000-0000-000036010000}"/>
    <cellStyle name="Currency 2 2 2 2" xfId="308" xr:uid="{00000000-0005-0000-0000-000037010000}"/>
    <cellStyle name="Currency 2 2 2 2 2" xfId="309" xr:uid="{00000000-0005-0000-0000-000038010000}"/>
    <cellStyle name="Currency 2 2 2 2 2 2" xfId="310" xr:uid="{00000000-0005-0000-0000-000039010000}"/>
    <cellStyle name="Currency 2 2 2 2 2 2 2" xfId="311" xr:uid="{00000000-0005-0000-0000-00003A010000}"/>
    <cellStyle name="Currency 2 2 2 2 2 2 2 2" xfId="312" xr:uid="{00000000-0005-0000-0000-00003B010000}"/>
    <cellStyle name="Currency 2 2 2 2 2 2 2 2 2" xfId="313" xr:uid="{00000000-0005-0000-0000-00003C010000}"/>
    <cellStyle name="Currency 2 2 2 2 2 2 2 2 2 2" xfId="314" xr:uid="{00000000-0005-0000-0000-00003D010000}"/>
    <cellStyle name="Currency 2 2 2 2 2 2 2 2 3" xfId="315" xr:uid="{00000000-0005-0000-0000-00003E010000}"/>
    <cellStyle name="Currency 2 2 2 2 2 2 2 3" xfId="316" xr:uid="{00000000-0005-0000-0000-00003F010000}"/>
    <cellStyle name="Currency 2 2 2 2 2 2 2 3 2" xfId="317" xr:uid="{00000000-0005-0000-0000-000040010000}"/>
    <cellStyle name="Currency 2 2 2 2 2 2 2 4" xfId="318" xr:uid="{00000000-0005-0000-0000-000041010000}"/>
    <cellStyle name="Currency 2 2 2 2 2 2 3" xfId="319" xr:uid="{00000000-0005-0000-0000-000042010000}"/>
    <cellStyle name="Currency 2 2 2 2 2 2 3 2" xfId="320" xr:uid="{00000000-0005-0000-0000-000043010000}"/>
    <cellStyle name="Currency 2 2 2 2 2 2 3 2 2" xfId="321" xr:uid="{00000000-0005-0000-0000-000044010000}"/>
    <cellStyle name="Currency 2 2 2 2 2 2 3 3" xfId="322" xr:uid="{00000000-0005-0000-0000-000045010000}"/>
    <cellStyle name="Currency 2 2 2 2 2 2 4" xfId="323" xr:uid="{00000000-0005-0000-0000-000046010000}"/>
    <cellStyle name="Currency 2 2 2 2 2 2 4 2" xfId="324" xr:uid="{00000000-0005-0000-0000-000047010000}"/>
    <cellStyle name="Currency 2 2 2 2 2 2 5" xfId="325" xr:uid="{00000000-0005-0000-0000-000048010000}"/>
    <cellStyle name="Currency 2 2 2 2 2 3" xfId="326" xr:uid="{00000000-0005-0000-0000-000049010000}"/>
    <cellStyle name="Currency 2 2 2 2 2 3 2" xfId="327" xr:uid="{00000000-0005-0000-0000-00004A010000}"/>
    <cellStyle name="Currency 2 2 2 2 2 3 2 2" xfId="328" xr:uid="{00000000-0005-0000-0000-00004B010000}"/>
    <cellStyle name="Currency 2 2 2 2 2 3 2 2 2" xfId="329" xr:uid="{00000000-0005-0000-0000-00004C010000}"/>
    <cellStyle name="Currency 2 2 2 2 2 3 2 3" xfId="330" xr:uid="{00000000-0005-0000-0000-00004D010000}"/>
    <cellStyle name="Currency 2 2 2 2 2 3 3" xfId="331" xr:uid="{00000000-0005-0000-0000-00004E010000}"/>
    <cellStyle name="Currency 2 2 2 2 2 3 3 2" xfId="332" xr:uid="{00000000-0005-0000-0000-00004F010000}"/>
    <cellStyle name="Currency 2 2 2 2 2 3 4" xfId="333" xr:uid="{00000000-0005-0000-0000-000050010000}"/>
    <cellStyle name="Currency 2 2 2 2 2 4" xfId="334" xr:uid="{00000000-0005-0000-0000-000051010000}"/>
    <cellStyle name="Currency 2 2 2 2 2 4 2" xfId="335" xr:uid="{00000000-0005-0000-0000-000052010000}"/>
    <cellStyle name="Currency 2 2 2 2 2 4 2 2" xfId="336" xr:uid="{00000000-0005-0000-0000-000053010000}"/>
    <cellStyle name="Currency 2 2 2 2 2 4 3" xfId="337" xr:uid="{00000000-0005-0000-0000-000054010000}"/>
    <cellStyle name="Currency 2 2 2 2 2 5" xfId="338" xr:uid="{00000000-0005-0000-0000-000055010000}"/>
    <cellStyle name="Currency 2 2 2 2 2 5 2" xfId="339" xr:uid="{00000000-0005-0000-0000-000056010000}"/>
    <cellStyle name="Currency 2 2 2 2 2 6" xfId="340" xr:uid="{00000000-0005-0000-0000-000057010000}"/>
    <cellStyle name="Currency 2 2 2 2 3" xfId="341" xr:uid="{00000000-0005-0000-0000-000058010000}"/>
    <cellStyle name="Currency 2 2 2 2 3 2" xfId="342" xr:uid="{00000000-0005-0000-0000-000059010000}"/>
    <cellStyle name="Currency 2 2 2 2 3 2 2" xfId="343" xr:uid="{00000000-0005-0000-0000-00005A010000}"/>
    <cellStyle name="Currency 2 2 2 2 3 2 2 2" xfId="344" xr:uid="{00000000-0005-0000-0000-00005B010000}"/>
    <cellStyle name="Currency 2 2 2 2 3 2 2 2 2" xfId="345" xr:uid="{00000000-0005-0000-0000-00005C010000}"/>
    <cellStyle name="Currency 2 2 2 2 3 2 2 3" xfId="346" xr:uid="{00000000-0005-0000-0000-00005D010000}"/>
    <cellStyle name="Currency 2 2 2 2 3 2 3" xfId="347" xr:uid="{00000000-0005-0000-0000-00005E010000}"/>
    <cellStyle name="Currency 2 2 2 2 3 2 3 2" xfId="348" xr:uid="{00000000-0005-0000-0000-00005F010000}"/>
    <cellStyle name="Currency 2 2 2 2 3 2 4" xfId="349" xr:uid="{00000000-0005-0000-0000-000060010000}"/>
    <cellStyle name="Currency 2 2 2 2 3 3" xfId="350" xr:uid="{00000000-0005-0000-0000-000061010000}"/>
    <cellStyle name="Currency 2 2 2 2 3 3 2" xfId="351" xr:uid="{00000000-0005-0000-0000-000062010000}"/>
    <cellStyle name="Currency 2 2 2 2 3 3 2 2" xfId="352" xr:uid="{00000000-0005-0000-0000-000063010000}"/>
    <cellStyle name="Currency 2 2 2 2 3 3 3" xfId="353" xr:uid="{00000000-0005-0000-0000-000064010000}"/>
    <cellStyle name="Currency 2 2 2 2 3 4" xfId="354" xr:uid="{00000000-0005-0000-0000-000065010000}"/>
    <cellStyle name="Currency 2 2 2 2 3 4 2" xfId="355" xr:uid="{00000000-0005-0000-0000-000066010000}"/>
    <cellStyle name="Currency 2 2 2 2 3 5" xfId="356" xr:uid="{00000000-0005-0000-0000-000067010000}"/>
    <cellStyle name="Currency 2 2 2 2 4" xfId="357" xr:uid="{00000000-0005-0000-0000-000068010000}"/>
    <cellStyle name="Currency 2 2 2 2 4 2" xfId="358" xr:uid="{00000000-0005-0000-0000-000069010000}"/>
    <cellStyle name="Currency 2 2 2 2 4 2 2" xfId="359" xr:uid="{00000000-0005-0000-0000-00006A010000}"/>
    <cellStyle name="Currency 2 2 2 2 4 2 2 2" xfId="360" xr:uid="{00000000-0005-0000-0000-00006B010000}"/>
    <cellStyle name="Currency 2 2 2 2 4 2 3" xfId="361" xr:uid="{00000000-0005-0000-0000-00006C010000}"/>
    <cellStyle name="Currency 2 2 2 2 4 3" xfId="362" xr:uid="{00000000-0005-0000-0000-00006D010000}"/>
    <cellStyle name="Currency 2 2 2 2 4 3 2" xfId="363" xr:uid="{00000000-0005-0000-0000-00006E010000}"/>
    <cellStyle name="Currency 2 2 2 2 4 4" xfId="364" xr:uid="{00000000-0005-0000-0000-00006F010000}"/>
    <cellStyle name="Currency 2 2 2 2 5" xfId="365" xr:uid="{00000000-0005-0000-0000-000070010000}"/>
    <cellStyle name="Currency 2 2 2 2 5 2" xfId="366" xr:uid="{00000000-0005-0000-0000-000071010000}"/>
    <cellStyle name="Currency 2 2 2 2 5 2 2" xfId="367" xr:uid="{00000000-0005-0000-0000-000072010000}"/>
    <cellStyle name="Currency 2 2 2 2 5 3" xfId="368" xr:uid="{00000000-0005-0000-0000-000073010000}"/>
    <cellStyle name="Currency 2 2 2 2 6" xfId="369" xr:uid="{00000000-0005-0000-0000-000074010000}"/>
    <cellStyle name="Currency 2 2 2 2 6 2" xfId="370" xr:uid="{00000000-0005-0000-0000-000075010000}"/>
    <cellStyle name="Currency 2 2 2 2 7" xfId="371" xr:uid="{00000000-0005-0000-0000-000076010000}"/>
    <cellStyle name="Currency 2 2 2 3" xfId="372" xr:uid="{00000000-0005-0000-0000-000077010000}"/>
    <cellStyle name="Currency 2 2 2 3 2" xfId="373" xr:uid="{00000000-0005-0000-0000-000078010000}"/>
    <cellStyle name="Currency 2 2 2 3 2 2" xfId="374" xr:uid="{00000000-0005-0000-0000-000079010000}"/>
    <cellStyle name="Currency 2 2 2 3 2 2 2" xfId="375" xr:uid="{00000000-0005-0000-0000-00007A010000}"/>
    <cellStyle name="Currency 2 2 2 3 2 2 2 2" xfId="376" xr:uid="{00000000-0005-0000-0000-00007B010000}"/>
    <cellStyle name="Currency 2 2 2 3 2 2 2 2 2" xfId="377" xr:uid="{00000000-0005-0000-0000-00007C010000}"/>
    <cellStyle name="Currency 2 2 2 3 2 2 2 3" xfId="378" xr:uid="{00000000-0005-0000-0000-00007D010000}"/>
    <cellStyle name="Currency 2 2 2 3 2 2 3" xfId="379" xr:uid="{00000000-0005-0000-0000-00007E010000}"/>
    <cellStyle name="Currency 2 2 2 3 2 2 3 2" xfId="380" xr:uid="{00000000-0005-0000-0000-00007F010000}"/>
    <cellStyle name="Currency 2 2 2 3 2 2 4" xfId="381" xr:uid="{00000000-0005-0000-0000-000080010000}"/>
    <cellStyle name="Currency 2 2 2 3 2 3" xfId="382" xr:uid="{00000000-0005-0000-0000-000081010000}"/>
    <cellStyle name="Currency 2 2 2 3 2 3 2" xfId="383" xr:uid="{00000000-0005-0000-0000-000082010000}"/>
    <cellStyle name="Currency 2 2 2 3 2 3 2 2" xfId="384" xr:uid="{00000000-0005-0000-0000-000083010000}"/>
    <cellStyle name="Currency 2 2 2 3 2 3 3" xfId="385" xr:uid="{00000000-0005-0000-0000-000084010000}"/>
    <cellStyle name="Currency 2 2 2 3 2 4" xfId="386" xr:uid="{00000000-0005-0000-0000-000085010000}"/>
    <cellStyle name="Currency 2 2 2 3 2 4 2" xfId="387" xr:uid="{00000000-0005-0000-0000-000086010000}"/>
    <cellStyle name="Currency 2 2 2 3 2 5" xfId="388" xr:uid="{00000000-0005-0000-0000-000087010000}"/>
    <cellStyle name="Currency 2 2 2 3 3" xfId="389" xr:uid="{00000000-0005-0000-0000-000088010000}"/>
    <cellStyle name="Currency 2 2 2 3 3 2" xfId="390" xr:uid="{00000000-0005-0000-0000-000089010000}"/>
    <cellStyle name="Currency 2 2 2 3 3 2 2" xfId="391" xr:uid="{00000000-0005-0000-0000-00008A010000}"/>
    <cellStyle name="Currency 2 2 2 3 3 2 2 2" xfId="392" xr:uid="{00000000-0005-0000-0000-00008B010000}"/>
    <cellStyle name="Currency 2 2 2 3 3 2 3" xfId="393" xr:uid="{00000000-0005-0000-0000-00008C010000}"/>
    <cellStyle name="Currency 2 2 2 3 3 3" xfId="394" xr:uid="{00000000-0005-0000-0000-00008D010000}"/>
    <cellStyle name="Currency 2 2 2 3 3 3 2" xfId="395" xr:uid="{00000000-0005-0000-0000-00008E010000}"/>
    <cellStyle name="Currency 2 2 2 3 3 4" xfId="396" xr:uid="{00000000-0005-0000-0000-00008F010000}"/>
    <cellStyle name="Currency 2 2 2 3 4" xfId="397" xr:uid="{00000000-0005-0000-0000-000090010000}"/>
    <cellStyle name="Currency 2 2 2 3 4 2" xfId="398" xr:uid="{00000000-0005-0000-0000-000091010000}"/>
    <cellStyle name="Currency 2 2 2 3 4 2 2" xfId="399" xr:uid="{00000000-0005-0000-0000-000092010000}"/>
    <cellStyle name="Currency 2 2 2 3 4 3" xfId="400" xr:uid="{00000000-0005-0000-0000-000093010000}"/>
    <cellStyle name="Currency 2 2 2 3 5" xfId="401" xr:uid="{00000000-0005-0000-0000-000094010000}"/>
    <cellStyle name="Currency 2 2 2 3 5 2" xfId="402" xr:uid="{00000000-0005-0000-0000-000095010000}"/>
    <cellStyle name="Currency 2 2 2 3 6" xfId="403" xr:uid="{00000000-0005-0000-0000-000096010000}"/>
    <cellStyle name="Currency 2 2 2 4" xfId="404" xr:uid="{00000000-0005-0000-0000-000097010000}"/>
    <cellStyle name="Currency 2 2 2 4 2" xfId="405" xr:uid="{00000000-0005-0000-0000-000098010000}"/>
    <cellStyle name="Currency 2 2 2 4 2 2" xfId="406" xr:uid="{00000000-0005-0000-0000-000099010000}"/>
    <cellStyle name="Currency 2 2 2 4 2 2 2" xfId="407" xr:uid="{00000000-0005-0000-0000-00009A010000}"/>
    <cellStyle name="Currency 2 2 2 4 2 2 2 2" xfId="408" xr:uid="{00000000-0005-0000-0000-00009B010000}"/>
    <cellStyle name="Currency 2 2 2 4 2 2 3" xfId="409" xr:uid="{00000000-0005-0000-0000-00009C010000}"/>
    <cellStyle name="Currency 2 2 2 4 2 3" xfId="410" xr:uid="{00000000-0005-0000-0000-00009D010000}"/>
    <cellStyle name="Currency 2 2 2 4 2 3 2" xfId="411" xr:uid="{00000000-0005-0000-0000-00009E010000}"/>
    <cellStyle name="Currency 2 2 2 4 2 4" xfId="412" xr:uid="{00000000-0005-0000-0000-00009F010000}"/>
    <cellStyle name="Currency 2 2 2 4 3" xfId="413" xr:uid="{00000000-0005-0000-0000-0000A0010000}"/>
    <cellStyle name="Currency 2 2 2 4 3 2" xfId="414" xr:uid="{00000000-0005-0000-0000-0000A1010000}"/>
    <cellStyle name="Currency 2 2 2 4 3 2 2" xfId="415" xr:uid="{00000000-0005-0000-0000-0000A2010000}"/>
    <cellStyle name="Currency 2 2 2 4 3 3" xfId="416" xr:uid="{00000000-0005-0000-0000-0000A3010000}"/>
    <cellStyle name="Currency 2 2 2 4 4" xfId="417" xr:uid="{00000000-0005-0000-0000-0000A4010000}"/>
    <cellStyle name="Currency 2 2 2 4 4 2" xfId="418" xr:uid="{00000000-0005-0000-0000-0000A5010000}"/>
    <cellStyle name="Currency 2 2 2 4 5" xfId="419" xr:uid="{00000000-0005-0000-0000-0000A6010000}"/>
    <cellStyle name="Currency 2 2 2 5" xfId="420" xr:uid="{00000000-0005-0000-0000-0000A7010000}"/>
    <cellStyle name="Currency 2 2 2 5 2" xfId="421" xr:uid="{00000000-0005-0000-0000-0000A8010000}"/>
    <cellStyle name="Currency 2 2 2 5 2 2" xfId="422" xr:uid="{00000000-0005-0000-0000-0000A9010000}"/>
    <cellStyle name="Currency 2 2 2 5 2 2 2" xfId="423" xr:uid="{00000000-0005-0000-0000-0000AA010000}"/>
    <cellStyle name="Currency 2 2 2 5 2 3" xfId="424" xr:uid="{00000000-0005-0000-0000-0000AB010000}"/>
    <cellStyle name="Currency 2 2 2 5 3" xfId="425" xr:uid="{00000000-0005-0000-0000-0000AC010000}"/>
    <cellStyle name="Currency 2 2 2 5 3 2" xfId="426" xr:uid="{00000000-0005-0000-0000-0000AD010000}"/>
    <cellStyle name="Currency 2 2 2 5 4" xfId="427" xr:uid="{00000000-0005-0000-0000-0000AE010000}"/>
    <cellStyle name="Currency 2 2 2 6" xfId="428" xr:uid="{00000000-0005-0000-0000-0000AF010000}"/>
    <cellStyle name="Currency 2 2 2 6 2" xfId="429" xr:uid="{00000000-0005-0000-0000-0000B0010000}"/>
    <cellStyle name="Currency 2 2 2 6 2 2" xfId="430" xr:uid="{00000000-0005-0000-0000-0000B1010000}"/>
    <cellStyle name="Currency 2 2 2 6 3" xfId="431" xr:uid="{00000000-0005-0000-0000-0000B2010000}"/>
    <cellStyle name="Currency 2 2 2 7" xfId="432" xr:uid="{00000000-0005-0000-0000-0000B3010000}"/>
    <cellStyle name="Currency 2 2 2 7 2" xfId="433" xr:uid="{00000000-0005-0000-0000-0000B4010000}"/>
    <cellStyle name="Currency 2 2 2 8" xfId="434" xr:uid="{00000000-0005-0000-0000-0000B5010000}"/>
    <cellStyle name="Currency 2 2 2 8 2" xfId="435" xr:uid="{00000000-0005-0000-0000-0000B6010000}"/>
    <cellStyle name="Currency 2 2 2 9" xfId="436" xr:uid="{00000000-0005-0000-0000-0000B7010000}"/>
    <cellStyle name="Currency 2 2 2 9 2" xfId="437" xr:uid="{00000000-0005-0000-0000-0000B8010000}"/>
    <cellStyle name="Currency 2 2 3" xfId="438" xr:uid="{00000000-0005-0000-0000-0000B9010000}"/>
    <cellStyle name="Currency 2 2 3 10" xfId="439" xr:uid="{00000000-0005-0000-0000-0000BA010000}"/>
    <cellStyle name="Currency 2 2 3 2" xfId="440" xr:uid="{00000000-0005-0000-0000-0000BB010000}"/>
    <cellStyle name="Currency 2 2 3 2 2" xfId="441" xr:uid="{00000000-0005-0000-0000-0000BC010000}"/>
    <cellStyle name="Currency 2 2 3 2 2 2" xfId="442" xr:uid="{00000000-0005-0000-0000-0000BD010000}"/>
    <cellStyle name="Currency 2 2 3 2 2 2 2" xfId="443" xr:uid="{00000000-0005-0000-0000-0000BE010000}"/>
    <cellStyle name="Currency 2 2 3 2 2 2 2 2" xfId="444" xr:uid="{00000000-0005-0000-0000-0000BF010000}"/>
    <cellStyle name="Currency 2 2 3 2 2 2 2 2 2" xfId="445" xr:uid="{00000000-0005-0000-0000-0000C0010000}"/>
    <cellStyle name="Currency 2 2 3 2 2 2 2 2 2 2" xfId="446" xr:uid="{00000000-0005-0000-0000-0000C1010000}"/>
    <cellStyle name="Currency 2 2 3 2 2 2 2 2 3" xfId="447" xr:uid="{00000000-0005-0000-0000-0000C2010000}"/>
    <cellStyle name="Currency 2 2 3 2 2 2 2 3" xfId="448" xr:uid="{00000000-0005-0000-0000-0000C3010000}"/>
    <cellStyle name="Currency 2 2 3 2 2 2 2 3 2" xfId="449" xr:uid="{00000000-0005-0000-0000-0000C4010000}"/>
    <cellStyle name="Currency 2 2 3 2 2 2 2 4" xfId="450" xr:uid="{00000000-0005-0000-0000-0000C5010000}"/>
    <cellStyle name="Currency 2 2 3 2 2 2 3" xfId="451" xr:uid="{00000000-0005-0000-0000-0000C6010000}"/>
    <cellStyle name="Currency 2 2 3 2 2 2 3 2" xfId="452" xr:uid="{00000000-0005-0000-0000-0000C7010000}"/>
    <cellStyle name="Currency 2 2 3 2 2 2 3 2 2" xfId="453" xr:uid="{00000000-0005-0000-0000-0000C8010000}"/>
    <cellStyle name="Currency 2 2 3 2 2 2 3 3" xfId="454" xr:uid="{00000000-0005-0000-0000-0000C9010000}"/>
    <cellStyle name="Currency 2 2 3 2 2 2 4" xfId="455" xr:uid="{00000000-0005-0000-0000-0000CA010000}"/>
    <cellStyle name="Currency 2 2 3 2 2 2 4 2" xfId="456" xr:uid="{00000000-0005-0000-0000-0000CB010000}"/>
    <cellStyle name="Currency 2 2 3 2 2 2 5" xfId="457" xr:uid="{00000000-0005-0000-0000-0000CC010000}"/>
    <cellStyle name="Currency 2 2 3 2 2 3" xfId="458" xr:uid="{00000000-0005-0000-0000-0000CD010000}"/>
    <cellStyle name="Currency 2 2 3 2 2 3 2" xfId="459" xr:uid="{00000000-0005-0000-0000-0000CE010000}"/>
    <cellStyle name="Currency 2 2 3 2 2 3 2 2" xfId="460" xr:uid="{00000000-0005-0000-0000-0000CF010000}"/>
    <cellStyle name="Currency 2 2 3 2 2 3 2 2 2" xfId="461" xr:uid="{00000000-0005-0000-0000-0000D0010000}"/>
    <cellStyle name="Currency 2 2 3 2 2 3 2 3" xfId="462" xr:uid="{00000000-0005-0000-0000-0000D1010000}"/>
    <cellStyle name="Currency 2 2 3 2 2 3 3" xfId="463" xr:uid="{00000000-0005-0000-0000-0000D2010000}"/>
    <cellStyle name="Currency 2 2 3 2 2 3 3 2" xfId="464" xr:uid="{00000000-0005-0000-0000-0000D3010000}"/>
    <cellStyle name="Currency 2 2 3 2 2 3 4" xfId="465" xr:uid="{00000000-0005-0000-0000-0000D4010000}"/>
    <cellStyle name="Currency 2 2 3 2 2 4" xfId="466" xr:uid="{00000000-0005-0000-0000-0000D5010000}"/>
    <cellStyle name="Currency 2 2 3 2 2 4 2" xfId="467" xr:uid="{00000000-0005-0000-0000-0000D6010000}"/>
    <cellStyle name="Currency 2 2 3 2 2 4 2 2" xfId="468" xr:uid="{00000000-0005-0000-0000-0000D7010000}"/>
    <cellStyle name="Currency 2 2 3 2 2 4 3" xfId="469" xr:uid="{00000000-0005-0000-0000-0000D8010000}"/>
    <cellStyle name="Currency 2 2 3 2 2 5" xfId="470" xr:uid="{00000000-0005-0000-0000-0000D9010000}"/>
    <cellStyle name="Currency 2 2 3 2 2 5 2" xfId="471" xr:uid="{00000000-0005-0000-0000-0000DA010000}"/>
    <cellStyle name="Currency 2 2 3 2 2 6" xfId="472" xr:uid="{00000000-0005-0000-0000-0000DB010000}"/>
    <cellStyle name="Currency 2 2 3 2 3" xfId="473" xr:uid="{00000000-0005-0000-0000-0000DC010000}"/>
    <cellStyle name="Currency 2 2 3 2 3 2" xfId="474" xr:uid="{00000000-0005-0000-0000-0000DD010000}"/>
    <cellStyle name="Currency 2 2 3 2 3 2 2" xfId="475" xr:uid="{00000000-0005-0000-0000-0000DE010000}"/>
    <cellStyle name="Currency 2 2 3 2 3 2 2 2" xfId="476" xr:uid="{00000000-0005-0000-0000-0000DF010000}"/>
    <cellStyle name="Currency 2 2 3 2 3 2 2 2 2" xfId="477" xr:uid="{00000000-0005-0000-0000-0000E0010000}"/>
    <cellStyle name="Currency 2 2 3 2 3 2 2 3" xfId="478" xr:uid="{00000000-0005-0000-0000-0000E1010000}"/>
    <cellStyle name="Currency 2 2 3 2 3 2 3" xfId="479" xr:uid="{00000000-0005-0000-0000-0000E2010000}"/>
    <cellStyle name="Currency 2 2 3 2 3 2 3 2" xfId="480" xr:uid="{00000000-0005-0000-0000-0000E3010000}"/>
    <cellStyle name="Currency 2 2 3 2 3 2 4" xfId="481" xr:uid="{00000000-0005-0000-0000-0000E4010000}"/>
    <cellStyle name="Currency 2 2 3 2 3 3" xfId="482" xr:uid="{00000000-0005-0000-0000-0000E5010000}"/>
    <cellStyle name="Currency 2 2 3 2 3 3 2" xfId="483" xr:uid="{00000000-0005-0000-0000-0000E6010000}"/>
    <cellStyle name="Currency 2 2 3 2 3 3 2 2" xfId="484" xr:uid="{00000000-0005-0000-0000-0000E7010000}"/>
    <cellStyle name="Currency 2 2 3 2 3 3 3" xfId="485" xr:uid="{00000000-0005-0000-0000-0000E8010000}"/>
    <cellStyle name="Currency 2 2 3 2 3 4" xfId="486" xr:uid="{00000000-0005-0000-0000-0000E9010000}"/>
    <cellStyle name="Currency 2 2 3 2 3 4 2" xfId="487" xr:uid="{00000000-0005-0000-0000-0000EA010000}"/>
    <cellStyle name="Currency 2 2 3 2 3 5" xfId="488" xr:uid="{00000000-0005-0000-0000-0000EB010000}"/>
    <cellStyle name="Currency 2 2 3 2 4" xfId="489" xr:uid="{00000000-0005-0000-0000-0000EC010000}"/>
    <cellStyle name="Currency 2 2 3 2 4 2" xfId="490" xr:uid="{00000000-0005-0000-0000-0000ED010000}"/>
    <cellStyle name="Currency 2 2 3 2 4 2 2" xfId="491" xr:uid="{00000000-0005-0000-0000-0000EE010000}"/>
    <cellStyle name="Currency 2 2 3 2 4 2 2 2" xfId="492" xr:uid="{00000000-0005-0000-0000-0000EF010000}"/>
    <cellStyle name="Currency 2 2 3 2 4 2 3" xfId="493" xr:uid="{00000000-0005-0000-0000-0000F0010000}"/>
    <cellStyle name="Currency 2 2 3 2 4 3" xfId="494" xr:uid="{00000000-0005-0000-0000-0000F1010000}"/>
    <cellStyle name="Currency 2 2 3 2 4 3 2" xfId="495" xr:uid="{00000000-0005-0000-0000-0000F2010000}"/>
    <cellStyle name="Currency 2 2 3 2 4 4" xfId="496" xr:uid="{00000000-0005-0000-0000-0000F3010000}"/>
    <cellStyle name="Currency 2 2 3 2 5" xfId="497" xr:uid="{00000000-0005-0000-0000-0000F4010000}"/>
    <cellStyle name="Currency 2 2 3 2 5 2" xfId="498" xr:uid="{00000000-0005-0000-0000-0000F5010000}"/>
    <cellStyle name="Currency 2 2 3 2 5 2 2" xfId="499" xr:uid="{00000000-0005-0000-0000-0000F6010000}"/>
    <cellStyle name="Currency 2 2 3 2 5 3" xfId="500" xr:uid="{00000000-0005-0000-0000-0000F7010000}"/>
    <cellStyle name="Currency 2 2 3 2 6" xfId="501" xr:uid="{00000000-0005-0000-0000-0000F8010000}"/>
    <cellStyle name="Currency 2 2 3 2 6 2" xfId="502" xr:uid="{00000000-0005-0000-0000-0000F9010000}"/>
    <cellStyle name="Currency 2 2 3 2 7" xfId="503" xr:uid="{00000000-0005-0000-0000-0000FA010000}"/>
    <cellStyle name="Currency 2 2 3 3" xfId="504" xr:uid="{00000000-0005-0000-0000-0000FB010000}"/>
    <cellStyle name="Currency 2 2 3 3 2" xfId="505" xr:uid="{00000000-0005-0000-0000-0000FC010000}"/>
    <cellStyle name="Currency 2 2 3 3 2 2" xfId="506" xr:uid="{00000000-0005-0000-0000-0000FD010000}"/>
    <cellStyle name="Currency 2 2 3 3 2 2 2" xfId="507" xr:uid="{00000000-0005-0000-0000-0000FE010000}"/>
    <cellStyle name="Currency 2 2 3 3 2 2 2 2" xfId="508" xr:uid="{00000000-0005-0000-0000-0000FF010000}"/>
    <cellStyle name="Currency 2 2 3 3 2 2 2 2 2" xfId="509" xr:uid="{00000000-0005-0000-0000-000000020000}"/>
    <cellStyle name="Currency 2 2 3 3 2 2 2 3" xfId="510" xr:uid="{00000000-0005-0000-0000-000001020000}"/>
    <cellStyle name="Currency 2 2 3 3 2 2 3" xfId="511" xr:uid="{00000000-0005-0000-0000-000002020000}"/>
    <cellStyle name="Currency 2 2 3 3 2 2 3 2" xfId="512" xr:uid="{00000000-0005-0000-0000-000003020000}"/>
    <cellStyle name="Currency 2 2 3 3 2 2 4" xfId="513" xr:uid="{00000000-0005-0000-0000-000004020000}"/>
    <cellStyle name="Currency 2 2 3 3 2 3" xfId="514" xr:uid="{00000000-0005-0000-0000-000005020000}"/>
    <cellStyle name="Currency 2 2 3 3 2 3 2" xfId="515" xr:uid="{00000000-0005-0000-0000-000006020000}"/>
    <cellStyle name="Currency 2 2 3 3 2 3 2 2" xfId="516" xr:uid="{00000000-0005-0000-0000-000007020000}"/>
    <cellStyle name="Currency 2 2 3 3 2 3 3" xfId="517" xr:uid="{00000000-0005-0000-0000-000008020000}"/>
    <cellStyle name="Currency 2 2 3 3 2 4" xfId="518" xr:uid="{00000000-0005-0000-0000-000009020000}"/>
    <cellStyle name="Currency 2 2 3 3 2 4 2" xfId="519" xr:uid="{00000000-0005-0000-0000-00000A020000}"/>
    <cellStyle name="Currency 2 2 3 3 2 5" xfId="520" xr:uid="{00000000-0005-0000-0000-00000B020000}"/>
    <cellStyle name="Currency 2 2 3 3 3" xfId="521" xr:uid="{00000000-0005-0000-0000-00000C020000}"/>
    <cellStyle name="Currency 2 2 3 3 3 2" xfId="522" xr:uid="{00000000-0005-0000-0000-00000D020000}"/>
    <cellStyle name="Currency 2 2 3 3 3 2 2" xfId="523" xr:uid="{00000000-0005-0000-0000-00000E020000}"/>
    <cellStyle name="Currency 2 2 3 3 3 2 2 2" xfId="524" xr:uid="{00000000-0005-0000-0000-00000F020000}"/>
    <cellStyle name="Currency 2 2 3 3 3 2 3" xfId="525" xr:uid="{00000000-0005-0000-0000-000010020000}"/>
    <cellStyle name="Currency 2 2 3 3 3 3" xfId="526" xr:uid="{00000000-0005-0000-0000-000011020000}"/>
    <cellStyle name="Currency 2 2 3 3 3 3 2" xfId="527" xr:uid="{00000000-0005-0000-0000-000012020000}"/>
    <cellStyle name="Currency 2 2 3 3 3 4" xfId="528" xr:uid="{00000000-0005-0000-0000-000013020000}"/>
    <cellStyle name="Currency 2 2 3 3 4" xfId="529" xr:uid="{00000000-0005-0000-0000-000014020000}"/>
    <cellStyle name="Currency 2 2 3 3 4 2" xfId="530" xr:uid="{00000000-0005-0000-0000-000015020000}"/>
    <cellStyle name="Currency 2 2 3 3 4 2 2" xfId="531" xr:uid="{00000000-0005-0000-0000-000016020000}"/>
    <cellStyle name="Currency 2 2 3 3 4 3" xfId="532" xr:uid="{00000000-0005-0000-0000-000017020000}"/>
    <cellStyle name="Currency 2 2 3 3 5" xfId="533" xr:uid="{00000000-0005-0000-0000-000018020000}"/>
    <cellStyle name="Currency 2 2 3 3 5 2" xfId="534" xr:uid="{00000000-0005-0000-0000-000019020000}"/>
    <cellStyle name="Currency 2 2 3 3 6" xfId="535" xr:uid="{00000000-0005-0000-0000-00001A020000}"/>
    <cellStyle name="Currency 2 2 3 4" xfId="536" xr:uid="{00000000-0005-0000-0000-00001B020000}"/>
    <cellStyle name="Currency 2 2 3 4 2" xfId="537" xr:uid="{00000000-0005-0000-0000-00001C020000}"/>
    <cellStyle name="Currency 2 2 3 4 2 2" xfId="538" xr:uid="{00000000-0005-0000-0000-00001D020000}"/>
    <cellStyle name="Currency 2 2 3 4 2 2 2" xfId="539" xr:uid="{00000000-0005-0000-0000-00001E020000}"/>
    <cellStyle name="Currency 2 2 3 4 2 2 2 2" xfId="540" xr:uid="{00000000-0005-0000-0000-00001F020000}"/>
    <cellStyle name="Currency 2 2 3 4 2 2 3" xfId="541" xr:uid="{00000000-0005-0000-0000-000020020000}"/>
    <cellStyle name="Currency 2 2 3 4 2 3" xfId="542" xr:uid="{00000000-0005-0000-0000-000021020000}"/>
    <cellStyle name="Currency 2 2 3 4 2 3 2" xfId="543" xr:uid="{00000000-0005-0000-0000-000022020000}"/>
    <cellStyle name="Currency 2 2 3 4 2 4" xfId="544" xr:uid="{00000000-0005-0000-0000-000023020000}"/>
    <cellStyle name="Currency 2 2 3 4 3" xfId="545" xr:uid="{00000000-0005-0000-0000-000024020000}"/>
    <cellStyle name="Currency 2 2 3 4 3 2" xfId="546" xr:uid="{00000000-0005-0000-0000-000025020000}"/>
    <cellStyle name="Currency 2 2 3 4 3 2 2" xfId="547" xr:uid="{00000000-0005-0000-0000-000026020000}"/>
    <cellStyle name="Currency 2 2 3 4 3 3" xfId="548" xr:uid="{00000000-0005-0000-0000-000027020000}"/>
    <cellStyle name="Currency 2 2 3 4 4" xfId="549" xr:uid="{00000000-0005-0000-0000-000028020000}"/>
    <cellStyle name="Currency 2 2 3 4 4 2" xfId="550" xr:uid="{00000000-0005-0000-0000-000029020000}"/>
    <cellStyle name="Currency 2 2 3 4 5" xfId="551" xr:uid="{00000000-0005-0000-0000-00002A020000}"/>
    <cellStyle name="Currency 2 2 3 5" xfId="552" xr:uid="{00000000-0005-0000-0000-00002B020000}"/>
    <cellStyle name="Currency 2 2 3 5 2" xfId="553" xr:uid="{00000000-0005-0000-0000-00002C020000}"/>
    <cellStyle name="Currency 2 2 3 5 2 2" xfId="554" xr:uid="{00000000-0005-0000-0000-00002D020000}"/>
    <cellStyle name="Currency 2 2 3 5 2 2 2" xfId="555" xr:uid="{00000000-0005-0000-0000-00002E020000}"/>
    <cellStyle name="Currency 2 2 3 5 2 3" xfId="556" xr:uid="{00000000-0005-0000-0000-00002F020000}"/>
    <cellStyle name="Currency 2 2 3 5 3" xfId="557" xr:uid="{00000000-0005-0000-0000-000030020000}"/>
    <cellStyle name="Currency 2 2 3 5 3 2" xfId="558" xr:uid="{00000000-0005-0000-0000-000031020000}"/>
    <cellStyle name="Currency 2 2 3 5 4" xfId="559" xr:uid="{00000000-0005-0000-0000-000032020000}"/>
    <cellStyle name="Currency 2 2 3 6" xfId="560" xr:uid="{00000000-0005-0000-0000-000033020000}"/>
    <cellStyle name="Currency 2 2 3 6 2" xfId="561" xr:uid="{00000000-0005-0000-0000-000034020000}"/>
    <cellStyle name="Currency 2 2 3 6 2 2" xfId="562" xr:uid="{00000000-0005-0000-0000-000035020000}"/>
    <cellStyle name="Currency 2 2 3 6 3" xfId="563" xr:uid="{00000000-0005-0000-0000-000036020000}"/>
    <cellStyle name="Currency 2 2 3 7" xfId="564" xr:uid="{00000000-0005-0000-0000-000037020000}"/>
    <cellStyle name="Currency 2 2 3 7 2" xfId="565" xr:uid="{00000000-0005-0000-0000-000038020000}"/>
    <cellStyle name="Currency 2 2 3 8" xfId="566" xr:uid="{00000000-0005-0000-0000-000039020000}"/>
    <cellStyle name="Currency 2 2 3 8 2" xfId="567" xr:uid="{00000000-0005-0000-0000-00003A020000}"/>
    <cellStyle name="Currency 2 2 3 9" xfId="568" xr:uid="{00000000-0005-0000-0000-00003B020000}"/>
    <cellStyle name="Currency 2 2 3 9 2" xfId="569" xr:uid="{00000000-0005-0000-0000-00003C020000}"/>
    <cellStyle name="Currency 2 2 4" xfId="570" xr:uid="{00000000-0005-0000-0000-00003D020000}"/>
    <cellStyle name="Currency 2 2 4 2" xfId="571" xr:uid="{00000000-0005-0000-0000-00003E020000}"/>
    <cellStyle name="Currency 2 2 4 2 2" xfId="572" xr:uid="{00000000-0005-0000-0000-00003F020000}"/>
    <cellStyle name="Currency 2 2 4 2 2 2" xfId="573" xr:uid="{00000000-0005-0000-0000-000040020000}"/>
    <cellStyle name="Currency 2 2 4 2 2 2 2" xfId="574" xr:uid="{00000000-0005-0000-0000-000041020000}"/>
    <cellStyle name="Currency 2 2 4 2 2 2 2 2" xfId="575" xr:uid="{00000000-0005-0000-0000-000042020000}"/>
    <cellStyle name="Currency 2 2 4 2 2 2 2 2 2" xfId="576" xr:uid="{00000000-0005-0000-0000-000043020000}"/>
    <cellStyle name="Currency 2 2 4 2 2 2 2 3" xfId="577" xr:uid="{00000000-0005-0000-0000-000044020000}"/>
    <cellStyle name="Currency 2 2 4 2 2 2 3" xfId="578" xr:uid="{00000000-0005-0000-0000-000045020000}"/>
    <cellStyle name="Currency 2 2 4 2 2 2 3 2" xfId="579" xr:uid="{00000000-0005-0000-0000-000046020000}"/>
    <cellStyle name="Currency 2 2 4 2 2 2 4" xfId="580" xr:uid="{00000000-0005-0000-0000-000047020000}"/>
    <cellStyle name="Currency 2 2 4 2 2 3" xfId="581" xr:uid="{00000000-0005-0000-0000-000048020000}"/>
    <cellStyle name="Currency 2 2 4 2 2 3 2" xfId="582" xr:uid="{00000000-0005-0000-0000-000049020000}"/>
    <cellStyle name="Currency 2 2 4 2 2 3 2 2" xfId="583" xr:uid="{00000000-0005-0000-0000-00004A020000}"/>
    <cellStyle name="Currency 2 2 4 2 2 3 3" xfId="584" xr:uid="{00000000-0005-0000-0000-00004B020000}"/>
    <cellStyle name="Currency 2 2 4 2 2 4" xfId="585" xr:uid="{00000000-0005-0000-0000-00004C020000}"/>
    <cellStyle name="Currency 2 2 4 2 2 4 2" xfId="586" xr:uid="{00000000-0005-0000-0000-00004D020000}"/>
    <cellStyle name="Currency 2 2 4 2 2 5" xfId="587" xr:uid="{00000000-0005-0000-0000-00004E020000}"/>
    <cellStyle name="Currency 2 2 4 2 3" xfId="588" xr:uid="{00000000-0005-0000-0000-00004F020000}"/>
    <cellStyle name="Currency 2 2 4 2 3 2" xfId="589" xr:uid="{00000000-0005-0000-0000-000050020000}"/>
    <cellStyle name="Currency 2 2 4 2 3 2 2" xfId="590" xr:uid="{00000000-0005-0000-0000-000051020000}"/>
    <cellStyle name="Currency 2 2 4 2 3 2 2 2" xfId="591" xr:uid="{00000000-0005-0000-0000-000052020000}"/>
    <cellStyle name="Currency 2 2 4 2 3 2 3" xfId="592" xr:uid="{00000000-0005-0000-0000-000053020000}"/>
    <cellStyle name="Currency 2 2 4 2 3 3" xfId="593" xr:uid="{00000000-0005-0000-0000-000054020000}"/>
    <cellStyle name="Currency 2 2 4 2 3 3 2" xfId="594" xr:uid="{00000000-0005-0000-0000-000055020000}"/>
    <cellStyle name="Currency 2 2 4 2 3 4" xfId="595" xr:uid="{00000000-0005-0000-0000-000056020000}"/>
    <cellStyle name="Currency 2 2 4 2 4" xfId="596" xr:uid="{00000000-0005-0000-0000-000057020000}"/>
    <cellStyle name="Currency 2 2 4 2 4 2" xfId="597" xr:uid="{00000000-0005-0000-0000-000058020000}"/>
    <cellStyle name="Currency 2 2 4 2 4 2 2" xfId="598" xr:uid="{00000000-0005-0000-0000-000059020000}"/>
    <cellStyle name="Currency 2 2 4 2 4 3" xfId="599" xr:uid="{00000000-0005-0000-0000-00005A020000}"/>
    <cellStyle name="Currency 2 2 4 2 5" xfId="600" xr:uid="{00000000-0005-0000-0000-00005B020000}"/>
    <cellStyle name="Currency 2 2 4 2 5 2" xfId="601" xr:uid="{00000000-0005-0000-0000-00005C020000}"/>
    <cellStyle name="Currency 2 2 4 2 6" xfId="602" xr:uid="{00000000-0005-0000-0000-00005D020000}"/>
    <cellStyle name="Currency 2 2 4 3" xfId="603" xr:uid="{00000000-0005-0000-0000-00005E020000}"/>
    <cellStyle name="Currency 2 2 4 3 2" xfId="604" xr:uid="{00000000-0005-0000-0000-00005F020000}"/>
    <cellStyle name="Currency 2 2 4 3 2 2" xfId="605" xr:uid="{00000000-0005-0000-0000-000060020000}"/>
    <cellStyle name="Currency 2 2 4 3 2 2 2" xfId="606" xr:uid="{00000000-0005-0000-0000-000061020000}"/>
    <cellStyle name="Currency 2 2 4 3 2 2 2 2" xfId="607" xr:uid="{00000000-0005-0000-0000-000062020000}"/>
    <cellStyle name="Currency 2 2 4 3 2 2 3" xfId="608" xr:uid="{00000000-0005-0000-0000-000063020000}"/>
    <cellStyle name="Currency 2 2 4 3 2 3" xfId="609" xr:uid="{00000000-0005-0000-0000-000064020000}"/>
    <cellStyle name="Currency 2 2 4 3 2 3 2" xfId="610" xr:uid="{00000000-0005-0000-0000-000065020000}"/>
    <cellStyle name="Currency 2 2 4 3 2 4" xfId="611" xr:uid="{00000000-0005-0000-0000-000066020000}"/>
    <cellStyle name="Currency 2 2 4 3 3" xfId="612" xr:uid="{00000000-0005-0000-0000-000067020000}"/>
    <cellStyle name="Currency 2 2 4 3 3 2" xfId="613" xr:uid="{00000000-0005-0000-0000-000068020000}"/>
    <cellStyle name="Currency 2 2 4 3 3 2 2" xfId="614" xr:uid="{00000000-0005-0000-0000-000069020000}"/>
    <cellStyle name="Currency 2 2 4 3 3 3" xfId="615" xr:uid="{00000000-0005-0000-0000-00006A020000}"/>
    <cellStyle name="Currency 2 2 4 3 4" xfId="616" xr:uid="{00000000-0005-0000-0000-00006B020000}"/>
    <cellStyle name="Currency 2 2 4 3 4 2" xfId="617" xr:uid="{00000000-0005-0000-0000-00006C020000}"/>
    <cellStyle name="Currency 2 2 4 3 5" xfId="618" xr:uid="{00000000-0005-0000-0000-00006D020000}"/>
    <cellStyle name="Currency 2 2 4 4" xfId="619" xr:uid="{00000000-0005-0000-0000-00006E020000}"/>
    <cellStyle name="Currency 2 2 4 4 2" xfId="620" xr:uid="{00000000-0005-0000-0000-00006F020000}"/>
    <cellStyle name="Currency 2 2 4 4 2 2" xfId="621" xr:uid="{00000000-0005-0000-0000-000070020000}"/>
    <cellStyle name="Currency 2 2 4 4 2 2 2" xfId="622" xr:uid="{00000000-0005-0000-0000-000071020000}"/>
    <cellStyle name="Currency 2 2 4 4 2 3" xfId="623" xr:uid="{00000000-0005-0000-0000-000072020000}"/>
    <cellStyle name="Currency 2 2 4 4 3" xfId="624" xr:uid="{00000000-0005-0000-0000-000073020000}"/>
    <cellStyle name="Currency 2 2 4 4 3 2" xfId="625" xr:uid="{00000000-0005-0000-0000-000074020000}"/>
    <cellStyle name="Currency 2 2 4 4 4" xfId="626" xr:uid="{00000000-0005-0000-0000-000075020000}"/>
    <cellStyle name="Currency 2 2 4 5" xfId="627" xr:uid="{00000000-0005-0000-0000-000076020000}"/>
    <cellStyle name="Currency 2 2 4 5 2" xfId="628" xr:uid="{00000000-0005-0000-0000-000077020000}"/>
    <cellStyle name="Currency 2 2 4 5 2 2" xfId="629" xr:uid="{00000000-0005-0000-0000-000078020000}"/>
    <cellStyle name="Currency 2 2 4 5 3" xfId="630" xr:uid="{00000000-0005-0000-0000-000079020000}"/>
    <cellStyle name="Currency 2 2 4 6" xfId="631" xr:uid="{00000000-0005-0000-0000-00007A020000}"/>
    <cellStyle name="Currency 2 2 4 6 2" xfId="632" xr:uid="{00000000-0005-0000-0000-00007B020000}"/>
    <cellStyle name="Currency 2 2 4 7" xfId="633" xr:uid="{00000000-0005-0000-0000-00007C020000}"/>
    <cellStyle name="Currency 2 2 5" xfId="634" xr:uid="{00000000-0005-0000-0000-00007D020000}"/>
    <cellStyle name="Currency 2 2 5 2" xfId="635" xr:uid="{00000000-0005-0000-0000-00007E020000}"/>
    <cellStyle name="Currency 2 2 5 2 2" xfId="636" xr:uid="{00000000-0005-0000-0000-00007F020000}"/>
    <cellStyle name="Currency 2 2 5 2 2 2" xfId="637" xr:uid="{00000000-0005-0000-0000-000080020000}"/>
    <cellStyle name="Currency 2 2 5 2 2 2 2" xfId="638" xr:uid="{00000000-0005-0000-0000-000081020000}"/>
    <cellStyle name="Currency 2 2 5 2 2 2 2 2" xfId="639" xr:uid="{00000000-0005-0000-0000-000082020000}"/>
    <cellStyle name="Currency 2 2 5 2 2 2 3" xfId="640" xr:uid="{00000000-0005-0000-0000-000083020000}"/>
    <cellStyle name="Currency 2 2 5 2 2 3" xfId="641" xr:uid="{00000000-0005-0000-0000-000084020000}"/>
    <cellStyle name="Currency 2 2 5 2 2 3 2" xfId="642" xr:uid="{00000000-0005-0000-0000-000085020000}"/>
    <cellStyle name="Currency 2 2 5 2 2 4" xfId="643" xr:uid="{00000000-0005-0000-0000-000086020000}"/>
    <cellStyle name="Currency 2 2 5 2 3" xfId="644" xr:uid="{00000000-0005-0000-0000-000087020000}"/>
    <cellStyle name="Currency 2 2 5 2 3 2" xfId="645" xr:uid="{00000000-0005-0000-0000-000088020000}"/>
    <cellStyle name="Currency 2 2 5 2 3 2 2" xfId="646" xr:uid="{00000000-0005-0000-0000-000089020000}"/>
    <cellStyle name="Currency 2 2 5 2 3 3" xfId="647" xr:uid="{00000000-0005-0000-0000-00008A020000}"/>
    <cellStyle name="Currency 2 2 5 2 4" xfId="648" xr:uid="{00000000-0005-0000-0000-00008B020000}"/>
    <cellStyle name="Currency 2 2 5 2 4 2" xfId="649" xr:uid="{00000000-0005-0000-0000-00008C020000}"/>
    <cellStyle name="Currency 2 2 5 2 5" xfId="650" xr:uid="{00000000-0005-0000-0000-00008D020000}"/>
    <cellStyle name="Currency 2 2 5 3" xfId="651" xr:uid="{00000000-0005-0000-0000-00008E020000}"/>
    <cellStyle name="Currency 2 2 5 3 2" xfId="652" xr:uid="{00000000-0005-0000-0000-00008F020000}"/>
    <cellStyle name="Currency 2 2 5 3 2 2" xfId="653" xr:uid="{00000000-0005-0000-0000-000090020000}"/>
    <cellStyle name="Currency 2 2 5 3 2 2 2" xfId="654" xr:uid="{00000000-0005-0000-0000-000091020000}"/>
    <cellStyle name="Currency 2 2 5 3 2 3" xfId="655" xr:uid="{00000000-0005-0000-0000-000092020000}"/>
    <cellStyle name="Currency 2 2 5 3 3" xfId="656" xr:uid="{00000000-0005-0000-0000-000093020000}"/>
    <cellStyle name="Currency 2 2 5 3 3 2" xfId="657" xr:uid="{00000000-0005-0000-0000-000094020000}"/>
    <cellStyle name="Currency 2 2 5 3 4" xfId="658" xr:uid="{00000000-0005-0000-0000-000095020000}"/>
    <cellStyle name="Currency 2 2 5 4" xfId="659" xr:uid="{00000000-0005-0000-0000-000096020000}"/>
    <cellStyle name="Currency 2 2 5 4 2" xfId="660" xr:uid="{00000000-0005-0000-0000-000097020000}"/>
    <cellStyle name="Currency 2 2 5 4 2 2" xfId="661" xr:uid="{00000000-0005-0000-0000-000098020000}"/>
    <cellStyle name="Currency 2 2 5 4 3" xfId="662" xr:uid="{00000000-0005-0000-0000-000099020000}"/>
    <cellStyle name="Currency 2 2 5 5" xfId="663" xr:uid="{00000000-0005-0000-0000-00009A020000}"/>
    <cellStyle name="Currency 2 2 5 5 2" xfId="664" xr:uid="{00000000-0005-0000-0000-00009B020000}"/>
    <cellStyle name="Currency 2 2 5 6" xfId="665" xr:uid="{00000000-0005-0000-0000-00009C020000}"/>
    <cellStyle name="Currency 2 2 6" xfId="666" xr:uid="{00000000-0005-0000-0000-00009D020000}"/>
    <cellStyle name="Currency 2 2 6 2" xfId="667" xr:uid="{00000000-0005-0000-0000-00009E020000}"/>
    <cellStyle name="Currency 2 2 6 2 2" xfId="668" xr:uid="{00000000-0005-0000-0000-00009F020000}"/>
    <cellStyle name="Currency 2 2 6 2 2 2" xfId="669" xr:uid="{00000000-0005-0000-0000-0000A0020000}"/>
    <cellStyle name="Currency 2 2 6 2 2 2 2" xfId="670" xr:uid="{00000000-0005-0000-0000-0000A1020000}"/>
    <cellStyle name="Currency 2 2 6 2 2 3" xfId="671" xr:uid="{00000000-0005-0000-0000-0000A2020000}"/>
    <cellStyle name="Currency 2 2 6 2 3" xfId="672" xr:uid="{00000000-0005-0000-0000-0000A3020000}"/>
    <cellStyle name="Currency 2 2 6 2 3 2" xfId="673" xr:uid="{00000000-0005-0000-0000-0000A4020000}"/>
    <cellStyle name="Currency 2 2 6 2 4" xfId="674" xr:uid="{00000000-0005-0000-0000-0000A5020000}"/>
    <cellStyle name="Currency 2 2 6 3" xfId="675" xr:uid="{00000000-0005-0000-0000-0000A6020000}"/>
    <cellStyle name="Currency 2 2 6 3 2" xfId="676" xr:uid="{00000000-0005-0000-0000-0000A7020000}"/>
    <cellStyle name="Currency 2 2 6 3 2 2" xfId="677" xr:uid="{00000000-0005-0000-0000-0000A8020000}"/>
    <cellStyle name="Currency 2 2 6 3 3" xfId="678" xr:uid="{00000000-0005-0000-0000-0000A9020000}"/>
    <cellStyle name="Currency 2 2 6 4" xfId="679" xr:uid="{00000000-0005-0000-0000-0000AA020000}"/>
    <cellStyle name="Currency 2 2 6 4 2" xfId="680" xr:uid="{00000000-0005-0000-0000-0000AB020000}"/>
    <cellStyle name="Currency 2 2 6 5" xfId="681" xr:uid="{00000000-0005-0000-0000-0000AC020000}"/>
    <cellStyle name="Currency 2 2 7" xfId="682" xr:uid="{00000000-0005-0000-0000-0000AD020000}"/>
    <cellStyle name="Currency 2 2 7 2" xfId="683" xr:uid="{00000000-0005-0000-0000-0000AE020000}"/>
    <cellStyle name="Currency 2 2 7 2 2" xfId="684" xr:uid="{00000000-0005-0000-0000-0000AF020000}"/>
    <cellStyle name="Currency 2 2 7 2 2 2" xfId="685" xr:uid="{00000000-0005-0000-0000-0000B0020000}"/>
    <cellStyle name="Currency 2 2 7 2 3" xfId="686" xr:uid="{00000000-0005-0000-0000-0000B1020000}"/>
    <cellStyle name="Currency 2 2 7 3" xfId="687" xr:uid="{00000000-0005-0000-0000-0000B2020000}"/>
    <cellStyle name="Currency 2 2 7 3 2" xfId="688" xr:uid="{00000000-0005-0000-0000-0000B3020000}"/>
    <cellStyle name="Currency 2 2 7 4" xfId="689" xr:uid="{00000000-0005-0000-0000-0000B4020000}"/>
    <cellStyle name="Currency 2 2 8" xfId="690" xr:uid="{00000000-0005-0000-0000-0000B5020000}"/>
    <cellStyle name="Currency 2 2 8 2" xfId="691" xr:uid="{00000000-0005-0000-0000-0000B6020000}"/>
    <cellStyle name="Currency 2 2 8 2 2" xfId="692" xr:uid="{00000000-0005-0000-0000-0000B7020000}"/>
    <cellStyle name="Currency 2 2 8 3" xfId="693" xr:uid="{00000000-0005-0000-0000-0000B8020000}"/>
    <cellStyle name="Currency 2 2 9" xfId="694" xr:uid="{00000000-0005-0000-0000-0000B9020000}"/>
    <cellStyle name="Currency 2 2 9 2" xfId="695" xr:uid="{00000000-0005-0000-0000-0000BA020000}"/>
    <cellStyle name="Currency 2 3" xfId="696" xr:uid="{00000000-0005-0000-0000-0000BB020000}"/>
    <cellStyle name="Currency 2 3 10" xfId="697" xr:uid="{00000000-0005-0000-0000-0000BC020000}"/>
    <cellStyle name="Currency 2 3 2" xfId="698" xr:uid="{00000000-0005-0000-0000-0000BD020000}"/>
    <cellStyle name="Currency 2 3 2 2" xfId="699" xr:uid="{00000000-0005-0000-0000-0000BE020000}"/>
    <cellStyle name="Currency 2 3 2 2 2" xfId="700" xr:uid="{00000000-0005-0000-0000-0000BF020000}"/>
    <cellStyle name="Currency 2 3 2 2 2 2" xfId="701" xr:uid="{00000000-0005-0000-0000-0000C0020000}"/>
    <cellStyle name="Currency 2 3 2 2 2 2 2" xfId="702" xr:uid="{00000000-0005-0000-0000-0000C1020000}"/>
    <cellStyle name="Currency 2 3 2 2 2 2 2 2" xfId="703" xr:uid="{00000000-0005-0000-0000-0000C2020000}"/>
    <cellStyle name="Currency 2 3 2 2 2 2 2 2 2" xfId="704" xr:uid="{00000000-0005-0000-0000-0000C3020000}"/>
    <cellStyle name="Currency 2 3 2 2 2 2 2 3" xfId="705" xr:uid="{00000000-0005-0000-0000-0000C4020000}"/>
    <cellStyle name="Currency 2 3 2 2 2 2 3" xfId="706" xr:uid="{00000000-0005-0000-0000-0000C5020000}"/>
    <cellStyle name="Currency 2 3 2 2 2 2 3 2" xfId="707" xr:uid="{00000000-0005-0000-0000-0000C6020000}"/>
    <cellStyle name="Currency 2 3 2 2 2 2 4" xfId="708" xr:uid="{00000000-0005-0000-0000-0000C7020000}"/>
    <cellStyle name="Currency 2 3 2 2 2 3" xfId="709" xr:uid="{00000000-0005-0000-0000-0000C8020000}"/>
    <cellStyle name="Currency 2 3 2 2 2 3 2" xfId="710" xr:uid="{00000000-0005-0000-0000-0000C9020000}"/>
    <cellStyle name="Currency 2 3 2 2 2 3 2 2" xfId="711" xr:uid="{00000000-0005-0000-0000-0000CA020000}"/>
    <cellStyle name="Currency 2 3 2 2 2 3 3" xfId="712" xr:uid="{00000000-0005-0000-0000-0000CB020000}"/>
    <cellStyle name="Currency 2 3 2 2 2 4" xfId="713" xr:uid="{00000000-0005-0000-0000-0000CC020000}"/>
    <cellStyle name="Currency 2 3 2 2 2 4 2" xfId="714" xr:uid="{00000000-0005-0000-0000-0000CD020000}"/>
    <cellStyle name="Currency 2 3 2 2 2 5" xfId="715" xr:uid="{00000000-0005-0000-0000-0000CE020000}"/>
    <cellStyle name="Currency 2 3 2 2 3" xfId="716" xr:uid="{00000000-0005-0000-0000-0000CF020000}"/>
    <cellStyle name="Currency 2 3 2 2 3 2" xfId="717" xr:uid="{00000000-0005-0000-0000-0000D0020000}"/>
    <cellStyle name="Currency 2 3 2 2 3 2 2" xfId="718" xr:uid="{00000000-0005-0000-0000-0000D1020000}"/>
    <cellStyle name="Currency 2 3 2 2 3 2 2 2" xfId="719" xr:uid="{00000000-0005-0000-0000-0000D2020000}"/>
    <cellStyle name="Currency 2 3 2 2 3 2 3" xfId="720" xr:uid="{00000000-0005-0000-0000-0000D3020000}"/>
    <cellStyle name="Currency 2 3 2 2 3 3" xfId="721" xr:uid="{00000000-0005-0000-0000-0000D4020000}"/>
    <cellStyle name="Currency 2 3 2 2 3 3 2" xfId="722" xr:uid="{00000000-0005-0000-0000-0000D5020000}"/>
    <cellStyle name="Currency 2 3 2 2 3 4" xfId="723" xr:uid="{00000000-0005-0000-0000-0000D6020000}"/>
    <cellStyle name="Currency 2 3 2 2 4" xfId="724" xr:uid="{00000000-0005-0000-0000-0000D7020000}"/>
    <cellStyle name="Currency 2 3 2 2 4 2" xfId="725" xr:uid="{00000000-0005-0000-0000-0000D8020000}"/>
    <cellStyle name="Currency 2 3 2 2 4 2 2" xfId="726" xr:uid="{00000000-0005-0000-0000-0000D9020000}"/>
    <cellStyle name="Currency 2 3 2 2 4 3" xfId="727" xr:uid="{00000000-0005-0000-0000-0000DA020000}"/>
    <cellStyle name="Currency 2 3 2 2 5" xfId="728" xr:uid="{00000000-0005-0000-0000-0000DB020000}"/>
    <cellStyle name="Currency 2 3 2 2 5 2" xfId="729" xr:uid="{00000000-0005-0000-0000-0000DC020000}"/>
    <cellStyle name="Currency 2 3 2 2 6" xfId="730" xr:uid="{00000000-0005-0000-0000-0000DD020000}"/>
    <cellStyle name="Currency 2 3 2 3" xfId="731" xr:uid="{00000000-0005-0000-0000-0000DE020000}"/>
    <cellStyle name="Currency 2 3 2 3 2" xfId="732" xr:uid="{00000000-0005-0000-0000-0000DF020000}"/>
    <cellStyle name="Currency 2 3 2 3 2 2" xfId="733" xr:uid="{00000000-0005-0000-0000-0000E0020000}"/>
    <cellStyle name="Currency 2 3 2 3 2 2 2" xfId="734" xr:uid="{00000000-0005-0000-0000-0000E1020000}"/>
    <cellStyle name="Currency 2 3 2 3 2 2 2 2" xfId="735" xr:uid="{00000000-0005-0000-0000-0000E2020000}"/>
    <cellStyle name="Currency 2 3 2 3 2 2 3" xfId="736" xr:uid="{00000000-0005-0000-0000-0000E3020000}"/>
    <cellStyle name="Currency 2 3 2 3 2 3" xfId="737" xr:uid="{00000000-0005-0000-0000-0000E4020000}"/>
    <cellStyle name="Currency 2 3 2 3 2 3 2" xfId="738" xr:uid="{00000000-0005-0000-0000-0000E5020000}"/>
    <cellStyle name="Currency 2 3 2 3 2 4" xfId="739" xr:uid="{00000000-0005-0000-0000-0000E6020000}"/>
    <cellStyle name="Currency 2 3 2 3 3" xfId="740" xr:uid="{00000000-0005-0000-0000-0000E7020000}"/>
    <cellStyle name="Currency 2 3 2 3 3 2" xfId="741" xr:uid="{00000000-0005-0000-0000-0000E8020000}"/>
    <cellStyle name="Currency 2 3 2 3 3 2 2" xfId="742" xr:uid="{00000000-0005-0000-0000-0000E9020000}"/>
    <cellStyle name="Currency 2 3 2 3 3 3" xfId="743" xr:uid="{00000000-0005-0000-0000-0000EA020000}"/>
    <cellStyle name="Currency 2 3 2 3 4" xfId="744" xr:uid="{00000000-0005-0000-0000-0000EB020000}"/>
    <cellStyle name="Currency 2 3 2 3 4 2" xfId="745" xr:uid="{00000000-0005-0000-0000-0000EC020000}"/>
    <cellStyle name="Currency 2 3 2 3 5" xfId="746" xr:uid="{00000000-0005-0000-0000-0000ED020000}"/>
    <cellStyle name="Currency 2 3 2 4" xfId="747" xr:uid="{00000000-0005-0000-0000-0000EE020000}"/>
    <cellStyle name="Currency 2 3 2 4 2" xfId="748" xr:uid="{00000000-0005-0000-0000-0000EF020000}"/>
    <cellStyle name="Currency 2 3 2 4 2 2" xfId="749" xr:uid="{00000000-0005-0000-0000-0000F0020000}"/>
    <cellStyle name="Currency 2 3 2 4 2 2 2" xfId="750" xr:uid="{00000000-0005-0000-0000-0000F1020000}"/>
    <cellStyle name="Currency 2 3 2 4 2 3" xfId="751" xr:uid="{00000000-0005-0000-0000-0000F2020000}"/>
    <cellStyle name="Currency 2 3 2 4 3" xfId="752" xr:uid="{00000000-0005-0000-0000-0000F3020000}"/>
    <cellStyle name="Currency 2 3 2 4 3 2" xfId="753" xr:uid="{00000000-0005-0000-0000-0000F4020000}"/>
    <cellStyle name="Currency 2 3 2 4 4" xfId="754" xr:uid="{00000000-0005-0000-0000-0000F5020000}"/>
    <cellStyle name="Currency 2 3 2 5" xfId="755" xr:uid="{00000000-0005-0000-0000-0000F6020000}"/>
    <cellStyle name="Currency 2 3 2 5 2" xfId="756" xr:uid="{00000000-0005-0000-0000-0000F7020000}"/>
    <cellStyle name="Currency 2 3 2 5 2 2" xfId="757" xr:uid="{00000000-0005-0000-0000-0000F8020000}"/>
    <cellStyle name="Currency 2 3 2 5 3" xfId="758" xr:uid="{00000000-0005-0000-0000-0000F9020000}"/>
    <cellStyle name="Currency 2 3 2 6" xfId="759" xr:uid="{00000000-0005-0000-0000-0000FA020000}"/>
    <cellStyle name="Currency 2 3 2 6 2" xfId="760" xr:uid="{00000000-0005-0000-0000-0000FB020000}"/>
    <cellStyle name="Currency 2 3 2 7" xfId="761" xr:uid="{00000000-0005-0000-0000-0000FC020000}"/>
    <cellStyle name="Currency 2 3 3" xfId="762" xr:uid="{00000000-0005-0000-0000-0000FD020000}"/>
    <cellStyle name="Currency 2 3 3 2" xfId="763" xr:uid="{00000000-0005-0000-0000-0000FE020000}"/>
    <cellStyle name="Currency 2 3 3 2 2" xfId="764" xr:uid="{00000000-0005-0000-0000-0000FF020000}"/>
    <cellStyle name="Currency 2 3 3 2 2 2" xfId="765" xr:uid="{00000000-0005-0000-0000-000000030000}"/>
    <cellStyle name="Currency 2 3 3 2 2 2 2" xfId="766" xr:uid="{00000000-0005-0000-0000-000001030000}"/>
    <cellStyle name="Currency 2 3 3 2 2 2 2 2" xfId="767" xr:uid="{00000000-0005-0000-0000-000002030000}"/>
    <cellStyle name="Currency 2 3 3 2 2 2 3" xfId="768" xr:uid="{00000000-0005-0000-0000-000003030000}"/>
    <cellStyle name="Currency 2 3 3 2 2 3" xfId="769" xr:uid="{00000000-0005-0000-0000-000004030000}"/>
    <cellStyle name="Currency 2 3 3 2 2 3 2" xfId="770" xr:uid="{00000000-0005-0000-0000-000005030000}"/>
    <cellStyle name="Currency 2 3 3 2 2 4" xfId="771" xr:uid="{00000000-0005-0000-0000-000006030000}"/>
    <cellStyle name="Currency 2 3 3 2 3" xfId="772" xr:uid="{00000000-0005-0000-0000-000007030000}"/>
    <cellStyle name="Currency 2 3 3 2 3 2" xfId="773" xr:uid="{00000000-0005-0000-0000-000008030000}"/>
    <cellStyle name="Currency 2 3 3 2 3 2 2" xfId="774" xr:uid="{00000000-0005-0000-0000-000009030000}"/>
    <cellStyle name="Currency 2 3 3 2 3 3" xfId="775" xr:uid="{00000000-0005-0000-0000-00000A030000}"/>
    <cellStyle name="Currency 2 3 3 2 4" xfId="776" xr:uid="{00000000-0005-0000-0000-00000B030000}"/>
    <cellStyle name="Currency 2 3 3 2 4 2" xfId="777" xr:uid="{00000000-0005-0000-0000-00000C030000}"/>
    <cellStyle name="Currency 2 3 3 2 5" xfId="778" xr:uid="{00000000-0005-0000-0000-00000D030000}"/>
    <cellStyle name="Currency 2 3 3 3" xfId="779" xr:uid="{00000000-0005-0000-0000-00000E030000}"/>
    <cellStyle name="Currency 2 3 3 3 2" xfId="780" xr:uid="{00000000-0005-0000-0000-00000F030000}"/>
    <cellStyle name="Currency 2 3 3 3 2 2" xfId="781" xr:uid="{00000000-0005-0000-0000-000010030000}"/>
    <cellStyle name="Currency 2 3 3 3 2 2 2" xfId="782" xr:uid="{00000000-0005-0000-0000-000011030000}"/>
    <cellStyle name="Currency 2 3 3 3 2 3" xfId="783" xr:uid="{00000000-0005-0000-0000-000012030000}"/>
    <cellStyle name="Currency 2 3 3 3 3" xfId="784" xr:uid="{00000000-0005-0000-0000-000013030000}"/>
    <cellStyle name="Currency 2 3 3 3 3 2" xfId="785" xr:uid="{00000000-0005-0000-0000-000014030000}"/>
    <cellStyle name="Currency 2 3 3 3 4" xfId="786" xr:uid="{00000000-0005-0000-0000-000015030000}"/>
    <cellStyle name="Currency 2 3 3 4" xfId="787" xr:uid="{00000000-0005-0000-0000-000016030000}"/>
    <cellStyle name="Currency 2 3 3 4 2" xfId="788" xr:uid="{00000000-0005-0000-0000-000017030000}"/>
    <cellStyle name="Currency 2 3 3 4 2 2" xfId="789" xr:uid="{00000000-0005-0000-0000-000018030000}"/>
    <cellStyle name="Currency 2 3 3 4 3" xfId="790" xr:uid="{00000000-0005-0000-0000-000019030000}"/>
    <cellStyle name="Currency 2 3 3 5" xfId="791" xr:uid="{00000000-0005-0000-0000-00001A030000}"/>
    <cellStyle name="Currency 2 3 3 5 2" xfId="792" xr:uid="{00000000-0005-0000-0000-00001B030000}"/>
    <cellStyle name="Currency 2 3 3 6" xfId="793" xr:uid="{00000000-0005-0000-0000-00001C030000}"/>
    <cellStyle name="Currency 2 3 4" xfId="794" xr:uid="{00000000-0005-0000-0000-00001D030000}"/>
    <cellStyle name="Currency 2 3 4 2" xfId="795" xr:uid="{00000000-0005-0000-0000-00001E030000}"/>
    <cellStyle name="Currency 2 3 4 2 2" xfId="796" xr:uid="{00000000-0005-0000-0000-00001F030000}"/>
    <cellStyle name="Currency 2 3 4 2 2 2" xfId="797" xr:uid="{00000000-0005-0000-0000-000020030000}"/>
    <cellStyle name="Currency 2 3 4 2 2 2 2" xfId="798" xr:uid="{00000000-0005-0000-0000-000021030000}"/>
    <cellStyle name="Currency 2 3 4 2 2 3" xfId="799" xr:uid="{00000000-0005-0000-0000-000022030000}"/>
    <cellStyle name="Currency 2 3 4 2 3" xfId="800" xr:uid="{00000000-0005-0000-0000-000023030000}"/>
    <cellStyle name="Currency 2 3 4 2 3 2" xfId="801" xr:uid="{00000000-0005-0000-0000-000024030000}"/>
    <cellStyle name="Currency 2 3 4 2 4" xfId="802" xr:uid="{00000000-0005-0000-0000-000025030000}"/>
    <cellStyle name="Currency 2 3 4 3" xfId="803" xr:uid="{00000000-0005-0000-0000-000026030000}"/>
    <cellStyle name="Currency 2 3 4 3 2" xfId="804" xr:uid="{00000000-0005-0000-0000-000027030000}"/>
    <cellStyle name="Currency 2 3 4 3 2 2" xfId="805" xr:uid="{00000000-0005-0000-0000-000028030000}"/>
    <cellStyle name="Currency 2 3 4 3 3" xfId="806" xr:uid="{00000000-0005-0000-0000-000029030000}"/>
    <cellStyle name="Currency 2 3 4 4" xfId="807" xr:uid="{00000000-0005-0000-0000-00002A030000}"/>
    <cellStyle name="Currency 2 3 4 4 2" xfId="808" xr:uid="{00000000-0005-0000-0000-00002B030000}"/>
    <cellStyle name="Currency 2 3 4 5" xfId="809" xr:uid="{00000000-0005-0000-0000-00002C030000}"/>
    <cellStyle name="Currency 2 3 5" xfId="810" xr:uid="{00000000-0005-0000-0000-00002D030000}"/>
    <cellStyle name="Currency 2 3 5 2" xfId="811" xr:uid="{00000000-0005-0000-0000-00002E030000}"/>
    <cellStyle name="Currency 2 3 5 2 2" xfId="812" xr:uid="{00000000-0005-0000-0000-00002F030000}"/>
    <cellStyle name="Currency 2 3 5 2 2 2" xfId="813" xr:uid="{00000000-0005-0000-0000-000030030000}"/>
    <cellStyle name="Currency 2 3 5 2 3" xfId="814" xr:uid="{00000000-0005-0000-0000-000031030000}"/>
    <cellStyle name="Currency 2 3 5 3" xfId="815" xr:uid="{00000000-0005-0000-0000-000032030000}"/>
    <cellStyle name="Currency 2 3 5 3 2" xfId="816" xr:uid="{00000000-0005-0000-0000-000033030000}"/>
    <cellStyle name="Currency 2 3 5 4" xfId="817" xr:uid="{00000000-0005-0000-0000-000034030000}"/>
    <cellStyle name="Currency 2 3 6" xfId="818" xr:uid="{00000000-0005-0000-0000-000035030000}"/>
    <cellStyle name="Currency 2 3 6 2" xfId="819" xr:uid="{00000000-0005-0000-0000-000036030000}"/>
    <cellStyle name="Currency 2 3 6 2 2" xfId="820" xr:uid="{00000000-0005-0000-0000-000037030000}"/>
    <cellStyle name="Currency 2 3 6 3" xfId="821" xr:uid="{00000000-0005-0000-0000-000038030000}"/>
    <cellStyle name="Currency 2 3 7" xfId="822" xr:uid="{00000000-0005-0000-0000-000039030000}"/>
    <cellStyle name="Currency 2 3 7 2" xfId="823" xr:uid="{00000000-0005-0000-0000-00003A030000}"/>
    <cellStyle name="Currency 2 3 8" xfId="824" xr:uid="{00000000-0005-0000-0000-00003B030000}"/>
    <cellStyle name="Currency 2 3 8 2" xfId="825" xr:uid="{00000000-0005-0000-0000-00003C030000}"/>
    <cellStyle name="Currency 2 3 9" xfId="826" xr:uid="{00000000-0005-0000-0000-00003D030000}"/>
    <cellStyle name="Currency 2 3 9 2" xfId="827" xr:uid="{00000000-0005-0000-0000-00003E030000}"/>
    <cellStyle name="Currency 2 4" xfId="828" xr:uid="{00000000-0005-0000-0000-00003F030000}"/>
    <cellStyle name="Currency 2 4 10" xfId="829" xr:uid="{00000000-0005-0000-0000-000040030000}"/>
    <cellStyle name="Currency 2 4 2" xfId="830" xr:uid="{00000000-0005-0000-0000-000041030000}"/>
    <cellStyle name="Currency 2 4 2 2" xfId="831" xr:uid="{00000000-0005-0000-0000-000042030000}"/>
    <cellStyle name="Currency 2 4 2 2 2" xfId="832" xr:uid="{00000000-0005-0000-0000-000043030000}"/>
    <cellStyle name="Currency 2 4 2 2 2 2" xfId="833" xr:uid="{00000000-0005-0000-0000-000044030000}"/>
    <cellStyle name="Currency 2 4 2 2 2 2 2" xfId="834" xr:uid="{00000000-0005-0000-0000-000045030000}"/>
    <cellStyle name="Currency 2 4 2 2 2 2 2 2" xfId="835" xr:uid="{00000000-0005-0000-0000-000046030000}"/>
    <cellStyle name="Currency 2 4 2 2 2 2 2 2 2" xfId="836" xr:uid="{00000000-0005-0000-0000-000047030000}"/>
    <cellStyle name="Currency 2 4 2 2 2 2 2 3" xfId="837" xr:uid="{00000000-0005-0000-0000-000048030000}"/>
    <cellStyle name="Currency 2 4 2 2 2 2 3" xfId="838" xr:uid="{00000000-0005-0000-0000-000049030000}"/>
    <cellStyle name="Currency 2 4 2 2 2 2 3 2" xfId="839" xr:uid="{00000000-0005-0000-0000-00004A030000}"/>
    <cellStyle name="Currency 2 4 2 2 2 2 4" xfId="840" xr:uid="{00000000-0005-0000-0000-00004B030000}"/>
    <cellStyle name="Currency 2 4 2 2 2 3" xfId="841" xr:uid="{00000000-0005-0000-0000-00004C030000}"/>
    <cellStyle name="Currency 2 4 2 2 2 3 2" xfId="842" xr:uid="{00000000-0005-0000-0000-00004D030000}"/>
    <cellStyle name="Currency 2 4 2 2 2 3 2 2" xfId="843" xr:uid="{00000000-0005-0000-0000-00004E030000}"/>
    <cellStyle name="Currency 2 4 2 2 2 3 3" xfId="844" xr:uid="{00000000-0005-0000-0000-00004F030000}"/>
    <cellStyle name="Currency 2 4 2 2 2 4" xfId="845" xr:uid="{00000000-0005-0000-0000-000050030000}"/>
    <cellStyle name="Currency 2 4 2 2 2 4 2" xfId="846" xr:uid="{00000000-0005-0000-0000-000051030000}"/>
    <cellStyle name="Currency 2 4 2 2 2 5" xfId="847" xr:uid="{00000000-0005-0000-0000-000052030000}"/>
    <cellStyle name="Currency 2 4 2 2 3" xfId="848" xr:uid="{00000000-0005-0000-0000-000053030000}"/>
    <cellStyle name="Currency 2 4 2 2 3 2" xfId="849" xr:uid="{00000000-0005-0000-0000-000054030000}"/>
    <cellStyle name="Currency 2 4 2 2 3 2 2" xfId="850" xr:uid="{00000000-0005-0000-0000-000055030000}"/>
    <cellStyle name="Currency 2 4 2 2 3 2 2 2" xfId="851" xr:uid="{00000000-0005-0000-0000-000056030000}"/>
    <cellStyle name="Currency 2 4 2 2 3 2 3" xfId="852" xr:uid="{00000000-0005-0000-0000-000057030000}"/>
    <cellStyle name="Currency 2 4 2 2 3 3" xfId="853" xr:uid="{00000000-0005-0000-0000-000058030000}"/>
    <cellStyle name="Currency 2 4 2 2 3 3 2" xfId="854" xr:uid="{00000000-0005-0000-0000-000059030000}"/>
    <cellStyle name="Currency 2 4 2 2 3 4" xfId="855" xr:uid="{00000000-0005-0000-0000-00005A030000}"/>
    <cellStyle name="Currency 2 4 2 2 4" xfId="856" xr:uid="{00000000-0005-0000-0000-00005B030000}"/>
    <cellStyle name="Currency 2 4 2 2 4 2" xfId="857" xr:uid="{00000000-0005-0000-0000-00005C030000}"/>
    <cellStyle name="Currency 2 4 2 2 4 2 2" xfId="858" xr:uid="{00000000-0005-0000-0000-00005D030000}"/>
    <cellStyle name="Currency 2 4 2 2 4 3" xfId="859" xr:uid="{00000000-0005-0000-0000-00005E030000}"/>
    <cellStyle name="Currency 2 4 2 2 5" xfId="860" xr:uid="{00000000-0005-0000-0000-00005F030000}"/>
    <cellStyle name="Currency 2 4 2 2 5 2" xfId="861" xr:uid="{00000000-0005-0000-0000-000060030000}"/>
    <cellStyle name="Currency 2 4 2 2 6" xfId="862" xr:uid="{00000000-0005-0000-0000-000061030000}"/>
    <cellStyle name="Currency 2 4 2 3" xfId="863" xr:uid="{00000000-0005-0000-0000-000062030000}"/>
    <cellStyle name="Currency 2 4 2 3 2" xfId="864" xr:uid="{00000000-0005-0000-0000-000063030000}"/>
    <cellStyle name="Currency 2 4 2 3 2 2" xfId="865" xr:uid="{00000000-0005-0000-0000-000064030000}"/>
    <cellStyle name="Currency 2 4 2 3 2 2 2" xfId="866" xr:uid="{00000000-0005-0000-0000-000065030000}"/>
    <cellStyle name="Currency 2 4 2 3 2 2 2 2" xfId="867" xr:uid="{00000000-0005-0000-0000-000066030000}"/>
    <cellStyle name="Currency 2 4 2 3 2 2 3" xfId="868" xr:uid="{00000000-0005-0000-0000-000067030000}"/>
    <cellStyle name="Currency 2 4 2 3 2 3" xfId="869" xr:uid="{00000000-0005-0000-0000-000068030000}"/>
    <cellStyle name="Currency 2 4 2 3 2 3 2" xfId="870" xr:uid="{00000000-0005-0000-0000-000069030000}"/>
    <cellStyle name="Currency 2 4 2 3 2 4" xfId="871" xr:uid="{00000000-0005-0000-0000-00006A030000}"/>
    <cellStyle name="Currency 2 4 2 3 3" xfId="872" xr:uid="{00000000-0005-0000-0000-00006B030000}"/>
    <cellStyle name="Currency 2 4 2 3 3 2" xfId="873" xr:uid="{00000000-0005-0000-0000-00006C030000}"/>
    <cellStyle name="Currency 2 4 2 3 3 2 2" xfId="874" xr:uid="{00000000-0005-0000-0000-00006D030000}"/>
    <cellStyle name="Currency 2 4 2 3 3 3" xfId="875" xr:uid="{00000000-0005-0000-0000-00006E030000}"/>
    <cellStyle name="Currency 2 4 2 3 4" xfId="876" xr:uid="{00000000-0005-0000-0000-00006F030000}"/>
    <cellStyle name="Currency 2 4 2 3 4 2" xfId="877" xr:uid="{00000000-0005-0000-0000-000070030000}"/>
    <cellStyle name="Currency 2 4 2 3 5" xfId="878" xr:uid="{00000000-0005-0000-0000-000071030000}"/>
    <cellStyle name="Currency 2 4 2 4" xfId="879" xr:uid="{00000000-0005-0000-0000-000072030000}"/>
    <cellStyle name="Currency 2 4 2 4 2" xfId="880" xr:uid="{00000000-0005-0000-0000-000073030000}"/>
    <cellStyle name="Currency 2 4 2 4 2 2" xfId="881" xr:uid="{00000000-0005-0000-0000-000074030000}"/>
    <cellStyle name="Currency 2 4 2 4 2 2 2" xfId="882" xr:uid="{00000000-0005-0000-0000-000075030000}"/>
    <cellStyle name="Currency 2 4 2 4 2 3" xfId="883" xr:uid="{00000000-0005-0000-0000-000076030000}"/>
    <cellStyle name="Currency 2 4 2 4 3" xfId="884" xr:uid="{00000000-0005-0000-0000-000077030000}"/>
    <cellStyle name="Currency 2 4 2 4 3 2" xfId="885" xr:uid="{00000000-0005-0000-0000-000078030000}"/>
    <cellStyle name="Currency 2 4 2 4 4" xfId="886" xr:uid="{00000000-0005-0000-0000-000079030000}"/>
    <cellStyle name="Currency 2 4 2 5" xfId="887" xr:uid="{00000000-0005-0000-0000-00007A030000}"/>
    <cellStyle name="Currency 2 4 2 5 2" xfId="888" xr:uid="{00000000-0005-0000-0000-00007B030000}"/>
    <cellStyle name="Currency 2 4 2 5 2 2" xfId="889" xr:uid="{00000000-0005-0000-0000-00007C030000}"/>
    <cellStyle name="Currency 2 4 2 5 3" xfId="890" xr:uid="{00000000-0005-0000-0000-00007D030000}"/>
    <cellStyle name="Currency 2 4 2 6" xfId="891" xr:uid="{00000000-0005-0000-0000-00007E030000}"/>
    <cellStyle name="Currency 2 4 2 6 2" xfId="892" xr:uid="{00000000-0005-0000-0000-00007F030000}"/>
    <cellStyle name="Currency 2 4 2 7" xfId="893" xr:uid="{00000000-0005-0000-0000-000080030000}"/>
    <cellStyle name="Currency 2 4 3" xfId="894" xr:uid="{00000000-0005-0000-0000-000081030000}"/>
    <cellStyle name="Currency 2 4 3 2" xfId="895" xr:uid="{00000000-0005-0000-0000-000082030000}"/>
    <cellStyle name="Currency 2 4 3 2 2" xfId="896" xr:uid="{00000000-0005-0000-0000-000083030000}"/>
    <cellStyle name="Currency 2 4 3 2 2 2" xfId="897" xr:uid="{00000000-0005-0000-0000-000084030000}"/>
    <cellStyle name="Currency 2 4 3 2 2 2 2" xfId="898" xr:uid="{00000000-0005-0000-0000-000085030000}"/>
    <cellStyle name="Currency 2 4 3 2 2 2 2 2" xfId="899" xr:uid="{00000000-0005-0000-0000-000086030000}"/>
    <cellStyle name="Currency 2 4 3 2 2 2 3" xfId="900" xr:uid="{00000000-0005-0000-0000-000087030000}"/>
    <cellStyle name="Currency 2 4 3 2 2 3" xfId="901" xr:uid="{00000000-0005-0000-0000-000088030000}"/>
    <cellStyle name="Currency 2 4 3 2 2 3 2" xfId="902" xr:uid="{00000000-0005-0000-0000-000089030000}"/>
    <cellStyle name="Currency 2 4 3 2 2 4" xfId="903" xr:uid="{00000000-0005-0000-0000-00008A030000}"/>
    <cellStyle name="Currency 2 4 3 2 3" xfId="904" xr:uid="{00000000-0005-0000-0000-00008B030000}"/>
    <cellStyle name="Currency 2 4 3 2 3 2" xfId="905" xr:uid="{00000000-0005-0000-0000-00008C030000}"/>
    <cellStyle name="Currency 2 4 3 2 3 2 2" xfId="906" xr:uid="{00000000-0005-0000-0000-00008D030000}"/>
    <cellStyle name="Currency 2 4 3 2 3 3" xfId="907" xr:uid="{00000000-0005-0000-0000-00008E030000}"/>
    <cellStyle name="Currency 2 4 3 2 4" xfId="908" xr:uid="{00000000-0005-0000-0000-00008F030000}"/>
    <cellStyle name="Currency 2 4 3 2 4 2" xfId="909" xr:uid="{00000000-0005-0000-0000-000090030000}"/>
    <cellStyle name="Currency 2 4 3 2 5" xfId="910" xr:uid="{00000000-0005-0000-0000-000091030000}"/>
    <cellStyle name="Currency 2 4 3 3" xfId="911" xr:uid="{00000000-0005-0000-0000-000092030000}"/>
    <cellStyle name="Currency 2 4 3 3 2" xfId="912" xr:uid="{00000000-0005-0000-0000-000093030000}"/>
    <cellStyle name="Currency 2 4 3 3 2 2" xfId="913" xr:uid="{00000000-0005-0000-0000-000094030000}"/>
    <cellStyle name="Currency 2 4 3 3 2 2 2" xfId="914" xr:uid="{00000000-0005-0000-0000-000095030000}"/>
    <cellStyle name="Currency 2 4 3 3 2 3" xfId="915" xr:uid="{00000000-0005-0000-0000-000096030000}"/>
    <cellStyle name="Currency 2 4 3 3 3" xfId="916" xr:uid="{00000000-0005-0000-0000-000097030000}"/>
    <cellStyle name="Currency 2 4 3 3 3 2" xfId="917" xr:uid="{00000000-0005-0000-0000-000098030000}"/>
    <cellStyle name="Currency 2 4 3 3 4" xfId="918" xr:uid="{00000000-0005-0000-0000-000099030000}"/>
    <cellStyle name="Currency 2 4 3 4" xfId="919" xr:uid="{00000000-0005-0000-0000-00009A030000}"/>
    <cellStyle name="Currency 2 4 3 4 2" xfId="920" xr:uid="{00000000-0005-0000-0000-00009B030000}"/>
    <cellStyle name="Currency 2 4 3 4 2 2" xfId="921" xr:uid="{00000000-0005-0000-0000-00009C030000}"/>
    <cellStyle name="Currency 2 4 3 4 3" xfId="922" xr:uid="{00000000-0005-0000-0000-00009D030000}"/>
    <cellStyle name="Currency 2 4 3 5" xfId="923" xr:uid="{00000000-0005-0000-0000-00009E030000}"/>
    <cellStyle name="Currency 2 4 3 5 2" xfId="924" xr:uid="{00000000-0005-0000-0000-00009F030000}"/>
    <cellStyle name="Currency 2 4 3 6" xfId="925" xr:uid="{00000000-0005-0000-0000-0000A0030000}"/>
    <cellStyle name="Currency 2 4 4" xfId="926" xr:uid="{00000000-0005-0000-0000-0000A1030000}"/>
    <cellStyle name="Currency 2 4 4 2" xfId="927" xr:uid="{00000000-0005-0000-0000-0000A2030000}"/>
    <cellStyle name="Currency 2 4 4 2 2" xfId="928" xr:uid="{00000000-0005-0000-0000-0000A3030000}"/>
    <cellStyle name="Currency 2 4 4 2 2 2" xfId="929" xr:uid="{00000000-0005-0000-0000-0000A4030000}"/>
    <cellStyle name="Currency 2 4 4 2 2 2 2" xfId="930" xr:uid="{00000000-0005-0000-0000-0000A5030000}"/>
    <cellStyle name="Currency 2 4 4 2 2 3" xfId="931" xr:uid="{00000000-0005-0000-0000-0000A6030000}"/>
    <cellStyle name="Currency 2 4 4 2 3" xfId="932" xr:uid="{00000000-0005-0000-0000-0000A7030000}"/>
    <cellStyle name="Currency 2 4 4 2 3 2" xfId="933" xr:uid="{00000000-0005-0000-0000-0000A8030000}"/>
    <cellStyle name="Currency 2 4 4 2 4" xfId="934" xr:uid="{00000000-0005-0000-0000-0000A9030000}"/>
    <cellStyle name="Currency 2 4 4 3" xfId="935" xr:uid="{00000000-0005-0000-0000-0000AA030000}"/>
    <cellStyle name="Currency 2 4 4 3 2" xfId="936" xr:uid="{00000000-0005-0000-0000-0000AB030000}"/>
    <cellStyle name="Currency 2 4 4 3 2 2" xfId="937" xr:uid="{00000000-0005-0000-0000-0000AC030000}"/>
    <cellStyle name="Currency 2 4 4 3 3" xfId="938" xr:uid="{00000000-0005-0000-0000-0000AD030000}"/>
    <cellStyle name="Currency 2 4 4 4" xfId="939" xr:uid="{00000000-0005-0000-0000-0000AE030000}"/>
    <cellStyle name="Currency 2 4 4 4 2" xfId="940" xr:uid="{00000000-0005-0000-0000-0000AF030000}"/>
    <cellStyle name="Currency 2 4 4 5" xfId="941" xr:uid="{00000000-0005-0000-0000-0000B0030000}"/>
    <cellStyle name="Currency 2 4 5" xfId="942" xr:uid="{00000000-0005-0000-0000-0000B1030000}"/>
    <cellStyle name="Currency 2 4 5 2" xfId="943" xr:uid="{00000000-0005-0000-0000-0000B2030000}"/>
    <cellStyle name="Currency 2 4 5 2 2" xfId="944" xr:uid="{00000000-0005-0000-0000-0000B3030000}"/>
    <cellStyle name="Currency 2 4 5 2 2 2" xfId="945" xr:uid="{00000000-0005-0000-0000-0000B4030000}"/>
    <cellStyle name="Currency 2 4 5 2 3" xfId="946" xr:uid="{00000000-0005-0000-0000-0000B5030000}"/>
    <cellStyle name="Currency 2 4 5 3" xfId="947" xr:uid="{00000000-0005-0000-0000-0000B6030000}"/>
    <cellStyle name="Currency 2 4 5 3 2" xfId="948" xr:uid="{00000000-0005-0000-0000-0000B7030000}"/>
    <cellStyle name="Currency 2 4 5 4" xfId="949" xr:uid="{00000000-0005-0000-0000-0000B8030000}"/>
    <cellStyle name="Currency 2 4 6" xfId="950" xr:uid="{00000000-0005-0000-0000-0000B9030000}"/>
    <cellStyle name="Currency 2 4 6 2" xfId="951" xr:uid="{00000000-0005-0000-0000-0000BA030000}"/>
    <cellStyle name="Currency 2 4 6 2 2" xfId="952" xr:uid="{00000000-0005-0000-0000-0000BB030000}"/>
    <cellStyle name="Currency 2 4 6 3" xfId="953" xr:uid="{00000000-0005-0000-0000-0000BC030000}"/>
    <cellStyle name="Currency 2 4 7" xfId="954" xr:uid="{00000000-0005-0000-0000-0000BD030000}"/>
    <cellStyle name="Currency 2 4 7 2" xfId="955" xr:uid="{00000000-0005-0000-0000-0000BE030000}"/>
    <cellStyle name="Currency 2 4 8" xfId="956" xr:uid="{00000000-0005-0000-0000-0000BF030000}"/>
    <cellStyle name="Currency 2 4 8 2" xfId="957" xr:uid="{00000000-0005-0000-0000-0000C0030000}"/>
    <cellStyle name="Currency 2 4 9" xfId="958" xr:uid="{00000000-0005-0000-0000-0000C1030000}"/>
    <cellStyle name="Currency 2 4 9 2" xfId="959" xr:uid="{00000000-0005-0000-0000-0000C2030000}"/>
    <cellStyle name="Currency 2 5" xfId="960" xr:uid="{00000000-0005-0000-0000-0000C3030000}"/>
    <cellStyle name="Currency 2 5 2" xfId="961" xr:uid="{00000000-0005-0000-0000-0000C4030000}"/>
    <cellStyle name="Currency 2 5 2 2" xfId="962" xr:uid="{00000000-0005-0000-0000-0000C5030000}"/>
    <cellStyle name="Currency 2 5 2 2 2" xfId="963" xr:uid="{00000000-0005-0000-0000-0000C6030000}"/>
    <cellStyle name="Currency 2 5 2 2 2 2" xfId="964" xr:uid="{00000000-0005-0000-0000-0000C7030000}"/>
    <cellStyle name="Currency 2 5 2 2 2 2 2" xfId="965" xr:uid="{00000000-0005-0000-0000-0000C8030000}"/>
    <cellStyle name="Currency 2 5 2 2 2 2 2 2" xfId="966" xr:uid="{00000000-0005-0000-0000-0000C9030000}"/>
    <cellStyle name="Currency 2 5 2 2 2 2 3" xfId="967" xr:uid="{00000000-0005-0000-0000-0000CA030000}"/>
    <cellStyle name="Currency 2 5 2 2 2 3" xfId="968" xr:uid="{00000000-0005-0000-0000-0000CB030000}"/>
    <cellStyle name="Currency 2 5 2 2 2 3 2" xfId="969" xr:uid="{00000000-0005-0000-0000-0000CC030000}"/>
    <cellStyle name="Currency 2 5 2 2 2 4" xfId="970" xr:uid="{00000000-0005-0000-0000-0000CD030000}"/>
    <cellStyle name="Currency 2 5 2 2 3" xfId="971" xr:uid="{00000000-0005-0000-0000-0000CE030000}"/>
    <cellStyle name="Currency 2 5 2 2 3 2" xfId="972" xr:uid="{00000000-0005-0000-0000-0000CF030000}"/>
    <cellStyle name="Currency 2 5 2 2 3 2 2" xfId="973" xr:uid="{00000000-0005-0000-0000-0000D0030000}"/>
    <cellStyle name="Currency 2 5 2 2 3 3" xfId="974" xr:uid="{00000000-0005-0000-0000-0000D1030000}"/>
    <cellStyle name="Currency 2 5 2 2 4" xfId="975" xr:uid="{00000000-0005-0000-0000-0000D2030000}"/>
    <cellStyle name="Currency 2 5 2 2 4 2" xfId="976" xr:uid="{00000000-0005-0000-0000-0000D3030000}"/>
    <cellStyle name="Currency 2 5 2 2 5" xfId="977" xr:uid="{00000000-0005-0000-0000-0000D4030000}"/>
    <cellStyle name="Currency 2 5 2 3" xfId="978" xr:uid="{00000000-0005-0000-0000-0000D5030000}"/>
    <cellStyle name="Currency 2 5 2 3 2" xfId="979" xr:uid="{00000000-0005-0000-0000-0000D6030000}"/>
    <cellStyle name="Currency 2 5 2 3 2 2" xfId="980" xr:uid="{00000000-0005-0000-0000-0000D7030000}"/>
    <cellStyle name="Currency 2 5 2 3 2 2 2" xfId="981" xr:uid="{00000000-0005-0000-0000-0000D8030000}"/>
    <cellStyle name="Currency 2 5 2 3 2 3" xfId="982" xr:uid="{00000000-0005-0000-0000-0000D9030000}"/>
    <cellStyle name="Currency 2 5 2 3 3" xfId="983" xr:uid="{00000000-0005-0000-0000-0000DA030000}"/>
    <cellStyle name="Currency 2 5 2 3 3 2" xfId="984" xr:uid="{00000000-0005-0000-0000-0000DB030000}"/>
    <cellStyle name="Currency 2 5 2 3 4" xfId="985" xr:uid="{00000000-0005-0000-0000-0000DC030000}"/>
    <cellStyle name="Currency 2 5 2 4" xfId="986" xr:uid="{00000000-0005-0000-0000-0000DD030000}"/>
    <cellStyle name="Currency 2 5 2 4 2" xfId="987" xr:uid="{00000000-0005-0000-0000-0000DE030000}"/>
    <cellStyle name="Currency 2 5 2 4 2 2" xfId="988" xr:uid="{00000000-0005-0000-0000-0000DF030000}"/>
    <cellStyle name="Currency 2 5 2 4 3" xfId="989" xr:uid="{00000000-0005-0000-0000-0000E0030000}"/>
    <cellStyle name="Currency 2 5 2 5" xfId="990" xr:uid="{00000000-0005-0000-0000-0000E1030000}"/>
    <cellStyle name="Currency 2 5 2 5 2" xfId="991" xr:uid="{00000000-0005-0000-0000-0000E2030000}"/>
    <cellStyle name="Currency 2 5 2 6" xfId="992" xr:uid="{00000000-0005-0000-0000-0000E3030000}"/>
    <cellStyle name="Currency 2 5 3" xfId="993" xr:uid="{00000000-0005-0000-0000-0000E4030000}"/>
    <cellStyle name="Currency 2 5 3 2" xfId="994" xr:uid="{00000000-0005-0000-0000-0000E5030000}"/>
    <cellStyle name="Currency 2 5 3 2 2" xfId="995" xr:uid="{00000000-0005-0000-0000-0000E6030000}"/>
    <cellStyle name="Currency 2 5 3 2 2 2" xfId="996" xr:uid="{00000000-0005-0000-0000-0000E7030000}"/>
    <cellStyle name="Currency 2 5 3 2 2 2 2" xfId="997" xr:uid="{00000000-0005-0000-0000-0000E8030000}"/>
    <cellStyle name="Currency 2 5 3 2 2 3" xfId="998" xr:uid="{00000000-0005-0000-0000-0000E9030000}"/>
    <cellStyle name="Currency 2 5 3 2 3" xfId="999" xr:uid="{00000000-0005-0000-0000-0000EA030000}"/>
    <cellStyle name="Currency 2 5 3 2 3 2" xfId="1000" xr:uid="{00000000-0005-0000-0000-0000EB030000}"/>
    <cellStyle name="Currency 2 5 3 2 4" xfId="1001" xr:uid="{00000000-0005-0000-0000-0000EC030000}"/>
    <cellStyle name="Currency 2 5 3 3" xfId="1002" xr:uid="{00000000-0005-0000-0000-0000ED030000}"/>
    <cellStyle name="Currency 2 5 3 3 2" xfId="1003" xr:uid="{00000000-0005-0000-0000-0000EE030000}"/>
    <cellStyle name="Currency 2 5 3 3 2 2" xfId="1004" xr:uid="{00000000-0005-0000-0000-0000EF030000}"/>
    <cellStyle name="Currency 2 5 3 3 3" xfId="1005" xr:uid="{00000000-0005-0000-0000-0000F0030000}"/>
    <cellStyle name="Currency 2 5 3 4" xfId="1006" xr:uid="{00000000-0005-0000-0000-0000F1030000}"/>
    <cellStyle name="Currency 2 5 3 4 2" xfId="1007" xr:uid="{00000000-0005-0000-0000-0000F2030000}"/>
    <cellStyle name="Currency 2 5 3 5" xfId="1008" xr:uid="{00000000-0005-0000-0000-0000F3030000}"/>
    <cellStyle name="Currency 2 5 4" xfId="1009" xr:uid="{00000000-0005-0000-0000-0000F4030000}"/>
    <cellStyle name="Currency 2 5 4 2" xfId="1010" xr:uid="{00000000-0005-0000-0000-0000F5030000}"/>
    <cellStyle name="Currency 2 5 4 2 2" xfId="1011" xr:uid="{00000000-0005-0000-0000-0000F6030000}"/>
    <cellStyle name="Currency 2 5 4 2 2 2" xfId="1012" xr:uid="{00000000-0005-0000-0000-0000F7030000}"/>
    <cellStyle name="Currency 2 5 4 2 3" xfId="1013" xr:uid="{00000000-0005-0000-0000-0000F8030000}"/>
    <cellStyle name="Currency 2 5 4 3" xfId="1014" xr:uid="{00000000-0005-0000-0000-0000F9030000}"/>
    <cellStyle name="Currency 2 5 4 3 2" xfId="1015" xr:uid="{00000000-0005-0000-0000-0000FA030000}"/>
    <cellStyle name="Currency 2 5 4 4" xfId="1016" xr:uid="{00000000-0005-0000-0000-0000FB030000}"/>
    <cellStyle name="Currency 2 5 5" xfId="1017" xr:uid="{00000000-0005-0000-0000-0000FC030000}"/>
    <cellStyle name="Currency 2 5 5 2" xfId="1018" xr:uid="{00000000-0005-0000-0000-0000FD030000}"/>
    <cellStyle name="Currency 2 5 5 2 2" xfId="1019" xr:uid="{00000000-0005-0000-0000-0000FE030000}"/>
    <cellStyle name="Currency 2 5 5 3" xfId="1020" xr:uid="{00000000-0005-0000-0000-0000FF030000}"/>
    <cellStyle name="Currency 2 5 6" xfId="1021" xr:uid="{00000000-0005-0000-0000-000000040000}"/>
    <cellStyle name="Currency 2 5 6 2" xfId="1022" xr:uid="{00000000-0005-0000-0000-000001040000}"/>
    <cellStyle name="Currency 2 5 7" xfId="1023" xr:uid="{00000000-0005-0000-0000-000002040000}"/>
    <cellStyle name="Currency 2 6" xfId="1024" xr:uid="{00000000-0005-0000-0000-000003040000}"/>
    <cellStyle name="Currency 2 6 2" xfId="1025" xr:uid="{00000000-0005-0000-0000-000004040000}"/>
    <cellStyle name="Currency 2 6 2 2" xfId="1026" xr:uid="{00000000-0005-0000-0000-000005040000}"/>
    <cellStyle name="Currency 2 6 2 2 2" xfId="1027" xr:uid="{00000000-0005-0000-0000-000006040000}"/>
    <cellStyle name="Currency 2 6 2 2 2 2" xfId="1028" xr:uid="{00000000-0005-0000-0000-000007040000}"/>
    <cellStyle name="Currency 2 6 2 2 2 2 2" xfId="1029" xr:uid="{00000000-0005-0000-0000-000008040000}"/>
    <cellStyle name="Currency 2 6 2 2 2 3" xfId="1030" xr:uid="{00000000-0005-0000-0000-000009040000}"/>
    <cellStyle name="Currency 2 6 2 2 3" xfId="1031" xr:uid="{00000000-0005-0000-0000-00000A040000}"/>
    <cellStyle name="Currency 2 6 2 2 3 2" xfId="1032" xr:uid="{00000000-0005-0000-0000-00000B040000}"/>
    <cellStyle name="Currency 2 6 2 2 4" xfId="1033" xr:uid="{00000000-0005-0000-0000-00000C040000}"/>
    <cellStyle name="Currency 2 6 2 3" xfId="1034" xr:uid="{00000000-0005-0000-0000-00000D040000}"/>
    <cellStyle name="Currency 2 6 2 3 2" xfId="1035" xr:uid="{00000000-0005-0000-0000-00000E040000}"/>
    <cellStyle name="Currency 2 6 2 3 2 2" xfId="1036" xr:uid="{00000000-0005-0000-0000-00000F040000}"/>
    <cellStyle name="Currency 2 6 2 3 3" xfId="1037" xr:uid="{00000000-0005-0000-0000-000010040000}"/>
    <cellStyle name="Currency 2 6 2 4" xfId="1038" xr:uid="{00000000-0005-0000-0000-000011040000}"/>
    <cellStyle name="Currency 2 6 2 4 2" xfId="1039" xr:uid="{00000000-0005-0000-0000-000012040000}"/>
    <cellStyle name="Currency 2 6 2 5" xfId="1040" xr:uid="{00000000-0005-0000-0000-000013040000}"/>
    <cellStyle name="Currency 2 6 3" xfId="1041" xr:uid="{00000000-0005-0000-0000-000014040000}"/>
    <cellStyle name="Currency 2 6 3 2" xfId="1042" xr:uid="{00000000-0005-0000-0000-000015040000}"/>
    <cellStyle name="Currency 2 6 3 2 2" xfId="1043" xr:uid="{00000000-0005-0000-0000-000016040000}"/>
    <cellStyle name="Currency 2 6 3 2 2 2" xfId="1044" xr:uid="{00000000-0005-0000-0000-000017040000}"/>
    <cellStyle name="Currency 2 6 3 2 3" xfId="1045" xr:uid="{00000000-0005-0000-0000-000018040000}"/>
    <cellStyle name="Currency 2 6 3 3" xfId="1046" xr:uid="{00000000-0005-0000-0000-000019040000}"/>
    <cellStyle name="Currency 2 6 3 3 2" xfId="1047" xr:uid="{00000000-0005-0000-0000-00001A040000}"/>
    <cellStyle name="Currency 2 6 3 4" xfId="1048" xr:uid="{00000000-0005-0000-0000-00001B040000}"/>
    <cellStyle name="Currency 2 6 4" xfId="1049" xr:uid="{00000000-0005-0000-0000-00001C040000}"/>
    <cellStyle name="Currency 2 6 4 2" xfId="1050" xr:uid="{00000000-0005-0000-0000-00001D040000}"/>
    <cellStyle name="Currency 2 6 4 2 2" xfId="1051" xr:uid="{00000000-0005-0000-0000-00001E040000}"/>
    <cellStyle name="Currency 2 6 4 3" xfId="1052" xr:uid="{00000000-0005-0000-0000-00001F040000}"/>
    <cellStyle name="Currency 2 6 5" xfId="1053" xr:uid="{00000000-0005-0000-0000-000020040000}"/>
    <cellStyle name="Currency 2 6 5 2" xfId="1054" xr:uid="{00000000-0005-0000-0000-000021040000}"/>
    <cellStyle name="Currency 2 6 6" xfId="1055" xr:uid="{00000000-0005-0000-0000-000022040000}"/>
    <cellStyle name="Currency 2 7" xfId="1056" xr:uid="{00000000-0005-0000-0000-000023040000}"/>
    <cellStyle name="Currency 2 7 2" xfId="1057" xr:uid="{00000000-0005-0000-0000-000024040000}"/>
    <cellStyle name="Currency 2 7 2 2" xfId="1058" xr:uid="{00000000-0005-0000-0000-000025040000}"/>
    <cellStyle name="Currency 2 7 2 2 2" xfId="1059" xr:uid="{00000000-0005-0000-0000-000026040000}"/>
    <cellStyle name="Currency 2 7 2 2 2 2" xfId="1060" xr:uid="{00000000-0005-0000-0000-000027040000}"/>
    <cellStyle name="Currency 2 7 2 2 3" xfId="1061" xr:uid="{00000000-0005-0000-0000-000028040000}"/>
    <cellStyle name="Currency 2 7 2 3" xfId="1062" xr:uid="{00000000-0005-0000-0000-000029040000}"/>
    <cellStyle name="Currency 2 7 2 3 2" xfId="1063" xr:uid="{00000000-0005-0000-0000-00002A040000}"/>
    <cellStyle name="Currency 2 7 2 4" xfId="1064" xr:uid="{00000000-0005-0000-0000-00002B040000}"/>
    <cellStyle name="Currency 2 7 3" xfId="1065" xr:uid="{00000000-0005-0000-0000-00002C040000}"/>
    <cellStyle name="Currency 2 7 3 2" xfId="1066" xr:uid="{00000000-0005-0000-0000-00002D040000}"/>
    <cellStyle name="Currency 2 7 3 2 2" xfId="1067" xr:uid="{00000000-0005-0000-0000-00002E040000}"/>
    <cellStyle name="Currency 2 7 3 3" xfId="1068" xr:uid="{00000000-0005-0000-0000-00002F040000}"/>
    <cellStyle name="Currency 2 7 4" xfId="1069" xr:uid="{00000000-0005-0000-0000-000030040000}"/>
    <cellStyle name="Currency 2 7 4 2" xfId="1070" xr:uid="{00000000-0005-0000-0000-000031040000}"/>
    <cellStyle name="Currency 2 7 5" xfId="1071" xr:uid="{00000000-0005-0000-0000-000032040000}"/>
    <cellStyle name="Currency 2 8" xfId="1072" xr:uid="{00000000-0005-0000-0000-000033040000}"/>
    <cellStyle name="Currency 2 8 2" xfId="1073" xr:uid="{00000000-0005-0000-0000-000034040000}"/>
    <cellStyle name="Currency 2 8 2 2" xfId="1074" xr:uid="{00000000-0005-0000-0000-000035040000}"/>
    <cellStyle name="Currency 2 8 2 2 2" xfId="1075" xr:uid="{00000000-0005-0000-0000-000036040000}"/>
    <cellStyle name="Currency 2 8 2 3" xfId="1076" xr:uid="{00000000-0005-0000-0000-000037040000}"/>
    <cellStyle name="Currency 2 8 3" xfId="1077" xr:uid="{00000000-0005-0000-0000-000038040000}"/>
    <cellStyle name="Currency 2 8 3 2" xfId="1078" xr:uid="{00000000-0005-0000-0000-000039040000}"/>
    <cellStyle name="Currency 2 8 4" xfId="1079" xr:uid="{00000000-0005-0000-0000-00003A040000}"/>
    <cellStyle name="Currency 2 9" xfId="1080" xr:uid="{00000000-0005-0000-0000-00003B040000}"/>
    <cellStyle name="Currency 2 9 2" xfId="1081" xr:uid="{00000000-0005-0000-0000-00003C040000}"/>
    <cellStyle name="Currency 2 9 2 2" xfId="1082" xr:uid="{00000000-0005-0000-0000-00003D040000}"/>
    <cellStyle name="Currency 2 9 3" xfId="1083" xr:uid="{00000000-0005-0000-0000-00003E040000}"/>
    <cellStyle name="Encabezado 1" xfId="1084" builtinId="16" customBuiltin="1"/>
    <cellStyle name="Encabezado 4" xfId="1085" builtinId="19" customBuiltin="1"/>
    <cellStyle name="Encabezado 4 2" xfId="1086" xr:uid="{00000000-0005-0000-0000-000041040000}"/>
    <cellStyle name="Encabezado 4 2 2" xfId="1087" xr:uid="{00000000-0005-0000-0000-000042040000}"/>
    <cellStyle name="Encabezado 4 3" xfId="1088" xr:uid="{00000000-0005-0000-0000-000043040000}"/>
    <cellStyle name="Encabezado 4 3 2" xfId="1089" xr:uid="{00000000-0005-0000-0000-000044040000}"/>
    <cellStyle name="Encabezado 4 4" xfId="1090" xr:uid="{00000000-0005-0000-0000-000045040000}"/>
    <cellStyle name="Énfasis1" xfId="1091" builtinId="29" customBuiltin="1"/>
    <cellStyle name="Énfasis1 2" xfId="1092" xr:uid="{00000000-0005-0000-0000-000046040000}"/>
    <cellStyle name="Énfasis1 2 2" xfId="1093" xr:uid="{00000000-0005-0000-0000-000047040000}"/>
    <cellStyle name="Énfasis1 3" xfId="1094" xr:uid="{00000000-0005-0000-0000-000048040000}"/>
    <cellStyle name="Énfasis1 3 2" xfId="1095" xr:uid="{00000000-0005-0000-0000-000049040000}"/>
    <cellStyle name="Énfasis1 4" xfId="1096" xr:uid="{00000000-0005-0000-0000-00004A040000}"/>
    <cellStyle name="Énfasis2" xfId="1097" builtinId="33" customBuiltin="1"/>
    <cellStyle name="Énfasis2 2" xfId="1098" xr:uid="{00000000-0005-0000-0000-00004B040000}"/>
    <cellStyle name="Énfasis2 2 2" xfId="1099" xr:uid="{00000000-0005-0000-0000-00004C040000}"/>
    <cellStyle name="Énfasis2 3" xfId="1100" xr:uid="{00000000-0005-0000-0000-00004D040000}"/>
    <cellStyle name="Énfasis2 3 2" xfId="1101" xr:uid="{00000000-0005-0000-0000-00004E040000}"/>
    <cellStyle name="Énfasis2 4" xfId="1102" xr:uid="{00000000-0005-0000-0000-00004F040000}"/>
    <cellStyle name="Énfasis3" xfId="1103" builtinId="37" customBuiltin="1"/>
    <cellStyle name="Énfasis3 2" xfId="1104" xr:uid="{00000000-0005-0000-0000-000050040000}"/>
    <cellStyle name="Énfasis3 2 2" xfId="1105" xr:uid="{00000000-0005-0000-0000-000051040000}"/>
    <cellStyle name="Énfasis3 3" xfId="1106" xr:uid="{00000000-0005-0000-0000-000052040000}"/>
    <cellStyle name="Énfasis3 3 2" xfId="1107" xr:uid="{00000000-0005-0000-0000-000053040000}"/>
    <cellStyle name="Énfasis3 4" xfId="1108" xr:uid="{00000000-0005-0000-0000-000054040000}"/>
    <cellStyle name="Énfasis4" xfId="1109" builtinId="41" customBuiltin="1"/>
    <cellStyle name="Énfasis4 2" xfId="1110" xr:uid="{00000000-0005-0000-0000-000055040000}"/>
    <cellStyle name="Énfasis4 2 2" xfId="1111" xr:uid="{00000000-0005-0000-0000-000056040000}"/>
    <cellStyle name="Énfasis4 3" xfId="1112" xr:uid="{00000000-0005-0000-0000-000057040000}"/>
    <cellStyle name="Énfasis4 3 2" xfId="1113" xr:uid="{00000000-0005-0000-0000-000058040000}"/>
    <cellStyle name="Énfasis4 4" xfId="1114" xr:uid="{00000000-0005-0000-0000-000059040000}"/>
    <cellStyle name="Énfasis5" xfId="1115" builtinId="45" customBuiltin="1"/>
    <cellStyle name="Énfasis5 2" xfId="1116" xr:uid="{00000000-0005-0000-0000-00005A040000}"/>
    <cellStyle name="Énfasis5 2 2" xfId="1117" xr:uid="{00000000-0005-0000-0000-00005B040000}"/>
    <cellStyle name="Énfasis5 3" xfId="1118" xr:uid="{00000000-0005-0000-0000-00005C040000}"/>
    <cellStyle name="Énfasis5 3 2" xfId="1119" xr:uid="{00000000-0005-0000-0000-00005D040000}"/>
    <cellStyle name="Énfasis5 4" xfId="1120" xr:uid="{00000000-0005-0000-0000-00005E040000}"/>
    <cellStyle name="Énfasis6" xfId="1121" builtinId="49" customBuiltin="1"/>
    <cellStyle name="Énfasis6 2" xfId="1122" xr:uid="{00000000-0005-0000-0000-00005F040000}"/>
    <cellStyle name="Énfasis6 2 2" xfId="1123" xr:uid="{00000000-0005-0000-0000-000060040000}"/>
    <cellStyle name="Énfasis6 3" xfId="1124" xr:uid="{00000000-0005-0000-0000-000061040000}"/>
    <cellStyle name="Énfasis6 3 2" xfId="1125" xr:uid="{00000000-0005-0000-0000-000062040000}"/>
    <cellStyle name="Énfasis6 4" xfId="1126" xr:uid="{00000000-0005-0000-0000-000063040000}"/>
    <cellStyle name="Entrada" xfId="1127" builtinId="20" customBuiltin="1"/>
    <cellStyle name="Entrada 2" xfId="1128" xr:uid="{00000000-0005-0000-0000-000064040000}"/>
    <cellStyle name="Entrada 2 2" xfId="1129" xr:uid="{00000000-0005-0000-0000-000065040000}"/>
    <cellStyle name="Entrada 2 2 2" xfId="1130" xr:uid="{00000000-0005-0000-0000-000066040000}"/>
    <cellStyle name="Entrada 3" xfId="1131" xr:uid="{00000000-0005-0000-0000-000067040000}"/>
    <cellStyle name="Entrada 3 2" xfId="1132" xr:uid="{00000000-0005-0000-0000-000068040000}"/>
    <cellStyle name="Entrada 3 2 2" xfId="1133" xr:uid="{00000000-0005-0000-0000-000069040000}"/>
    <cellStyle name="Entrada 4" xfId="1134" xr:uid="{00000000-0005-0000-0000-00006A040000}"/>
    <cellStyle name="Excel Built-in Normal" xfId="1135" xr:uid="{00000000-0005-0000-0000-00006D040000}"/>
    <cellStyle name="Hipervínculo" xfId="1136" builtinId="8" customBuiltin="1"/>
    <cellStyle name="Hipervínculo 2" xfId="1137" xr:uid="{00000000-0005-0000-0000-00006F040000}"/>
    <cellStyle name="Hipervínculo 2 2" xfId="1138" xr:uid="{00000000-0005-0000-0000-000070040000}"/>
    <cellStyle name="Hipervínculo 2 2 2" xfId="1139" xr:uid="{00000000-0005-0000-0000-000071040000}"/>
    <cellStyle name="Hipervínculo 3" xfId="1140" xr:uid="{00000000-0005-0000-0000-000072040000}"/>
    <cellStyle name="Hipervínculo 3 2" xfId="1141" xr:uid="{00000000-0005-0000-0000-000073040000}"/>
    <cellStyle name="Hipervínculo 3 3" xfId="1142" xr:uid="{00000000-0005-0000-0000-000074040000}"/>
    <cellStyle name="Hipervínculo 4" xfId="1143" xr:uid="{00000000-0005-0000-0000-000075040000}"/>
    <cellStyle name="Hipervínculo 5" xfId="1144" xr:uid="{00000000-0005-0000-0000-000076040000}"/>
    <cellStyle name="Hipervínculo 6" xfId="1145" xr:uid="{00000000-0005-0000-0000-000077040000}"/>
    <cellStyle name="Incorrecto" xfId="1146" builtinId="27" customBuiltin="1"/>
    <cellStyle name="Incorrecto 2" xfId="1147" xr:uid="{00000000-0005-0000-0000-000079040000}"/>
    <cellStyle name="Incorrecto 2 2" xfId="1148" xr:uid="{00000000-0005-0000-0000-00007A040000}"/>
    <cellStyle name="Incorrecto 3" xfId="1149" xr:uid="{00000000-0005-0000-0000-00007B040000}"/>
    <cellStyle name="Incorrecto 3 2" xfId="1150" xr:uid="{00000000-0005-0000-0000-00007C040000}"/>
    <cellStyle name="Incorrecto 4" xfId="1151" xr:uid="{00000000-0005-0000-0000-00007D040000}"/>
    <cellStyle name="Millares" xfId="1152" builtinId="3"/>
    <cellStyle name="Millares [0]" xfId="1153" builtinId="6"/>
    <cellStyle name="Millares [0] 2" xfId="1154" xr:uid="{00000000-0005-0000-0000-00007F040000}"/>
    <cellStyle name="Millares [0] 2 2" xfId="1155" xr:uid="{00000000-0005-0000-0000-000080040000}"/>
    <cellStyle name="Millares [0] 2 2 2" xfId="1156" xr:uid="{00000000-0005-0000-0000-000081040000}"/>
    <cellStyle name="Millares [0] 2 2 2 2" xfId="1157" xr:uid="{00000000-0005-0000-0000-000082040000}"/>
    <cellStyle name="Millares [0] 2 2 3" xfId="1158" xr:uid="{00000000-0005-0000-0000-000083040000}"/>
    <cellStyle name="Millares [0] 2 3" xfId="1159" xr:uid="{00000000-0005-0000-0000-000084040000}"/>
    <cellStyle name="Millares [0] 2 3 2" xfId="1160" xr:uid="{00000000-0005-0000-0000-000085040000}"/>
    <cellStyle name="Millares [0] 2 4" xfId="1161" xr:uid="{00000000-0005-0000-0000-000086040000}"/>
    <cellStyle name="Millares [0] 3" xfId="1162" xr:uid="{00000000-0005-0000-0000-000087040000}"/>
    <cellStyle name="Millares [0] 3 2" xfId="1163" xr:uid="{00000000-0005-0000-0000-000088040000}"/>
    <cellStyle name="Millares [0] 4" xfId="1164" xr:uid="{00000000-0005-0000-0000-000089040000}"/>
    <cellStyle name="Millares [0] 4 2" xfId="1165" xr:uid="{00000000-0005-0000-0000-00008A040000}"/>
    <cellStyle name="Millares [0] 5" xfId="1166" xr:uid="{00000000-0005-0000-0000-00008B040000}"/>
    <cellStyle name="Millares [0] 6" xfId="1167" xr:uid="{00000000-0005-0000-0000-00008C040000}"/>
    <cellStyle name="Millares [0] 6 2" xfId="1168" xr:uid="{00000000-0005-0000-0000-00008D040000}"/>
    <cellStyle name="Millares 10" xfId="1169" xr:uid="{00000000-0005-0000-0000-00008E040000}"/>
    <cellStyle name="Millares 10 2" xfId="1170" xr:uid="{00000000-0005-0000-0000-00008F040000}"/>
    <cellStyle name="Millares 11" xfId="1171" xr:uid="{00000000-0005-0000-0000-000090040000}"/>
    <cellStyle name="Millares 11 2" xfId="1172" xr:uid="{00000000-0005-0000-0000-000091040000}"/>
    <cellStyle name="Millares 12" xfId="1173" xr:uid="{00000000-0005-0000-0000-000092040000}"/>
    <cellStyle name="Millares 13" xfId="1174" xr:uid="{00000000-0005-0000-0000-000093040000}"/>
    <cellStyle name="Millares 14" xfId="1175" xr:uid="{00000000-0005-0000-0000-000094040000}"/>
    <cellStyle name="Millares 15" xfId="1176" xr:uid="{00000000-0005-0000-0000-000095040000}"/>
    <cellStyle name="Millares 16" xfId="1177" xr:uid="{00000000-0005-0000-0000-000096040000}"/>
    <cellStyle name="Millares 17" xfId="1178" xr:uid="{00000000-0005-0000-0000-000097040000}"/>
    <cellStyle name="Millares 18" xfId="1179" xr:uid="{00000000-0005-0000-0000-000098040000}"/>
    <cellStyle name="Millares 19" xfId="1180" xr:uid="{00000000-0005-0000-0000-000099040000}"/>
    <cellStyle name="Millares 2" xfId="1181" xr:uid="{00000000-0005-0000-0000-00009A040000}"/>
    <cellStyle name="Millares 2 2" xfId="1182" xr:uid="{00000000-0005-0000-0000-00009B040000}"/>
    <cellStyle name="Millares 2 2 2" xfId="1183" xr:uid="{00000000-0005-0000-0000-00009C040000}"/>
    <cellStyle name="Millares 2 2 2 2" xfId="1184" xr:uid="{00000000-0005-0000-0000-00009D040000}"/>
    <cellStyle name="Millares 2 2 3" xfId="1185" xr:uid="{00000000-0005-0000-0000-00009E040000}"/>
    <cellStyle name="Millares 2 3" xfId="1186" xr:uid="{00000000-0005-0000-0000-00009F040000}"/>
    <cellStyle name="Millares 2 4" xfId="1187" xr:uid="{00000000-0005-0000-0000-0000A0040000}"/>
    <cellStyle name="Millares 2 5" xfId="1188" xr:uid="{00000000-0005-0000-0000-0000A1040000}"/>
    <cellStyle name="Millares 20" xfId="1189" xr:uid="{00000000-0005-0000-0000-0000A2040000}"/>
    <cellStyle name="Millares 21" xfId="1190" xr:uid="{00000000-0005-0000-0000-0000A3040000}"/>
    <cellStyle name="Millares 22" xfId="1191" xr:uid="{00000000-0005-0000-0000-0000A4040000}"/>
    <cellStyle name="Millares 23" xfId="1192" xr:uid="{00000000-0005-0000-0000-0000A5040000}"/>
    <cellStyle name="Millares 23 2" xfId="1193" xr:uid="{00000000-0005-0000-0000-0000A6040000}"/>
    <cellStyle name="Millares 24" xfId="1194" xr:uid="{00000000-0005-0000-0000-0000A7040000}"/>
    <cellStyle name="Millares 24 2" xfId="1195" xr:uid="{00000000-0005-0000-0000-0000A8040000}"/>
    <cellStyle name="Millares 25" xfId="1196" xr:uid="{00000000-0005-0000-0000-0000A9040000}"/>
    <cellStyle name="Millares 25 2" xfId="1197" xr:uid="{00000000-0005-0000-0000-0000AA040000}"/>
    <cellStyle name="Millares 26" xfId="1198" xr:uid="{00000000-0005-0000-0000-0000AB040000}"/>
    <cellStyle name="Millares 26 2" xfId="1199" xr:uid="{00000000-0005-0000-0000-0000AC040000}"/>
    <cellStyle name="Millares 3" xfId="1200" xr:uid="{00000000-0005-0000-0000-0000AD040000}"/>
    <cellStyle name="Millares 3 2" xfId="1201" xr:uid="{00000000-0005-0000-0000-0000AE040000}"/>
    <cellStyle name="Millares 3 2 2" xfId="1202" xr:uid="{00000000-0005-0000-0000-0000AF040000}"/>
    <cellStyle name="Millares 3 3" xfId="1203" xr:uid="{00000000-0005-0000-0000-0000B0040000}"/>
    <cellStyle name="Millares 4" xfId="1204" xr:uid="{00000000-0005-0000-0000-0000B1040000}"/>
    <cellStyle name="Millares 4 2" xfId="1205" xr:uid="{00000000-0005-0000-0000-0000B2040000}"/>
    <cellStyle name="Millares 5" xfId="1206" xr:uid="{00000000-0005-0000-0000-0000B3040000}"/>
    <cellStyle name="Millares 5 2" xfId="1207" xr:uid="{00000000-0005-0000-0000-0000B4040000}"/>
    <cellStyle name="Millares 6" xfId="1208" xr:uid="{00000000-0005-0000-0000-0000B5040000}"/>
    <cellStyle name="Millares 6 2" xfId="1209" xr:uid="{00000000-0005-0000-0000-0000B6040000}"/>
    <cellStyle name="Millares 7" xfId="1210" xr:uid="{00000000-0005-0000-0000-0000B7040000}"/>
    <cellStyle name="Millares 7 2" xfId="1211" xr:uid="{00000000-0005-0000-0000-0000B8040000}"/>
    <cellStyle name="Millares 8" xfId="1212" xr:uid="{00000000-0005-0000-0000-0000B9040000}"/>
    <cellStyle name="Millares 8 2" xfId="1213" xr:uid="{00000000-0005-0000-0000-0000BA040000}"/>
    <cellStyle name="Millares 9" xfId="1214" xr:uid="{00000000-0005-0000-0000-0000BB040000}"/>
    <cellStyle name="Millares 9 2" xfId="1215" xr:uid="{00000000-0005-0000-0000-0000BC040000}"/>
    <cellStyle name="Neutral" xfId="1216" builtinId="28" customBuiltin="1"/>
    <cellStyle name="Neutral 2" xfId="1217" xr:uid="{00000000-0005-0000-0000-0000BE040000}"/>
    <cellStyle name="Neutral 2 2" xfId="1218" xr:uid="{00000000-0005-0000-0000-0000BF040000}"/>
    <cellStyle name="Neutral 3" xfId="1219" xr:uid="{00000000-0005-0000-0000-0000C0040000}"/>
    <cellStyle name="Neutral 3 2" xfId="1220" xr:uid="{00000000-0005-0000-0000-0000C1040000}"/>
    <cellStyle name="Neutral 4" xfId="1221" xr:uid="{00000000-0005-0000-0000-0000C2040000}"/>
    <cellStyle name="No-definido" xfId="1222" xr:uid="{00000000-0005-0000-0000-0000C3040000}"/>
    <cellStyle name="No-definido 2" xfId="1223" xr:uid="{00000000-0005-0000-0000-0000C4040000}"/>
    <cellStyle name="Normal" xfId="0" builtinId="0"/>
    <cellStyle name="Normal 10" xfId="1224" xr:uid="{00000000-0005-0000-0000-0000C5040000}"/>
    <cellStyle name="Normal 10 2" xfId="1225" xr:uid="{00000000-0005-0000-0000-0000C6040000}"/>
    <cellStyle name="Normal 10 3" xfId="1226" xr:uid="{00000000-0005-0000-0000-0000C7040000}"/>
    <cellStyle name="Normal 10 4" xfId="1227" xr:uid="{00000000-0005-0000-0000-0000C8040000}"/>
    <cellStyle name="Normal 10 4 2" xfId="1228" xr:uid="{00000000-0005-0000-0000-0000C9040000}"/>
    <cellStyle name="Normal 11" xfId="1229" xr:uid="{00000000-0005-0000-0000-0000CA040000}"/>
    <cellStyle name="Normal 12" xfId="1230" xr:uid="{00000000-0005-0000-0000-0000CB040000}"/>
    <cellStyle name="Normal 13" xfId="1231" xr:uid="{00000000-0005-0000-0000-0000CC040000}"/>
    <cellStyle name="Normal 13 2" xfId="1232" xr:uid="{00000000-0005-0000-0000-0000CD040000}"/>
    <cellStyle name="Normal 14" xfId="1233" xr:uid="{00000000-0005-0000-0000-0000CE040000}"/>
    <cellStyle name="Normal 15" xfId="1234" xr:uid="{00000000-0005-0000-0000-0000CF040000}"/>
    <cellStyle name="Normal 16" xfId="1235" xr:uid="{00000000-0005-0000-0000-0000D0040000}"/>
    <cellStyle name="Normal 16 2" xfId="1236" xr:uid="{00000000-0005-0000-0000-0000D1040000}"/>
    <cellStyle name="Normal 17" xfId="1237" xr:uid="{00000000-0005-0000-0000-0000D2040000}"/>
    <cellStyle name="Normal 17 2" xfId="1238" xr:uid="{00000000-0005-0000-0000-0000D3040000}"/>
    <cellStyle name="Normal 17 3" xfId="1239" xr:uid="{00000000-0005-0000-0000-0000D4040000}"/>
    <cellStyle name="Normal 18" xfId="1240" xr:uid="{00000000-0005-0000-0000-0000D5040000}"/>
    <cellStyle name="Normal 18 2" xfId="1241" xr:uid="{00000000-0005-0000-0000-0000D6040000}"/>
    <cellStyle name="Normal 19" xfId="1242" xr:uid="{00000000-0005-0000-0000-0000D7040000}"/>
    <cellStyle name="Normal 19 2" xfId="1243" xr:uid="{00000000-0005-0000-0000-0000D8040000}"/>
    <cellStyle name="Normal 19 3" xfId="1244" xr:uid="{00000000-0005-0000-0000-0000D9040000}"/>
    <cellStyle name="Normal 2" xfId="1245" xr:uid="{00000000-0005-0000-0000-0000DA040000}"/>
    <cellStyle name="Normal 2 2" xfId="1246" xr:uid="{00000000-0005-0000-0000-0000DB040000}"/>
    <cellStyle name="Normal 2 2 2" xfId="1247" xr:uid="{00000000-0005-0000-0000-0000DC040000}"/>
    <cellStyle name="Normal 2 2 2 2" xfId="1248" xr:uid="{00000000-0005-0000-0000-0000DD040000}"/>
    <cellStyle name="Normal 2 2 2 3" xfId="1249" xr:uid="{00000000-0005-0000-0000-0000DE040000}"/>
    <cellStyle name="Normal 2 2 3" xfId="1250" xr:uid="{00000000-0005-0000-0000-0000DF040000}"/>
    <cellStyle name="Normal 2 3" xfId="1251" xr:uid="{00000000-0005-0000-0000-0000E0040000}"/>
    <cellStyle name="Normal 2 3 2" xfId="1252" xr:uid="{00000000-0005-0000-0000-0000E1040000}"/>
    <cellStyle name="Normal 2 3 2 2" xfId="1253" xr:uid="{00000000-0005-0000-0000-0000E2040000}"/>
    <cellStyle name="Normal 2 3 3" xfId="1254" xr:uid="{00000000-0005-0000-0000-0000E3040000}"/>
    <cellStyle name="Normal 2 3 4" xfId="1255" xr:uid="{00000000-0005-0000-0000-0000E4040000}"/>
    <cellStyle name="Normal 2 4" xfId="1256" xr:uid="{00000000-0005-0000-0000-0000E5040000}"/>
    <cellStyle name="Normal 2 4 2" xfId="1257" xr:uid="{00000000-0005-0000-0000-0000E6040000}"/>
    <cellStyle name="Normal 2 4 3" xfId="1258" xr:uid="{00000000-0005-0000-0000-0000E7040000}"/>
    <cellStyle name="Normal 2 5" xfId="1259" xr:uid="{00000000-0005-0000-0000-0000E8040000}"/>
    <cellStyle name="Normal 2 5 2" xfId="1260" xr:uid="{00000000-0005-0000-0000-0000E9040000}"/>
    <cellStyle name="Normal 2 5 3" xfId="1261" xr:uid="{00000000-0005-0000-0000-0000EA040000}"/>
    <cellStyle name="Normal 2 6" xfId="1982" xr:uid="{00000000-0005-0000-0000-0000C1070000}"/>
    <cellStyle name="Normal 20" xfId="1262" xr:uid="{00000000-0005-0000-0000-0000EB040000}"/>
    <cellStyle name="Normal 20 2" xfId="1263" xr:uid="{00000000-0005-0000-0000-0000EC040000}"/>
    <cellStyle name="Normal 20 3" xfId="1264" xr:uid="{00000000-0005-0000-0000-0000ED040000}"/>
    <cellStyle name="Normal 21" xfId="1265" xr:uid="{00000000-0005-0000-0000-0000EE040000}"/>
    <cellStyle name="Normal 21 2" xfId="1266" xr:uid="{00000000-0005-0000-0000-0000EF040000}"/>
    <cellStyle name="Normal 22" xfId="1267" xr:uid="{00000000-0005-0000-0000-0000F0040000}"/>
    <cellStyle name="Normal 22 2" xfId="1268" xr:uid="{00000000-0005-0000-0000-0000F1040000}"/>
    <cellStyle name="Normal 23" xfId="1269" xr:uid="{00000000-0005-0000-0000-0000F2040000}"/>
    <cellStyle name="Normal 24" xfId="1270" xr:uid="{00000000-0005-0000-0000-0000F3040000}"/>
    <cellStyle name="Normal 24 2" xfId="1271" xr:uid="{00000000-0005-0000-0000-0000F4040000}"/>
    <cellStyle name="Normal 25" xfId="1272" xr:uid="{00000000-0005-0000-0000-0000F5040000}"/>
    <cellStyle name="Normal 25 2" xfId="1273" xr:uid="{00000000-0005-0000-0000-0000F6040000}"/>
    <cellStyle name="Normal 26" xfId="1274" xr:uid="{00000000-0005-0000-0000-0000F7040000}"/>
    <cellStyle name="Normal 26 2" xfId="1275" xr:uid="{00000000-0005-0000-0000-0000F8040000}"/>
    <cellStyle name="Normal 27" xfId="1276" xr:uid="{00000000-0005-0000-0000-0000F9040000}"/>
    <cellStyle name="Normal 28" xfId="1983" xr:uid="{03DF3168-D494-4DB2-811B-176193B5D748}"/>
    <cellStyle name="Normal 3" xfId="1277" xr:uid="{00000000-0005-0000-0000-0000FA040000}"/>
    <cellStyle name="Normal 3 2" xfId="1278" xr:uid="{00000000-0005-0000-0000-0000FB040000}"/>
    <cellStyle name="Normal 3 2 2" xfId="1279" xr:uid="{00000000-0005-0000-0000-0000FC040000}"/>
    <cellStyle name="Normal 3 2 2 2" xfId="1280" xr:uid="{00000000-0005-0000-0000-0000FD040000}"/>
    <cellStyle name="Normal 3 2 3" xfId="1281" xr:uid="{00000000-0005-0000-0000-0000FE040000}"/>
    <cellStyle name="Normal 3 2 4" xfId="1282" xr:uid="{00000000-0005-0000-0000-0000FF040000}"/>
    <cellStyle name="Normal 3 3" xfId="1283" xr:uid="{00000000-0005-0000-0000-000000050000}"/>
    <cellStyle name="Normal 3 3 2" xfId="1284" xr:uid="{00000000-0005-0000-0000-000001050000}"/>
    <cellStyle name="Normal 3 4" xfId="1285" xr:uid="{00000000-0005-0000-0000-000002050000}"/>
    <cellStyle name="Normal 3 5" xfId="1286" xr:uid="{00000000-0005-0000-0000-000003050000}"/>
    <cellStyle name="Normal 4" xfId="1287" xr:uid="{00000000-0005-0000-0000-000004050000}"/>
    <cellStyle name="Normal 4 10" xfId="1288" xr:uid="{00000000-0005-0000-0000-000005050000}"/>
    <cellStyle name="Normal 4 11" xfId="1289" xr:uid="{00000000-0005-0000-0000-000006050000}"/>
    <cellStyle name="Normal 4 12" xfId="1290" xr:uid="{00000000-0005-0000-0000-000007050000}"/>
    <cellStyle name="Normal 4 13" xfId="1291" xr:uid="{00000000-0005-0000-0000-000008050000}"/>
    <cellStyle name="Normal 4 2" xfId="1292" xr:uid="{00000000-0005-0000-0000-000009050000}"/>
    <cellStyle name="Normal 4 2 10" xfId="1293" xr:uid="{00000000-0005-0000-0000-00000A050000}"/>
    <cellStyle name="Normal 4 2 2" xfId="1294" xr:uid="{00000000-0005-0000-0000-00000B050000}"/>
    <cellStyle name="Normal 4 2 2 2" xfId="1295" xr:uid="{00000000-0005-0000-0000-00000C050000}"/>
    <cellStyle name="Normal 4 2 2 2 2" xfId="1296" xr:uid="{00000000-0005-0000-0000-00000D050000}"/>
    <cellStyle name="Normal 4 2 2 2 2 2" xfId="1297" xr:uid="{00000000-0005-0000-0000-00000E050000}"/>
    <cellStyle name="Normal 4 2 2 2 2 2 2" xfId="1298" xr:uid="{00000000-0005-0000-0000-00000F050000}"/>
    <cellStyle name="Normal 4 2 2 2 2 2 2 2" xfId="1299" xr:uid="{00000000-0005-0000-0000-000010050000}"/>
    <cellStyle name="Normal 4 2 2 2 2 2 2 2 2" xfId="1300" xr:uid="{00000000-0005-0000-0000-000011050000}"/>
    <cellStyle name="Normal 4 2 2 2 2 2 2 3" xfId="1301" xr:uid="{00000000-0005-0000-0000-000012050000}"/>
    <cellStyle name="Normal 4 2 2 2 2 2 3" xfId="1302" xr:uid="{00000000-0005-0000-0000-000013050000}"/>
    <cellStyle name="Normal 4 2 2 2 2 2 3 2" xfId="1303" xr:uid="{00000000-0005-0000-0000-000014050000}"/>
    <cellStyle name="Normal 4 2 2 2 2 2 4" xfId="1304" xr:uid="{00000000-0005-0000-0000-000015050000}"/>
    <cellStyle name="Normal 4 2 2 2 2 3" xfId="1305" xr:uid="{00000000-0005-0000-0000-000016050000}"/>
    <cellStyle name="Normal 4 2 2 2 2 3 2" xfId="1306" xr:uid="{00000000-0005-0000-0000-000017050000}"/>
    <cellStyle name="Normal 4 2 2 2 2 3 2 2" xfId="1307" xr:uid="{00000000-0005-0000-0000-000018050000}"/>
    <cellStyle name="Normal 4 2 2 2 2 3 3" xfId="1308" xr:uid="{00000000-0005-0000-0000-000019050000}"/>
    <cellStyle name="Normal 4 2 2 2 2 4" xfId="1309" xr:uid="{00000000-0005-0000-0000-00001A050000}"/>
    <cellStyle name="Normal 4 2 2 2 2 4 2" xfId="1310" xr:uid="{00000000-0005-0000-0000-00001B050000}"/>
    <cellStyle name="Normal 4 2 2 2 2 5" xfId="1311" xr:uid="{00000000-0005-0000-0000-00001C050000}"/>
    <cellStyle name="Normal 4 2 2 2 3" xfId="1312" xr:uid="{00000000-0005-0000-0000-00001D050000}"/>
    <cellStyle name="Normal 4 2 2 2 3 2" xfId="1313" xr:uid="{00000000-0005-0000-0000-00001E050000}"/>
    <cellStyle name="Normal 4 2 2 2 3 2 2" xfId="1314" xr:uid="{00000000-0005-0000-0000-00001F050000}"/>
    <cellStyle name="Normal 4 2 2 2 3 2 2 2" xfId="1315" xr:uid="{00000000-0005-0000-0000-000020050000}"/>
    <cellStyle name="Normal 4 2 2 2 3 2 3" xfId="1316" xr:uid="{00000000-0005-0000-0000-000021050000}"/>
    <cellStyle name="Normal 4 2 2 2 3 3" xfId="1317" xr:uid="{00000000-0005-0000-0000-000022050000}"/>
    <cellStyle name="Normal 4 2 2 2 3 3 2" xfId="1318" xr:uid="{00000000-0005-0000-0000-000023050000}"/>
    <cellStyle name="Normal 4 2 2 2 3 4" xfId="1319" xr:uid="{00000000-0005-0000-0000-000024050000}"/>
    <cellStyle name="Normal 4 2 2 2 4" xfId="1320" xr:uid="{00000000-0005-0000-0000-000025050000}"/>
    <cellStyle name="Normal 4 2 2 2 4 2" xfId="1321" xr:uid="{00000000-0005-0000-0000-000026050000}"/>
    <cellStyle name="Normal 4 2 2 2 4 2 2" xfId="1322" xr:uid="{00000000-0005-0000-0000-000027050000}"/>
    <cellStyle name="Normal 4 2 2 2 4 3" xfId="1323" xr:uid="{00000000-0005-0000-0000-000028050000}"/>
    <cellStyle name="Normal 4 2 2 2 5" xfId="1324" xr:uid="{00000000-0005-0000-0000-000029050000}"/>
    <cellStyle name="Normal 4 2 2 2 5 2" xfId="1325" xr:uid="{00000000-0005-0000-0000-00002A050000}"/>
    <cellStyle name="Normal 4 2 2 2 6" xfId="1326" xr:uid="{00000000-0005-0000-0000-00002B050000}"/>
    <cellStyle name="Normal 4 2 2 3" xfId="1327" xr:uid="{00000000-0005-0000-0000-00002C050000}"/>
    <cellStyle name="Normal 4 2 2 3 2" xfId="1328" xr:uid="{00000000-0005-0000-0000-00002D050000}"/>
    <cellStyle name="Normal 4 2 2 3 2 2" xfId="1329" xr:uid="{00000000-0005-0000-0000-00002E050000}"/>
    <cellStyle name="Normal 4 2 2 3 2 2 2" xfId="1330" xr:uid="{00000000-0005-0000-0000-00002F050000}"/>
    <cellStyle name="Normal 4 2 2 3 2 2 2 2" xfId="1331" xr:uid="{00000000-0005-0000-0000-000030050000}"/>
    <cellStyle name="Normal 4 2 2 3 2 2 3" xfId="1332" xr:uid="{00000000-0005-0000-0000-000031050000}"/>
    <cellStyle name="Normal 4 2 2 3 2 3" xfId="1333" xr:uid="{00000000-0005-0000-0000-000032050000}"/>
    <cellStyle name="Normal 4 2 2 3 2 3 2" xfId="1334" xr:uid="{00000000-0005-0000-0000-000033050000}"/>
    <cellStyle name="Normal 4 2 2 3 2 4" xfId="1335" xr:uid="{00000000-0005-0000-0000-000034050000}"/>
    <cellStyle name="Normal 4 2 2 3 3" xfId="1336" xr:uid="{00000000-0005-0000-0000-000035050000}"/>
    <cellStyle name="Normal 4 2 2 3 3 2" xfId="1337" xr:uid="{00000000-0005-0000-0000-000036050000}"/>
    <cellStyle name="Normal 4 2 2 3 3 2 2" xfId="1338" xr:uid="{00000000-0005-0000-0000-000037050000}"/>
    <cellStyle name="Normal 4 2 2 3 3 3" xfId="1339" xr:uid="{00000000-0005-0000-0000-000038050000}"/>
    <cellStyle name="Normal 4 2 2 3 4" xfId="1340" xr:uid="{00000000-0005-0000-0000-000039050000}"/>
    <cellStyle name="Normal 4 2 2 3 4 2" xfId="1341" xr:uid="{00000000-0005-0000-0000-00003A050000}"/>
    <cellStyle name="Normal 4 2 2 3 5" xfId="1342" xr:uid="{00000000-0005-0000-0000-00003B050000}"/>
    <cellStyle name="Normal 4 2 2 4" xfId="1343" xr:uid="{00000000-0005-0000-0000-00003C050000}"/>
    <cellStyle name="Normal 4 2 2 4 2" xfId="1344" xr:uid="{00000000-0005-0000-0000-00003D050000}"/>
    <cellStyle name="Normal 4 2 2 4 2 2" xfId="1345" xr:uid="{00000000-0005-0000-0000-00003E050000}"/>
    <cellStyle name="Normal 4 2 2 4 2 2 2" xfId="1346" xr:uid="{00000000-0005-0000-0000-00003F050000}"/>
    <cellStyle name="Normal 4 2 2 4 2 3" xfId="1347" xr:uid="{00000000-0005-0000-0000-000040050000}"/>
    <cellStyle name="Normal 4 2 2 4 3" xfId="1348" xr:uid="{00000000-0005-0000-0000-000041050000}"/>
    <cellStyle name="Normal 4 2 2 4 3 2" xfId="1349" xr:uid="{00000000-0005-0000-0000-000042050000}"/>
    <cellStyle name="Normal 4 2 2 4 4" xfId="1350" xr:uid="{00000000-0005-0000-0000-000043050000}"/>
    <cellStyle name="Normal 4 2 2 5" xfId="1351" xr:uid="{00000000-0005-0000-0000-000044050000}"/>
    <cellStyle name="Normal 4 2 2 5 2" xfId="1352" xr:uid="{00000000-0005-0000-0000-000045050000}"/>
    <cellStyle name="Normal 4 2 2 5 2 2" xfId="1353" xr:uid="{00000000-0005-0000-0000-000046050000}"/>
    <cellStyle name="Normal 4 2 2 5 3" xfId="1354" xr:uid="{00000000-0005-0000-0000-000047050000}"/>
    <cellStyle name="Normal 4 2 2 6" xfId="1355" xr:uid="{00000000-0005-0000-0000-000048050000}"/>
    <cellStyle name="Normal 4 2 2 6 2" xfId="1356" xr:uid="{00000000-0005-0000-0000-000049050000}"/>
    <cellStyle name="Normal 4 2 2 7" xfId="1357" xr:uid="{00000000-0005-0000-0000-00004A050000}"/>
    <cellStyle name="Normal 4 2 3" xfId="1358" xr:uid="{00000000-0005-0000-0000-00004B050000}"/>
    <cellStyle name="Normal 4 2 3 2" xfId="1359" xr:uid="{00000000-0005-0000-0000-00004C050000}"/>
    <cellStyle name="Normal 4 2 3 2 2" xfId="1360" xr:uid="{00000000-0005-0000-0000-00004D050000}"/>
    <cellStyle name="Normal 4 2 3 2 2 2" xfId="1361" xr:uid="{00000000-0005-0000-0000-00004E050000}"/>
    <cellStyle name="Normal 4 2 3 2 2 2 2" xfId="1362" xr:uid="{00000000-0005-0000-0000-00004F050000}"/>
    <cellStyle name="Normal 4 2 3 2 2 2 2 2" xfId="1363" xr:uid="{00000000-0005-0000-0000-000050050000}"/>
    <cellStyle name="Normal 4 2 3 2 2 2 2 2 2" xfId="1364" xr:uid="{00000000-0005-0000-0000-000051050000}"/>
    <cellStyle name="Normal 4 2 3 2 2 2 2 3" xfId="1365" xr:uid="{00000000-0005-0000-0000-000052050000}"/>
    <cellStyle name="Normal 4 2 3 2 2 2 3" xfId="1366" xr:uid="{00000000-0005-0000-0000-000053050000}"/>
    <cellStyle name="Normal 4 2 3 2 2 2 3 2" xfId="1367" xr:uid="{00000000-0005-0000-0000-000054050000}"/>
    <cellStyle name="Normal 4 2 3 2 2 2 4" xfId="1368" xr:uid="{00000000-0005-0000-0000-000055050000}"/>
    <cellStyle name="Normal 4 2 3 2 2 3" xfId="1369" xr:uid="{00000000-0005-0000-0000-000056050000}"/>
    <cellStyle name="Normal 4 2 3 2 2 3 2" xfId="1370" xr:uid="{00000000-0005-0000-0000-000057050000}"/>
    <cellStyle name="Normal 4 2 3 2 2 3 2 2" xfId="1371" xr:uid="{00000000-0005-0000-0000-000058050000}"/>
    <cellStyle name="Normal 4 2 3 2 2 3 3" xfId="1372" xr:uid="{00000000-0005-0000-0000-000059050000}"/>
    <cellStyle name="Normal 4 2 3 2 2 4" xfId="1373" xr:uid="{00000000-0005-0000-0000-00005A050000}"/>
    <cellStyle name="Normal 4 2 3 2 2 4 2" xfId="1374" xr:uid="{00000000-0005-0000-0000-00005B050000}"/>
    <cellStyle name="Normal 4 2 3 2 2 5" xfId="1375" xr:uid="{00000000-0005-0000-0000-00005C050000}"/>
    <cellStyle name="Normal 4 2 3 2 3" xfId="1376" xr:uid="{00000000-0005-0000-0000-00005D050000}"/>
    <cellStyle name="Normal 4 2 3 2 3 2" xfId="1377" xr:uid="{00000000-0005-0000-0000-00005E050000}"/>
    <cellStyle name="Normal 4 2 3 2 3 2 2" xfId="1378" xr:uid="{00000000-0005-0000-0000-00005F050000}"/>
    <cellStyle name="Normal 4 2 3 2 3 2 2 2" xfId="1379" xr:uid="{00000000-0005-0000-0000-000060050000}"/>
    <cellStyle name="Normal 4 2 3 2 3 2 3" xfId="1380" xr:uid="{00000000-0005-0000-0000-000061050000}"/>
    <cellStyle name="Normal 4 2 3 2 3 3" xfId="1381" xr:uid="{00000000-0005-0000-0000-000062050000}"/>
    <cellStyle name="Normal 4 2 3 2 3 3 2" xfId="1382" xr:uid="{00000000-0005-0000-0000-000063050000}"/>
    <cellStyle name="Normal 4 2 3 2 3 4" xfId="1383" xr:uid="{00000000-0005-0000-0000-000064050000}"/>
    <cellStyle name="Normal 4 2 3 2 4" xfId="1384" xr:uid="{00000000-0005-0000-0000-000065050000}"/>
    <cellStyle name="Normal 4 2 3 2 4 2" xfId="1385" xr:uid="{00000000-0005-0000-0000-000066050000}"/>
    <cellStyle name="Normal 4 2 3 2 4 2 2" xfId="1386" xr:uid="{00000000-0005-0000-0000-000067050000}"/>
    <cellStyle name="Normal 4 2 3 2 4 3" xfId="1387" xr:uid="{00000000-0005-0000-0000-000068050000}"/>
    <cellStyle name="Normal 4 2 3 2 5" xfId="1388" xr:uid="{00000000-0005-0000-0000-000069050000}"/>
    <cellStyle name="Normal 4 2 3 2 5 2" xfId="1389" xr:uid="{00000000-0005-0000-0000-00006A050000}"/>
    <cellStyle name="Normal 4 2 3 2 6" xfId="1390" xr:uid="{00000000-0005-0000-0000-00006B050000}"/>
    <cellStyle name="Normal 4 2 3 3" xfId="1391" xr:uid="{00000000-0005-0000-0000-00006C050000}"/>
    <cellStyle name="Normal 4 2 3 3 2" xfId="1392" xr:uid="{00000000-0005-0000-0000-00006D050000}"/>
    <cellStyle name="Normal 4 2 3 3 2 2" xfId="1393" xr:uid="{00000000-0005-0000-0000-00006E050000}"/>
    <cellStyle name="Normal 4 2 3 3 2 2 2" xfId="1394" xr:uid="{00000000-0005-0000-0000-00006F050000}"/>
    <cellStyle name="Normal 4 2 3 3 2 2 2 2" xfId="1395" xr:uid="{00000000-0005-0000-0000-000070050000}"/>
    <cellStyle name="Normal 4 2 3 3 2 2 3" xfId="1396" xr:uid="{00000000-0005-0000-0000-000071050000}"/>
    <cellStyle name="Normal 4 2 3 3 2 3" xfId="1397" xr:uid="{00000000-0005-0000-0000-000072050000}"/>
    <cellStyle name="Normal 4 2 3 3 2 3 2" xfId="1398" xr:uid="{00000000-0005-0000-0000-000073050000}"/>
    <cellStyle name="Normal 4 2 3 3 2 4" xfId="1399" xr:uid="{00000000-0005-0000-0000-000074050000}"/>
    <cellStyle name="Normal 4 2 3 3 3" xfId="1400" xr:uid="{00000000-0005-0000-0000-000075050000}"/>
    <cellStyle name="Normal 4 2 3 3 3 2" xfId="1401" xr:uid="{00000000-0005-0000-0000-000076050000}"/>
    <cellStyle name="Normal 4 2 3 3 3 2 2" xfId="1402" xr:uid="{00000000-0005-0000-0000-000077050000}"/>
    <cellStyle name="Normal 4 2 3 3 3 3" xfId="1403" xr:uid="{00000000-0005-0000-0000-000078050000}"/>
    <cellStyle name="Normal 4 2 3 3 4" xfId="1404" xr:uid="{00000000-0005-0000-0000-000079050000}"/>
    <cellStyle name="Normal 4 2 3 3 4 2" xfId="1405" xr:uid="{00000000-0005-0000-0000-00007A050000}"/>
    <cellStyle name="Normal 4 2 3 3 5" xfId="1406" xr:uid="{00000000-0005-0000-0000-00007B050000}"/>
    <cellStyle name="Normal 4 2 3 4" xfId="1407" xr:uid="{00000000-0005-0000-0000-00007C050000}"/>
    <cellStyle name="Normal 4 2 3 4 2" xfId="1408" xr:uid="{00000000-0005-0000-0000-00007D050000}"/>
    <cellStyle name="Normal 4 2 3 4 2 2" xfId="1409" xr:uid="{00000000-0005-0000-0000-00007E050000}"/>
    <cellStyle name="Normal 4 2 3 4 2 2 2" xfId="1410" xr:uid="{00000000-0005-0000-0000-00007F050000}"/>
    <cellStyle name="Normal 4 2 3 4 2 3" xfId="1411" xr:uid="{00000000-0005-0000-0000-000080050000}"/>
    <cellStyle name="Normal 4 2 3 4 3" xfId="1412" xr:uid="{00000000-0005-0000-0000-000081050000}"/>
    <cellStyle name="Normal 4 2 3 4 3 2" xfId="1413" xr:uid="{00000000-0005-0000-0000-000082050000}"/>
    <cellStyle name="Normal 4 2 3 4 4" xfId="1414" xr:uid="{00000000-0005-0000-0000-000083050000}"/>
    <cellStyle name="Normal 4 2 3 5" xfId="1415" xr:uid="{00000000-0005-0000-0000-000084050000}"/>
    <cellStyle name="Normal 4 2 3 5 2" xfId="1416" xr:uid="{00000000-0005-0000-0000-000085050000}"/>
    <cellStyle name="Normal 4 2 3 5 2 2" xfId="1417" xr:uid="{00000000-0005-0000-0000-000086050000}"/>
    <cellStyle name="Normal 4 2 3 5 3" xfId="1418" xr:uid="{00000000-0005-0000-0000-000087050000}"/>
    <cellStyle name="Normal 4 2 3 6" xfId="1419" xr:uid="{00000000-0005-0000-0000-000088050000}"/>
    <cellStyle name="Normal 4 2 3 6 2" xfId="1420" xr:uid="{00000000-0005-0000-0000-000089050000}"/>
    <cellStyle name="Normal 4 2 3 7" xfId="1421" xr:uid="{00000000-0005-0000-0000-00008A050000}"/>
    <cellStyle name="Normal 4 2 4" xfId="1422" xr:uid="{00000000-0005-0000-0000-00008B050000}"/>
    <cellStyle name="Normal 4 2 4 2" xfId="1423" xr:uid="{00000000-0005-0000-0000-00008C050000}"/>
    <cellStyle name="Normal 4 2 4 2 2" xfId="1424" xr:uid="{00000000-0005-0000-0000-00008D050000}"/>
    <cellStyle name="Normal 4 2 4 2 2 2" xfId="1425" xr:uid="{00000000-0005-0000-0000-00008E050000}"/>
    <cellStyle name="Normal 4 2 4 2 2 2 2" xfId="1426" xr:uid="{00000000-0005-0000-0000-00008F050000}"/>
    <cellStyle name="Normal 4 2 4 2 2 2 2 2" xfId="1427" xr:uid="{00000000-0005-0000-0000-000090050000}"/>
    <cellStyle name="Normal 4 2 4 2 2 2 3" xfId="1428" xr:uid="{00000000-0005-0000-0000-000091050000}"/>
    <cellStyle name="Normal 4 2 4 2 2 3" xfId="1429" xr:uid="{00000000-0005-0000-0000-000092050000}"/>
    <cellStyle name="Normal 4 2 4 2 2 3 2" xfId="1430" xr:uid="{00000000-0005-0000-0000-000093050000}"/>
    <cellStyle name="Normal 4 2 4 2 2 4" xfId="1431" xr:uid="{00000000-0005-0000-0000-000094050000}"/>
    <cellStyle name="Normal 4 2 4 2 3" xfId="1432" xr:uid="{00000000-0005-0000-0000-000095050000}"/>
    <cellStyle name="Normal 4 2 4 2 3 2" xfId="1433" xr:uid="{00000000-0005-0000-0000-000096050000}"/>
    <cellStyle name="Normal 4 2 4 2 3 2 2" xfId="1434" xr:uid="{00000000-0005-0000-0000-000097050000}"/>
    <cellStyle name="Normal 4 2 4 2 3 3" xfId="1435" xr:uid="{00000000-0005-0000-0000-000098050000}"/>
    <cellStyle name="Normal 4 2 4 2 4" xfId="1436" xr:uid="{00000000-0005-0000-0000-000099050000}"/>
    <cellStyle name="Normal 4 2 4 2 4 2" xfId="1437" xr:uid="{00000000-0005-0000-0000-00009A050000}"/>
    <cellStyle name="Normal 4 2 4 2 5" xfId="1438" xr:uid="{00000000-0005-0000-0000-00009B050000}"/>
    <cellStyle name="Normal 4 2 4 3" xfId="1439" xr:uid="{00000000-0005-0000-0000-00009C050000}"/>
    <cellStyle name="Normal 4 2 4 3 2" xfId="1440" xr:uid="{00000000-0005-0000-0000-00009D050000}"/>
    <cellStyle name="Normal 4 2 4 3 2 2" xfId="1441" xr:uid="{00000000-0005-0000-0000-00009E050000}"/>
    <cellStyle name="Normal 4 2 4 3 2 2 2" xfId="1442" xr:uid="{00000000-0005-0000-0000-00009F050000}"/>
    <cellStyle name="Normal 4 2 4 3 2 3" xfId="1443" xr:uid="{00000000-0005-0000-0000-0000A0050000}"/>
    <cellStyle name="Normal 4 2 4 3 3" xfId="1444" xr:uid="{00000000-0005-0000-0000-0000A1050000}"/>
    <cellStyle name="Normal 4 2 4 3 3 2" xfId="1445" xr:uid="{00000000-0005-0000-0000-0000A2050000}"/>
    <cellStyle name="Normal 4 2 4 3 4" xfId="1446" xr:uid="{00000000-0005-0000-0000-0000A3050000}"/>
    <cellStyle name="Normal 4 2 4 4" xfId="1447" xr:uid="{00000000-0005-0000-0000-0000A4050000}"/>
    <cellStyle name="Normal 4 2 4 4 2" xfId="1448" xr:uid="{00000000-0005-0000-0000-0000A5050000}"/>
    <cellStyle name="Normal 4 2 4 4 2 2" xfId="1449" xr:uid="{00000000-0005-0000-0000-0000A6050000}"/>
    <cellStyle name="Normal 4 2 4 4 3" xfId="1450" xr:uid="{00000000-0005-0000-0000-0000A7050000}"/>
    <cellStyle name="Normal 4 2 4 5" xfId="1451" xr:uid="{00000000-0005-0000-0000-0000A8050000}"/>
    <cellStyle name="Normal 4 2 4 5 2" xfId="1452" xr:uid="{00000000-0005-0000-0000-0000A9050000}"/>
    <cellStyle name="Normal 4 2 4 6" xfId="1453" xr:uid="{00000000-0005-0000-0000-0000AA050000}"/>
    <cellStyle name="Normal 4 2 5" xfId="1454" xr:uid="{00000000-0005-0000-0000-0000AB050000}"/>
    <cellStyle name="Normal 4 2 5 2" xfId="1455" xr:uid="{00000000-0005-0000-0000-0000AC050000}"/>
    <cellStyle name="Normal 4 2 5 2 2" xfId="1456" xr:uid="{00000000-0005-0000-0000-0000AD050000}"/>
    <cellStyle name="Normal 4 2 5 2 2 2" xfId="1457" xr:uid="{00000000-0005-0000-0000-0000AE050000}"/>
    <cellStyle name="Normal 4 2 5 2 2 2 2" xfId="1458" xr:uid="{00000000-0005-0000-0000-0000AF050000}"/>
    <cellStyle name="Normal 4 2 5 2 2 3" xfId="1459" xr:uid="{00000000-0005-0000-0000-0000B0050000}"/>
    <cellStyle name="Normal 4 2 5 2 3" xfId="1460" xr:uid="{00000000-0005-0000-0000-0000B1050000}"/>
    <cellStyle name="Normal 4 2 5 2 3 2" xfId="1461" xr:uid="{00000000-0005-0000-0000-0000B2050000}"/>
    <cellStyle name="Normal 4 2 5 2 4" xfId="1462" xr:uid="{00000000-0005-0000-0000-0000B3050000}"/>
    <cellStyle name="Normal 4 2 5 3" xfId="1463" xr:uid="{00000000-0005-0000-0000-0000B4050000}"/>
    <cellStyle name="Normal 4 2 5 3 2" xfId="1464" xr:uid="{00000000-0005-0000-0000-0000B5050000}"/>
    <cellStyle name="Normal 4 2 5 3 2 2" xfId="1465" xr:uid="{00000000-0005-0000-0000-0000B6050000}"/>
    <cellStyle name="Normal 4 2 5 3 3" xfId="1466" xr:uid="{00000000-0005-0000-0000-0000B7050000}"/>
    <cellStyle name="Normal 4 2 5 4" xfId="1467" xr:uid="{00000000-0005-0000-0000-0000B8050000}"/>
    <cellStyle name="Normal 4 2 5 4 2" xfId="1468" xr:uid="{00000000-0005-0000-0000-0000B9050000}"/>
    <cellStyle name="Normal 4 2 5 5" xfId="1469" xr:uid="{00000000-0005-0000-0000-0000BA050000}"/>
    <cellStyle name="Normal 4 2 6" xfId="1470" xr:uid="{00000000-0005-0000-0000-0000BB050000}"/>
    <cellStyle name="Normal 4 2 6 2" xfId="1471" xr:uid="{00000000-0005-0000-0000-0000BC050000}"/>
    <cellStyle name="Normal 4 2 6 2 2" xfId="1472" xr:uid="{00000000-0005-0000-0000-0000BD050000}"/>
    <cellStyle name="Normal 4 2 6 2 2 2" xfId="1473" xr:uid="{00000000-0005-0000-0000-0000BE050000}"/>
    <cellStyle name="Normal 4 2 6 2 3" xfId="1474" xr:uid="{00000000-0005-0000-0000-0000BF050000}"/>
    <cellStyle name="Normal 4 2 6 3" xfId="1475" xr:uid="{00000000-0005-0000-0000-0000C0050000}"/>
    <cellStyle name="Normal 4 2 6 3 2" xfId="1476" xr:uid="{00000000-0005-0000-0000-0000C1050000}"/>
    <cellStyle name="Normal 4 2 6 4" xfId="1477" xr:uid="{00000000-0005-0000-0000-0000C2050000}"/>
    <cellStyle name="Normal 4 2 7" xfId="1478" xr:uid="{00000000-0005-0000-0000-0000C3050000}"/>
    <cellStyle name="Normal 4 2 7 2" xfId="1479" xr:uid="{00000000-0005-0000-0000-0000C4050000}"/>
    <cellStyle name="Normal 4 2 7 2 2" xfId="1480" xr:uid="{00000000-0005-0000-0000-0000C5050000}"/>
    <cellStyle name="Normal 4 2 7 3" xfId="1481" xr:uid="{00000000-0005-0000-0000-0000C6050000}"/>
    <cellStyle name="Normal 4 2 8" xfId="1482" xr:uid="{00000000-0005-0000-0000-0000C7050000}"/>
    <cellStyle name="Normal 4 2 8 2" xfId="1483" xr:uid="{00000000-0005-0000-0000-0000C8050000}"/>
    <cellStyle name="Normal 4 2 9" xfId="1484" xr:uid="{00000000-0005-0000-0000-0000C9050000}"/>
    <cellStyle name="Normal 4 3" xfId="1485" xr:uid="{00000000-0005-0000-0000-0000CA050000}"/>
    <cellStyle name="Normal 4 3 2" xfId="1486" xr:uid="{00000000-0005-0000-0000-0000CB050000}"/>
    <cellStyle name="Normal 4 3 2 2" xfId="1487" xr:uid="{00000000-0005-0000-0000-0000CC050000}"/>
    <cellStyle name="Normal 4 3 2 2 2" xfId="1488" xr:uid="{00000000-0005-0000-0000-0000CD050000}"/>
    <cellStyle name="Normal 4 3 2 2 2 2" xfId="1489" xr:uid="{00000000-0005-0000-0000-0000CE050000}"/>
    <cellStyle name="Normal 4 3 2 2 2 2 2" xfId="1490" xr:uid="{00000000-0005-0000-0000-0000CF050000}"/>
    <cellStyle name="Normal 4 3 2 2 2 2 2 2" xfId="1491" xr:uid="{00000000-0005-0000-0000-0000D0050000}"/>
    <cellStyle name="Normal 4 3 2 2 2 2 3" xfId="1492" xr:uid="{00000000-0005-0000-0000-0000D1050000}"/>
    <cellStyle name="Normal 4 3 2 2 2 3" xfId="1493" xr:uid="{00000000-0005-0000-0000-0000D2050000}"/>
    <cellStyle name="Normal 4 3 2 2 2 3 2" xfId="1494" xr:uid="{00000000-0005-0000-0000-0000D3050000}"/>
    <cellStyle name="Normal 4 3 2 2 2 4" xfId="1495" xr:uid="{00000000-0005-0000-0000-0000D4050000}"/>
    <cellStyle name="Normal 4 3 2 2 3" xfId="1496" xr:uid="{00000000-0005-0000-0000-0000D5050000}"/>
    <cellStyle name="Normal 4 3 2 2 3 2" xfId="1497" xr:uid="{00000000-0005-0000-0000-0000D6050000}"/>
    <cellStyle name="Normal 4 3 2 2 3 2 2" xfId="1498" xr:uid="{00000000-0005-0000-0000-0000D7050000}"/>
    <cellStyle name="Normal 4 3 2 2 3 3" xfId="1499" xr:uid="{00000000-0005-0000-0000-0000D8050000}"/>
    <cellStyle name="Normal 4 3 2 2 4" xfId="1500" xr:uid="{00000000-0005-0000-0000-0000D9050000}"/>
    <cellStyle name="Normal 4 3 2 2 4 2" xfId="1501" xr:uid="{00000000-0005-0000-0000-0000DA050000}"/>
    <cellStyle name="Normal 4 3 2 2 5" xfId="1502" xr:uid="{00000000-0005-0000-0000-0000DB050000}"/>
    <cellStyle name="Normal 4 3 2 3" xfId="1503" xr:uid="{00000000-0005-0000-0000-0000DC050000}"/>
    <cellStyle name="Normal 4 3 2 3 2" xfId="1504" xr:uid="{00000000-0005-0000-0000-0000DD050000}"/>
    <cellStyle name="Normal 4 3 2 3 2 2" xfId="1505" xr:uid="{00000000-0005-0000-0000-0000DE050000}"/>
    <cellStyle name="Normal 4 3 2 3 2 2 2" xfId="1506" xr:uid="{00000000-0005-0000-0000-0000DF050000}"/>
    <cellStyle name="Normal 4 3 2 3 2 3" xfId="1507" xr:uid="{00000000-0005-0000-0000-0000E0050000}"/>
    <cellStyle name="Normal 4 3 2 3 3" xfId="1508" xr:uid="{00000000-0005-0000-0000-0000E1050000}"/>
    <cellStyle name="Normal 4 3 2 3 3 2" xfId="1509" xr:uid="{00000000-0005-0000-0000-0000E2050000}"/>
    <cellStyle name="Normal 4 3 2 3 4" xfId="1510" xr:uid="{00000000-0005-0000-0000-0000E3050000}"/>
    <cellStyle name="Normal 4 3 2 4" xfId="1511" xr:uid="{00000000-0005-0000-0000-0000E4050000}"/>
    <cellStyle name="Normal 4 3 2 4 2" xfId="1512" xr:uid="{00000000-0005-0000-0000-0000E5050000}"/>
    <cellStyle name="Normal 4 3 2 4 2 2" xfId="1513" xr:uid="{00000000-0005-0000-0000-0000E6050000}"/>
    <cellStyle name="Normal 4 3 2 4 3" xfId="1514" xr:uid="{00000000-0005-0000-0000-0000E7050000}"/>
    <cellStyle name="Normal 4 3 2 5" xfId="1515" xr:uid="{00000000-0005-0000-0000-0000E8050000}"/>
    <cellStyle name="Normal 4 3 2 5 2" xfId="1516" xr:uid="{00000000-0005-0000-0000-0000E9050000}"/>
    <cellStyle name="Normal 4 3 2 6" xfId="1517" xr:uid="{00000000-0005-0000-0000-0000EA050000}"/>
    <cellStyle name="Normal 4 3 3" xfId="1518" xr:uid="{00000000-0005-0000-0000-0000EB050000}"/>
    <cellStyle name="Normal 4 3 3 2" xfId="1519" xr:uid="{00000000-0005-0000-0000-0000EC050000}"/>
    <cellStyle name="Normal 4 3 3 2 2" xfId="1520" xr:uid="{00000000-0005-0000-0000-0000ED050000}"/>
    <cellStyle name="Normal 4 3 3 2 2 2" xfId="1521" xr:uid="{00000000-0005-0000-0000-0000EE050000}"/>
    <cellStyle name="Normal 4 3 3 2 2 2 2" xfId="1522" xr:uid="{00000000-0005-0000-0000-0000EF050000}"/>
    <cellStyle name="Normal 4 3 3 2 2 3" xfId="1523" xr:uid="{00000000-0005-0000-0000-0000F0050000}"/>
    <cellStyle name="Normal 4 3 3 2 3" xfId="1524" xr:uid="{00000000-0005-0000-0000-0000F1050000}"/>
    <cellStyle name="Normal 4 3 3 2 3 2" xfId="1525" xr:uid="{00000000-0005-0000-0000-0000F2050000}"/>
    <cellStyle name="Normal 4 3 3 2 4" xfId="1526" xr:uid="{00000000-0005-0000-0000-0000F3050000}"/>
    <cellStyle name="Normal 4 3 3 3" xfId="1527" xr:uid="{00000000-0005-0000-0000-0000F4050000}"/>
    <cellStyle name="Normal 4 3 3 3 2" xfId="1528" xr:uid="{00000000-0005-0000-0000-0000F5050000}"/>
    <cellStyle name="Normal 4 3 3 3 2 2" xfId="1529" xr:uid="{00000000-0005-0000-0000-0000F6050000}"/>
    <cellStyle name="Normal 4 3 3 3 3" xfId="1530" xr:uid="{00000000-0005-0000-0000-0000F7050000}"/>
    <cellStyle name="Normal 4 3 3 4" xfId="1531" xr:uid="{00000000-0005-0000-0000-0000F8050000}"/>
    <cellStyle name="Normal 4 3 3 4 2" xfId="1532" xr:uid="{00000000-0005-0000-0000-0000F9050000}"/>
    <cellStyle name="Normal 4 3 3 5" xfId="1533" xr:uid="{00000000-0005-0000-0000-0000FA050000}"/>
    <cellStyle name="Normal 4 3 4" xfId="1534" xr:uid="{00000000-0005-0000-0000-0000FB050000}"/>
    <cellStyle name="Normal 4 3 4 2" xfId="1535" xr:uid="{00000000-0005-0000-0000-0000FC050000}"/>
    <cellStyle name="Normal 4 3 4 2 2" xfId="1536" xr:uid="{00000000-0005-0000-0000-0000FD050000}"/>
    <cellStyle name="Normal 4 3 4 2 2 2" xfId="1537" xr:uid="{00000000-0005-0000-0000-0000FE050000}"/>
    <cellStyle name="Normal 4 3 4 2 3" xfId="1538" xr:uid="{00000000-0005-0000-0000-0000FF050000}"/>
    <cellStyle name="Normal 4 3 4 3" xfId="1539" xr:uid="{00000000-0005-0000-0000-000000060000}"/>
    <cellStyle name="Normal 4 3 4 3 2" xfId="1540" xr:uid="{00000000-0005-0000-0000-000001060000}"/>
    <cellStyle name="Normal 4 3 4 4" xfId="1541" xr:uid="{00000000-0005-0000-0000-000002060000}"/>
    <cellStyle name="Normal 4 3 5" xfId="1542" xr:uid="{00000000-0005-0000-0000-000003060000}"/>
    <cellStyle name="Normal 4 3 5 2" xfId="1543" xr:uid="{00000000-0005-0000-0000-000004060000}"/>
    <cellStyle name="Normal 4 3 5 2 2" xfId="1544" xr:uid="{00000000-0005-0000-0000-000005060000}"/>
    <cellStyle name="Normal 4 3 5 3" xfId="1545" xr:uid="{00000000-0005-0000-0000-000006060000}"/>
    <cellStyle name="Normal 4 3 6" xfId="1546" xr:uid="{00000000-0005-0000-0000-000007060000}"/>
    <cellStyle name="Normal 4 3 6 2" xfId="1547" xr:uid="{00000000-0005-0000-0000-000008060000}"/>
    <cellStyle name="Normal 4 3 7" xfId="1548" xr:uid="{00000000-0005-0000-0000-000009060000}"/>
    <cellStyle name="Normal 4 4" xfId="1549" xr:uid="{00000000-0005-0000-0000-00000A060000}"/>
    <cellStyle name="Normal 4 4 2" xfId="1550" xr:uid="{00000000-0005-0000-0000-00000B060000}"/>
    <cellStyle name="Normal 4 4 2 2" xfId="1551" xr:uid="{00000000-0005-0000-0000-00000C060000}"/>
    <cellStyle name="Normal 4 4 2 2 2" xfId="1552" xr:uid="{00000000-0005-0000-0000-00000D060000}"/>
    <cellStyle name="Normal 4 4 2 2 2 2" xfId="1553" xr:uid="{00000000-0005-0000-0000-00000E060000}"/>
    <cellStyle name="Normal 4 4 2 2 2 2 2" xfId="1554" xr:uid="{00000000-0005-0000-0000-00000F060000}"/>
    <cellStyle name="Normal 4 4 2 2 2 2 2 2" xfId="1555" xr:uid="{00000000-0005-0000-0000-000010060000}"/>
    <cellStyle name="Normal 4 4 2 2 2 2 3" xfId="1556" xr:uid="{00000000-0005-0000-0000-000011060000}"/>
    <cellStyle name="Normal 4 4 2 2 2 3" xfId="1557" xr:uid="{00000000-0005-0000-0000-000012060000}"/>
    <cellStyle name="Normal 4 4 2 2 2 3 2" xfId="1558" xr:uid="{00000000-0005-0000-0000-000013060000}"/>
    <cellStyle name="Normal 4 4 2 2 2 4" xfId="1559" xr:uid="{00000000-0005-0000-0000-000014060000}"/>
    <cellStyle name="Normal 4 4 2 2 3" xfId="1560" xr:uid="{00000000-0005-0000-0000-000015060000}"/>
    <cellStyle name="Normal 4 4 2 2 3 2" xfId="1561" xr:uid="{00000000-0005-0000-0000-000016060000}"/>
    <cellStyle name="Normal 4 4 2 2 3 2 2" xfId="1562" xr:uid="{00000000-0005-0000-0000-000017060000}"/>
    <cellStyle name="Normal 4 4 2 2 3 3" xfId="1563" xr:uid="{00000000-0005-0000-0000-000018060000}"/>
    <cellStyle name="Normal 4 4 2 2 4" xfId="1564" xr:uid="{00000000-0005-0000-0000-000019060000}"/>
    <cellStyle name="Normal 4 4 2 2 4 2" xfId="1565" xr:uid="{00000000-0005-0000-0000-00001A060000}"/>
    <cellStyle name="Normal 4 4 2 2 5" xfId="1566" xr:uid="{00000000-0005-0000-0000-00001B060000}"/>
    <cellStyle name="Normal 4 4 2 3" xfId="1567" xr:uid="{00000000-0005-0000-0000-00001C060000}"/>
    <cellStyle name="Normal 4 4 2 3 2" xfId="1568" xr:uid="{00000000-0005-0000-0000-00001D060000}"/>
    <cellStyle name="Normal 4 4 2 3 2 2" xfId="1569" xr:uid="{00000000-0005-0000-0000-00001E060000}"/>
    <cellStyle name="Normal 4 4 2 3 2 2 2" xfId="1570" xr:uid="{00000000-0005-0000-0000-00001F060000}"/>
    <cellStyle name="Normal 4 4 2 3 2 3" xfId="1571" xr:uid="{00000000-0005-0000-0000-000020060000}"/>
    <cellStyle name="Normal 4 4 2 3 3" xfId="1572" xr:uid="{00000000-0005-0000-0000-000021060000}"/>
    <cellStyle name="Normal 4 4 2 3 3 2" xfId="1573" xr:uid="{00000000-0005-0000-0000-000022060000}"/>
    <cellStyle name="Normal 4 4 2 3 4" xfId="1574" xr:uid="{00000000-0005-0000-0000-000023060000}"/>
    <cellStyle name="Normal 4 4 2 4" xfId="1575" xr:uid="{00000000-0005-0000-0000-000024060000}"/>
    <cellStyle name="Normal 4 4 2 4 2" xfId="1576" xr:uid="{00000000-0005-0000-0000-000025060000}"/>
    <cellStyle name="Normal 4 4 2 4 2 2" xfId="1577" xr:uid="{00000000-0005-0000-0000-000026060000}"/>
    <cellStyle name="Normal 4 4 2 4 3" xfId="1578" xr:uid="{00000000-0005-0000-0000-000027060000}"/>
    <cellStyle name="Normal 4 4 2 5" xfId="1579" xr:uid="{00000000-0005-0000-0000-000028060000}"/>
    <cellStyle name="Normal 4 4 2 5 2" xfId="1580" xr:uid="{00000000-0005-0000-0000-000029060000}"/>
    <cellStyle name="Normal 4 4 2 6" xfId="1581" xr:uid="{00000000-0005-0000-0000-00002A060000}"/>
    <cellStyle name="Normal 4 4 3" xfId="1582" xr:uid="{00000000-0005-0000-0000-00002B060000}"/>
    <cellStyle name="Normal 4 4 3 2" xfId="1583" xr:uid="{00000000-0005-0000-0000-00002C060000}"/>
    <cellStyle name="Normal 4 4 3 2 2" xfId="1584" xr:uid="{00000000-0005-0000-0000-00002D060000}"/>
    <cellStyle name="Normal 4 4 3 2 2 2" xfId="1585" xr:uid="{00000000-0005-0000-0000-00002E060000}"/>
    <cellStyle name="Normal 4 4 3 2 2 2 2" xfId="1586" xr:uid="{00000000-0005-0000-0000-00002F060000}"/>
    <cellStyle name="Normal 4 4 3 2 2 3" xfId="1587" xr:uid="{00000000-0005-0000-0000-000030060000}"/>
    <cellStyle name="Normal 4 4 3 2 3" xfId="1588" xr:uid="{00000000-0005-0000-0000-000031060000}"/>
    <cellStyle name="Normal 4 4 3 2 3 2" xfId="1589" xr:uid="{00000000-0005-0000-0000-000032060000}"/>
    <cellStyle name="Normal 4 4 3 2 4" xfId="1590" xr:uid="{00000000-0005-0000-0000-000033060000}"/>
    <cellStyle name="Normal 4 4 3 3" xfId="1591" xr:uid="{00000000-0005-0000-0000-000034060000}"/>
    <cellStyle name="Normal 4 4 3 3 2" xfId="1592" xr:uid="{00000000-0005-0000-0000-000035060000}"/>
    <cellStyle name="Normal 4 4 3 3 2 2" xfId="1593" xr:uid="{00000000-0005-0000-0000-000036060000}"/>
    <cellStyle name="Normal 4 4 3 3 3" xfId="1594" xr:uid="{00000000-0005-0000-0000-000037060000}"/>
    <cellStyle name="Normal 4 4 3 4" xfId="1595" xr:uid="{00000000-0005-0000-0000-000038060000}"/>
    <cellStyle name="Normal 4 4 3 4 2" xfId="1596" xr:uid="{00000000-0005-0000-0000-000039060000}"/>
    <cellStyle name="Normal 4 4 3 5" xfId="1597" xr:uid="{00000000-0005-0000-0000-00003A060000}"/>
    <cellStyle name="Normal 4 4 4" xfId="1598" xr:uid="{00000000-0005-0000-0000-00003B060000}"/>
    <cellStyle name="Normal 4 4 4 2" xfId="1599" xr:uid="{00000000-0005-0000-0000-00003C060000}"/>
    <cellStyle name="Normal 4 4 4 2 2" xfId="1600" xr:uid="{00000000-0005-0000-0000-00003D060000}"/>
    <cellStyle name="Normal 4 4 4 2 2 2" xfId="1601" xr:uid="{00000000-0005-0000-0000-00003E060000}"/>
    <cellStyle name="Normal 4 4 4 2 3" xfId="1602" xr:uid="{00000000-0005-0000-0000-00003F060000}"/>
    <cellStyle name="Normal 4 4 4 3" xfId="1603" xr:uid="{00000000-0005-0000-0000-000040060000}"/>
    <cellStyle name="Normal 4 4 4 3 2" xfId="1604" xr:uid="{00000000-0005-0000-0000-000041060000}"/>
    <cellStyle name="Normal 4 4 4 4" xfId="1605" xr:uid="{00000000-0005-0000-0000-000042060000}"/>
    <cellStyle name="Normal 4 4 5" xfId="1606" xr:uid="{00000000-0005-0000-0000-000043060000}"/>
    <cellStyle name="Normal 4 4 5 2" xfId="1607" xr:uid="{00000000-0005-0000-0000-000044060000}"/>
    <cellStyle name="Normal 4 4 5 2 2" xfId="1608" xr:uid="{00000000-0005-0000-0000-000045060000}"/>
    <cellStyle name="Normal 4 4 5 3" xfId="1609" xr:uid="{00000000-0005-0000-0000-000046060000}"/>
    <cellStyle name="Normal 4 4 6" xfId="1610" xr:uid="{00000000-0005-0000-0000-000047060000}"/>
    <cellStyle name="Normal 4 4 6 2" xfId="1611" xr:uid="{00000000-0005-0000-0000-000048060000}"/>
    <cellStyle name="Normal 4 4 7" xfId="1612" xr:uid="{00000000-0005-0000-0000-000049060000}"/>
    <cellStyle name="Normal 4 5" xfId="1613" xr:uid="{00000000-0005-0000-0000-00004A060000}"/>
    <cellStyle name="Normal 4 5 2" xfId="1614" xr:uid="{00000000-0005-0000-0000-00004B060000}"/>
    <cellStyle name="Normal 4 5 2 2" xfId="1615" xr:uid="{00000000-0005-0000-0000-00004C060000}"/>
    <cellStyle name="Normal 4 5 2 2 2" xfId="1616" xr:uid="{00000000-0005-0000-0000-00004D060000}"/>
    <cellStyle name="Normal 4 5 2 2 2 2" xfId="1617" xr:uid="{00000000-0005-0000-0000-00004E060000}"/>
    <cellStyle name="Normal 4 5 2 2 2 2 2" xfId="1618" xr:uid="{00000000-0005-0000-0000-00004F060000}"/>
    <cellStyle name="Normal 4 5 2 2 2 3" xfId="1619" xr:uid="{00000000-0005-0000-0000-000050060000}"/>
    <cellStyle name="Normal 4 5 2 2 3" xfId="1620" xr:uid="{00000000-0005-0000-0000-000051060000}"/>
    <cellStyle name="Normal 4 5 2 2 3 2" xfId="1621" xr:uid="{00000000-0005-0000-0000-000052060000}"/>
    <cellStyle name="Normal 4 5 2 2 4" xfId="1622" xr:uid="{00000000-0005-0000-0000-000053060000}"/>
    <cellStyle name="Normal 4 5 2 3" xfId="1623" xr:uid="{00000000-0005-0000-0000-000054060000}"/>
    <cellStyle name="Normal 4 5 2 3 2" xfId="1624" xr:uid="{00000000-0005-0000-0000-000055060000}"/>
    <cellStyle name="Normal 4 5 2 3 2 2" xfId="1625" xr:uid="{00000000-0005-0000-0000-000056060000}"/>
    <cellStyle name="Normal 4 5 2 3 3" xfId="1626" xr:uid="{00000000-0005-0000-0000-000057060000}"/>
    <cellStyle name="Normal 4 5 2 4" xfId="1627" xr:uid="{00000000-0005-0000-0000-000058060000}"/>
    <cellStyle name="Normal 4 5 2 4 2" xfId="1628" xr:uid="{00000000-0005-0000-0000-000059060000}"/>
    <cellStyle name="Normal 4 5 2 5" xfId="1629" xr:uid="{00000000-0005-0000-0000-00005A060000}"/>
    <cellStyle name="Normal 4 5 3" xfId="1630" xr:uid="{00000000-0005-0000-0000-00005B060000}"/>
    <cellStyle name="Normal 4 5 3 2" xfId="1631" xr:uid="{00000000-0005-0000-0000-00005C060000}"/>
    <cellStyle name="Normal 4 5 3 2 2" xfId="1632" xr:uid="{00000000-0005-0000-0000-00005D060000}"/>
    <cellStyle name="Normal 4 5 3 2 2 2" xfId="1633" xr:uid="{00000000-0005-0000-0000-00005E060000}"/>
    <cellStyle name="Normal 4 5 3 2 3" xfId="1634" xr:uid="{00000000-0005-0000-0000-00005F060000}"/>
    <cellStyle name="Normal 4 5 3 3" xfId="1635" xr:uid="{00000000-0005-0000-0000-000060060000}"/>
    <cellStyle name="Normal 4 5 3 3 2" xfId="1636" xr:uid="{00000000-0005-0000-0000-000061060000}"/>
    <cellStyle name="Normal 4 5 3 4" xfId="1637" xr:uid="{00000000-0005-0000-0000-000062060000}"/>
    <cellStyle name="Normal 4 5 4" xfId="1638" xr:uid="{00000000-0005-0000-0000-000063060000}"/>
    <cellStyle name="Normal 4 5 4 2" xfId="1639" xr:uid="{00000000-0005-0000-0000-000064060000}"/>
    <cellStyle name="Normal 4 5 4 2 2" xfId="1640" xr:uid="{00000000-0005-0000-0000-000065060000}"/>
    <cellStyle name="Normal 4 5 4 3" xfId="1641" xr:uid="{00000000-0005-0000-0000-000066060000}"/>
    <cellStyle name="Normal 4 5 5" xfId="1642" xr:uid="{00000000-0005-0000-0000-000067060000}"/>
    <cellStyle name="Normal 4 5 5 2" xfId="1643" xr:uid="{00000000-0005-0000-0000-000068060000}"/>
    <cellStyle name="Normal 4 5 6" xfId="1644" xr:uid="{00000000-0005-0000-0000-000069060000}"/>
    <cellStyle name="Normal 4 5 7" xfId="1645" xr:uid="{00000000-0005-0000-0000-00006A060000}"/>
    <cellStyle name="Normal 4 5 8" xfId="1646" xr:uid="{00000000-0005-0000-0000-00006B060000}"/>
    <cellStyle name="Normal 4 6" xfId="1647" xr:uid="{00000000-0005-0000-0000-00006C060000}"/>
    <cellStyle name="Normal 4 6 2" xfId="1648" xr:uid="{00000000-0005-0000-0000-00006D060000}"/>
    <cellStyle name="Normal 4 6 2 2" xfId="1649" xr:uid="{00000000-0005-0000-0000-00006E060000}"/>
    <cellStyle name="Normal 4 6 2 2 2" xfId="1650" xr:uid="{00000000-0005-0000-0000-00006F060000}"/>
    <cellStyle name="Normal 4 6 2 2 2 2" xfId="1651" xr:uid="{00000000-0005-0000-0000-000070060000}"/>
    <cellStyle name="Normal 4 6 2 2 3" xfId="1652" xr:uid="{00000000-0005-0000-0000-000071060000}"/>
    <cellStyle name="Normal 4 6 2 3" xfId="1653" xr:uid="{00000000-0005-0000-0000-000072060000}"/>
    <cellStyle name="Normal 4 6 2 3 2" xfId="1654" xr:uid="{00000000-0005-0000-0000-000073060000}"/>
    <cellStyle name="Normal 4 6 2 4" xfId="1655" xr:uid="{00000000-0005-0000-0000-000074060000}"/>
    <cellStyle name="Normal 4 6 3" xfId="1656" xr:uid="{00000000-0005-0000-0000-000075060000}"/>
    <cellStyle name="Normal 4 6 3 2" xfId="1657" xr:uid="{00000000-0005-0000-0000-000076060000}"/>
    <cellStyle name="Normal 4 6 3 2 2" xfId="1658" xr:uid="{00000000-0005-0000-0000-000077060000}"/>
    <cellStyle name="Normal 4 6 3 3" xfId="1659" xr:uid="{00000000-0005-0000-0000-000078060000}"/>
    <cellStyle name="Normal 4 6 4" xfId="1660" xr:uid="{00000000-0005-0000-0000-000079060000}"/>
    <cellStyle name="Normal 4 6 4 2" xfId="1661" xr:uid="{00000000-0005-0000-0000-00007A060000}"/>
    <cellStyle name="Normal 4 6 5" xfId="1662" xr:uid="{00000000-0005-0000-0000-00007B060000}"/>
    <cellStyle name="Normal 4 7" xfId="1663" xr:uid="{00000000-0005-0000-0000-00007C060000}"/>
    <cellStyle name="Normal 4 7 2" xfId="1664" xr:uid="{00000000-0005-0000-0000-00007D060000}"/>
    <cellStyle name="Normal 4 7 2 2" xfId="1665" xr:uid="{00000000-0005-0000-0000-00007E060000}"/>
    <cellStyle name="Normal 4 7 2 2 2" xfId="1666" xr:uid="{00000000-0005-0000-0000-00007F060000}"/>
    <cellStyle name="Normal 4 7 2 3" xfId="1667" xr:uid="{00000000-0005-0000-0000-000080060000}"/>
    <cellStyle name="Normal 4 7 3" xfId="1668" xr:uid="{00000000-0005-0000-0000-000081060000}"/>
    <cellStyle name="Normal 4 7 3 2" xfId="1669" xr:uid="{00000000-0005-0000-0000-000082060000}"/>
    <cellStyle name="Normal 4 7 4" xfId="1670" xr:uid="{00000000-0005-0000-0000-000083060000}"/>
    <cellStyle name="Normal 4 8" xfId="1671" xr:uid="{00000000-0005-0000-0000-000084060000}"/>
    <cellStyle name="Normal 4 8 2" xfId="1672" xr:uid="{00000000-0005-0000-0000-000085060000}"/>
    <cellStyle name="Normal 4 8 2 2" xfId="1673" xr:uid="{00000000-0005-0000-0000-000086060000}"/>
    <cellStyle name="Normal 4 8 3" xfId="1674" xr:uid="{00000000-0005-0000-0000-000087060000}"/>
    <cellStyle name="Normal 4 9" xfId="1675" xr:uid="{00000000-0005-0000-0000-000088060000}"/>
    <cellStyle name="Normal 4 9 2" xfId="1676" xr:uid="{00000000-0005-0000-0000-000089060000}"/>
    <cellStyle name="Normal 5" xfId="1677" xr:uid="{00000000-0005-0000-0000-00008A060000}"/>
    <cellStyle name="Normal 5 10" xfId="1678" xr:uid="{00000000-0005-0000-0000-00008B060000}"/>
    <cellStyle name="Normal 5 11" xfId="1679" xr:uid="{00000000-0005-0000-0000-00008C060000}"/>
    <cellStyle name="Normal 5 2" xfId="1680" xr:uid="{00000000-0005-0000-0000-00008D060000}"/>
    <cellStyle name="Normal 5 2 2" xfId="1681" xr:uid="{00000000-0005-0000-0000-00008E060000}"/>
    <cellStyle name="Normal 5 2 2 2" xfId="1682" xr:uid="{00000000-0005-0000-0000-00008F060000}"/>
    <cellStyle name="Normal 5 2 2 2 2" xfId="1683" xr:uid="{00000000-0005-0000-0000-000090060000}"/>
    <cellStyle name="Normal 5 2 2 2 2 2" xfId="1684" xr:uid="{00000000-0005-0000-0000-000091060000}"/>
    <cellStyle name="Normal 5 2 2 2 2 2 2" xfId="1685" xr:uid="{00000000-0005-0000-0000-000092060000}"/>
    <cellStyle name="Normal 5 2 2 2 2 2 2 2" xfId="1686" xr:uid="{00000000-0005-0000-0000-000093060000}"/>
    <cellStyle name="Normal 5 2 2 2 2 2 3" xfId="1687" xr:uid="{00000000-0005-0000-0000-000094060000}"/>
    <cellStyle name="Normal 5 2 2 2 2 3" xfId="1688" xr:uid="{00000000-0005-0000-0000-000095060000}"/>
    <cellStyle name="Normal 5 2 2 2 2 3 2" xfId="1689" xr:uid="{00000000-0005-0000-0000-000096060000}"/>
    <cellStyle name="Normal 5 2 2 2 2 4" xfId="1690" xr:uid="{00000000-0005-0000-0000-000097060000}"/>
    <cellStyle name="Normal 5 2 2 2 3" xfId="1691" xr:uid="{00000000-0005-0000-0000-000098060000}"/>
    <cellStyle name="Normal 5 2 2 2 3 2" xfId="1692" xr:uid="{00000000-0005-0000-0000-000099060000}"/>
    <cellStyle name="Normal 5 2 2 2 3 2 2" xfId="1693" xr:uid="{00000000-0005-0000-0000-00009A060000}"/>
    <cellStyle name="Normal 5 2 2 2 3 3" xfId="1694" xr:uid="{00000000-0005-0000-0000-00009B060000}"/>
    <cellStyle name="Normal 5 2 2 2 4" xfId="1695" xr:uid="{00000000-0005-0000-0000-00009C060000}"/>
    <cellStyle name="Normal 5 2 2 2 4 2" xfId="1696" xr:uid="{00000000-0005-0000-0000-00009D060000}"/>
    <cellStyle name="Normal 5 2 2 2 5" xfId="1697" xr:uid="{00000000-0005-0000-0000-00009E060000}"/>
    <cellStyle name="Normal 5 2 2 3" xfId="1698" xr:uid="{00000000-0005-0000-0000-00009F060000}"/>
    <cellStyle name="Normal 5 2 2 3 2" xfId="1699" xr:uid="{00000000-0005-0000-0000-0000A0060000}"/>
    <cellStyle name="Normal 5 2 2 3 2 2" xfId="1700" xr:uid="{00000000-0005-0000-0000-0000A1060000}"/>
    <cellStyle name="Normal 5 2 2 3 2 2 2" xfId="1701" xr:uid="{00000000-0005-0000-0000-0000A2060000}"/>
    <cellStyle name="Normal 5 2 2 3 2 3" xfId="1702" xr:uid="{00000000-0005-0000-0000-0000A3060000}"/>
    <cellStyle name="Normal 5 2 2 3 3" xfId="1703" xr:uid="{00000000-0005-0000-0000-0000A4060000}"/>
    <cellStyle name="Normal 5 2 2 3 3 2" xfId="1704" xr:uid="{00000000-0005-0000-0000-0000A5060000}"/>
    <cellStyle name="Normal 5 2 2 3 4" xfId="1705" xr:uid="{00000000-0005-0000-0000-0000A6060000}"/>
    <cellStyle name="Normal 5 2 2 4" xfId="1706" xr:uid="{00000000-0005-0000-0000-0000A7060000}"/>
    <cellStyle name="Normal 5 2 2 4 2" xfId="1707" xr:uid="{00000000-0005-0000-0000-0000A8060000}"/>
    <cellStyle name="Normal 5 2 2 4 2 2" xfId="1708" xr:uid="{00000000-0005-0000-0000-0000A9060000}"/>
    <cellStyle name="Normal 5 2 2 4 3" xfId="1709" xr:uid="{00000000-0005-0000-0000-0000AA060000}"/>
    <cellStyle name="Normal 5 2 2 5" xfId="1710" xr:uid="{00000000-0005-0000-0000-0000AB060000}"/>
    <cellStyle name="Normal 5 2 2 5 2" xfId="1711" xr:uid="{00000000-0005-0000-0000-0000AC060000}"/>
    <cellStyle name="Normal 5 2 2 6" xfId="1712" xr:uid="{00000000-0005-0000-0000-0000AD060000}"/>
    <cellStyle name="Normal 5 2 3" xfId="1713" xr:uid="{00000000-0005-0000-0000-0000AE060000}"/>
    <cellStyle name="Normal 5 2 3 2" xfId="1714" xr:uid="{00000000-0005-0000-0000-0000AF060000}"/>
    <cellStyle name="Normal 5 2 3 2 2" xfId="1715" xr:uid="{00000000-0005-0000-0000-0000B0060000}"/>
    <cellStyle name="Normal 5 2 3 2 2 2" xfId="1716" xr:uid="{00000000-0005-0000-0000-0000B1060000}"/>
    <cellStyle name="Normal 5 2 3 2 2 2 2" xfId="1717" xr:uid="{00000000-0005-0000-0000-0000B2060000}"/>
    <cellStyle name="Normal 5 2 3 2 2 3" xfId="1718" xr:uid="{00000000-0005-0000-0000-0000B3060000}"/>
    <cellStyle name="Normal 5 2 3 2 3" xfId="1719" xr:uid="{00000000-0005-0000-0000-0000B4060000}"/>
    <cellStyle name="Normal 5 2 3 2 3 2" xfId="1720" xr:uid="{00000000-0005-0000-0000-0000B5060000}"/>
    <cellStyle name="Normal 5 2 3 2 4" xfId="1721" xr:uid="{00000000-0005-0000-0000-0000B6060000}"/>
    <cellStyle name="Normal 5 2 3 3" xfId="1722" xr:uid="{00000000-0005-0000-0000-0000B7060000}"/>
    <cellStyle name="Normal 5 2 3 3 2" xfId="1723" xr:uid="{00000000-0005-0000-0000-0000B8060000}"/>
    <cellStyle name="Normal 5 2 3 3 2 2" xfId="1724" xr:uid="{00000000-0005-0000-0000-0000B9060000}"/>
    <cellStyle name="Normal 5 2 3 3 3" xfId="1725" xr:uid="{00000000-0005-0000-0000-0000BA060000}"/>
    <cellStyle name="Normal 5 2 3 4" xfId="1726" xr:uid="{00000000-0005-0000-0000-0000BB060000}"/>
    <cellStyle name="Normal 5 2 3 4 2" xfId="1727" xr:uid="{00000000-0005-0000-0000-0000BC060000}"/>
    <cellStyle name="Normal 5 2 3 5" xfId="1728" xr:uid="{00000000-0005-0000-0000-0000BD060000}"/>
    <cellStyle name="Normal 5 2 4" xfId="1729" xr:uid="{00000000-0005-0000-0000-0000BE060000}"/>
    <cellStyle name="Normal 5 2 4 2" xfId="1730" xr:uid="{00000000-0005-0000-0000-0000BF060000}"/>
    <cellStyle name="Normal 5 2 4 2 2" xfId="1731" xr:uid="{00000000-0005-0000-0000-0000C0060000}"/>
    <cellStyle name="Normal 5 2 4 2 2 2" xfId="1732" xr:uid="{00000000-0005-0000-0000-0000C1060000}"/>
    <cellStyle name="Normal 5 2 4 2 3" xfId="1733" xr:uid="{00000000-0005-0000-0000-0000C2060000}"/>
    <cellStyle name="Normal 5 2 4 3" xfId="1734" xr:uid="{00000000-0005-0000-0000-0000C3060000}"/>
    <cellStyle name="Normal 5 2 4 3 2" xfId="1735" xr:uid="{00000000-0005-0000-0000-0000C4060000}"/>
    <cellStyle name="Normal 5 2 4 4" xfId="1736" xr:uid="{00000000-0005-0000-0000-0000C5060000}"/>
    <cellStyle name="Normal 5 2 5" xfId="1737" xr:uid="{00000000-0005-0000-0000-0000C6060000}"/>
    <cellStyle name="Normal 5 2 5 2" xfId="1738" xr:uid="{00000000-0005-0000-0000-0000C7060000}"/>
    <cellStyle name="Normal 5 2 5 2 2" xfId="1739" xr:uid="{00000000-0005-0000-0000-0000C8060000}"/>
    <cellStyle name="Normal 5 2 5 3" xfId="1740" xr:uid="{00000000-0005-0000-0000-0000C9060000}"/>
    <cellStyle name="Normal 5 2 6" xfId="1741" xr:uid="{00000000-0005-0000-0000-0000CA060000}"/>
    <cellStyle name="Normal 5 2 6 2" xfId="1742" xr:uid="{00000000-0005-0000-0000-0000CB060000}"/>
    <cellStyle name="Normal 5 2 7" xfId="1743" xr:uid="{00000000-0005-0000-0000-0000CC060000}"/>
    <cellStyle name="Normal 5 3" xfId="1744" xr:uid="{00000000-0005-0000-0000-0000CD060000}"/>
    <cellStyle name="Normal 5 3 2" xfId="1745" xr:uid="{00000000-0005-0000-0000-0000CE060000}"/>
    <cellStyle name="Normal 5 3 2 2" xfId="1746" xr:uid="{00000000-0005-0000-0000-0000CF060000}"/>
    <cellStyle name="Normal 5 3 2 2 2" xfId="1747" xr:uid="{00000000-0005-0000-0000-0000D0060000}"/>
    <cellStyle name="Normal 5 3 2 2 2 2" xfId="1748" xr:uid="{00000000-0005-0000-0000-0000D1060000}"/>
    <cellStyle name="Normal 5 3 2 2 2 2 2" xfId="1749" xr:uid="{00000000-0005-0000-0000-0000D2060000}"/>
    <cellStyle name="Normal 5 3 2 2 2 2 2 2" xfId="1750" xr:uid="{00000000-0005-0000-0000-0000D3060000}"/>
    <cellStyle name="Normal 5 3 2 2 2 2 3" xfId="1751" xr:uid="{00000000-0005-0000-0000-0000D4060000}"/>
    <cellStyle name="Normal 5 3 2 2 2 3" xfId="1752" xr:uid="{00000000-0005-0000-0000-0000D5060000}"/>
    <cellStyle name="Normal 5 3 2 2 2 3 2" xfId="1753" xr:uid="{00000000-0005-0000-0000-0000D6060000}"/>
    <cellStyle name="Normal 5 3 2 2 2 4" xfId="1754" xr:uid="{00000000-0005-0000-0000-0000D7060000}"/>
    <cellStyle name="Normal 5 3 2 2 3" xfId="1755" xr:uid="{00000000-0005-0000-0000-0000D8060000}"/>
    <cellStyle name="Normal 5 3 2 2 3 2" xfId="1756" xr:uid="{00000000-0005-0000-0000-0000D9060000}"/>
    <cellStyle name="Normal 5 3 2 2 3 2 2" xfId="1757" xr:uid="{00000000-0005-0000-0000-0000DA060000}"/>
    <cellStyle name="Normal 5 3 2 2 3 3" xfId="1758" xr:uid="{00000000-0005-0000-0000-0000DB060000}"/>
    <cellStyle name="Normal 5 3 2 2 4" xfId="1759" xr:uid="{00000000-0005-0000-0000-0000DC060000}"/>
    <cellStyle name="Normal 5 3 2 2 4 2" xfId="1760" xr:uid="{00000000-0005-0000-0000-0000DD060000}"/>
    <cellStyle name="Normal 5 3 2 2 5" xfId="1761" xr:uid="{00000000-0005-0000-0000-0000DE060000}"/>
    <cellStyle name="Normal 5 3 2 3" xfId="1762" xr:uid="{00000000-0005-0000-0000-0000DF060000}"/>
    <cellStyle name="Normal 5 3 2 3 2" xfId="1763" xr:uid="{00000000-0005-0000-0000-0000E0060000}"/>
    <cellStyle name="Normal 5 3 2 3 2 2" xfId="1764" xr:uid="{00000000-0005-0000-0000-0000E1060000}"/>
    <cellStyle name="Normal 5 3 2 3 2 2 2" xfId="1765" xr:uid="{00000000-0005-0000-0000-0000E2060000}"/>
    <cellStyle name="Normal 5 3 2 3 2 3" xfId="1766" xr:uid="{00000000-0005-0000-0000-0000E3060000}"/>
    <cellStyle name="Normal 5 3 2 3 3" xfId="1767" xr:uid="{00000000-0005-0000-0000-0000E4060000}"/>
    <cellStyle name="Normal 5 3 2 3 3 2" xfId="1768" xr:uid="{00000000-0005-0000-0000-0000E5060000}"/>
    <cellStyle name="Normal 5 3 2 3 4" xfId="1769" xr:uid="{00000000-0005-0000-0000-0000E6060000}"/>
    <cellStyle name="Normal 5 3 2 4" xfId="1770" xr:uid="{00000000-0005-0000-0000-0000E7060000}"/>
    <cellStyle name="Normal 5 3 2 4 2" xfId="1771" xr:uid="{00000000-0005-0000-0000-0000E8060000}"/>
    <cellStyle name="Normal 5 3 2 4 2 2" xfId="1772" xr:uid="{00000000-0005-0000-0000-0000E9060000}"/>
    <cellStyle name="Normal 5 3 2 4 3" xfId="1773" xr:uid="{00000000-0005-0000-0000-0000EA060000}"/>
    <cellStyle name="Normal 5 3 2 5" xfId="1774" xr:uid="{00000000-0005-0000-0000-0000EB060000}"/>
    <cellStyle name="Normal 5 3 2 5 2" xfId="1775" xr:uid="{00000000-0005-0000-0000-0000EC060000}"/>
    <cellStyle name="Normal 5 3 2 6" xfId="1776" xr:uid="{00000000-0005-0000-0000-0000ED060000}"/>
    <cellStyle name="Normal 5 3 3" xfId="1777" xr:uid="{00000000-0005-0000-0000-0000EE060000}"/>
    <cellStyle name="Normal 5 3 3 2" xfId="1778" xr:uid="{00000000-0005-0000-0000-0000EF060000}"/>
    <cellStyle name="Normal 5 3 3 2 2" xfId="1779" xr:uid="{00000000-0005-0000-0000-0000F0060000}"/>
    <cellStyle name="Normal 5 3 3 2 2 2" xfId="1780" xr:uid="{00000000-0005-0000-0000-0000F1060000}"/>
    <cellStyle name="Normal 5 3 3 2 2 2 2" xfId="1781" xr:uid="{00000000-0005-0000-0000-0000F2060000}"/>
    <cellStyle name="Normal 5 3 3 2 2 3" xfId="1782" xr:uid="{00000000-0005-0000-0000-0000F3060000}"/>
    <cellStyle name="Normal 5 3 3 2 3" xfId="1783" xr:uid="{00000000-0005-0000-0000-0000F4060000}"/>
    <cellStyle name="Normal 5 3 3 2 3 2" xfId="1784" xr:uid="{00000000-0005-0000-0000-0000F5060000}"/>
    <cellStyle name="Normal 5 3 3 2 4" xfId="1785" xr:uid="{00000000-0005-0000-0000-0000F6060000}"/>
    <cellStyle name="Normal 5 3 3 3" xfId="1786" xr:uid="{00000000-0005-0000-0000-0000F7060000}"/>
    <cellStyle name="Normal 5 3 3 3 2" xfId="1787" xr:uid="{00000000-0005-0000-0000-0000F8060000}"/>
    <cellStyle name="Normal 5 3 3 3 2 2" xfId="1788" xr:uid="{00000000-0005-0000-0000-0000F9060000}"/>
    <cellStyle name="Normal 5 3 3 3 3" xfId="1789" xr:uid="{00000000-0005-0000-0000-0000FA060000}"/>
    <cellStyle name="Normal 5 3 3 4" xfId="1790" xr:uid="{00000000-0005-0000-0000-0000FB060000}"/>
    <cellStyle name="Normal 5 3 3 4 2" xfId="1791" xr:uid="{00000000-0005-0000-0000-0000FC060000}"/>
    <cellStyle name="Normal 5 3 3 5" xfId="1792" xr:uid="{00000000-0005-0000-0000-0000FD060000}"/>
    <cellStyle name="Normal 5 3 4" xfId="1793" xr:uid="{00000000-0005-0000-0000-0000FE060000}"/>
    <cellStyle name="Normal 5 3 4 2" xfId="1794" xr:uid="{00000000-0005-0000-0000-0000FF060000}"/>
    <cellStyle name="Normal 5 3 4 2 2" xfId="1795" xr:uid="{00000000-0005-0000-0000-000000070000}"/>
    <cellStyle name="Normal 5 3 4 2 2 2" xfId="1796" xr:uid="{00000000-0005-0000-0000-000001070000}"/>
    <cellStyle name="Normal 5 3 4 2 3" xfId="1797" xr:uid="{00000000-0005-0000-0000-000002070000}"/>
    <cellStyle name="Normal 5 3 4 3" xfId="1798" xr:uid="{00000000-0005-0000-0000-000003070000}"/>
    <cellStyle name="Normal 5 3 4 3 2" xfId="1799" xr:uid="{00000000-0005-0000-0000-000004070000}"/>
    <cellStyle name="Normal 5 3 4 4" xfId="1800" xr:uid="{00000000-0005-0000-0000-000005070000}"/>
    <cellStyle name="Normal 5 3 5" xfId="1801" xr:uid="{00000000-0005-0000-0000-000006070000}"/>
    <cellStyle name="Normal 5 3 5 2" xfId="1802" xr:uid="{00000000-0005-0000-0000-000007070000}"/>
    <cellStyle name="Normal 5 3 5 2 2" xfId="1803" xr:uid="{00000000-0005-0000-0000-000008070000}"/>
    <cellStyle name="Normal 5 3 5 3" xfId="1804" xr:uid="{00000000-0005-0000-0000-000009070000}"/>
    <cellStyle name="Normal 5 3 6" xfId="1805" xr:uid="{00000000-0005-0000-0000-00000A070000}"/>
    <cellStyle name="Normal 5 3 6 2" xfId="1806" xr:uid="{00000000-0005-0000-0000-00000B070000}"/>
    <cellStyle name="Normal 5 3 7" xfId="1807" xr:uid="{00000000-0005-0000-0000-00000C070000}"/>
    <cellStyle name="Normal 5 4" xfId="1808" xr:uid="{00000000-0005-0000-0000-00000D070000}"/>
    <cellStyle name="Normal 5 4 2" xfId="1809" xr:uid="{00000000-0005-0000-0000-00000E070000}"/>
    <cellStyle name="Normal 5 4 2 2" xfId="1810" xr:uid="{00000000-0005-0000-0000-00000F070000}"/>
    <cellStyle name="Normal 5 4 2 2 2" xfId="1811" xr:uid="{00000000-0005-0000-0000-000010070000}"/>
    <cellStyle name="Normal 5 4 2 2 2 2" xfId="1812" xr:uid="{00000000-0005-0000-0000-000011070000}"/>
    <cellStyle name="Normal 5 4 2 2 2 2 2" xfId="1813" xr:uid="{00000000-0005-0000-0000-000012070000}"/>
    <cellStyle name="Normal 5 4 2 2 2 3" xfId="1814" xr:uid="{00000000-0005-0000-0000-000013070000}"/>
    <cellStyle name="Normal 5 4 2 2 3" xfId="1815" xr:uid="{00000000-0005-0000-0000-000014070000}"/>
    <cellStyle name="Normal 5 4 2 2 3 2" xfId="1816" xr:uid="{00000000-0005-0000-0000-000015070000}"/>
    <cellStyle name="Normal 5 4 2 2 4" xfId="1817" xr:uid="{00000000-0005-0000-0000-000016070000}"/>
    <cellStyle name="Normal 5 4 2 3" xfId="1818" xr:uid="{00000000-0005-0000-0000-000017070000}"/>
    <cellStyle name="Normal 5 4 2 3 2" xfId="1819" xr:uid="{00000000-0005-0000-0000-000018070000}"/>
    <cellStyle name="Normal 5 4 2 3 2 2" xfId="1820" xr:uid="{00000000-0005-0000-0000-000019070000}"/>
    <cellStyle name="Normal 5 4 2 3 3" xfId="1821" xr:uid="{00000000-0005-0000-0000-00001A070000}"/>
    <cellStyle name="Normal 5 4 2 4" xfId="1822" xr:uid="{00000000-0005-0000-0000-00001B070000}"/>
    <cellStyle name="Normal 5 4 2 4 2" xfId="1823" xr:uid="{00000000-0005-0000-0000-00001C070000}"/>
    <cellStyle name="Normal 5 4 2 5" xfId="1824" xr:uid="{00000000-0005-0000-0000-00001D070000}"/>
    <cellStyle name="Normal 5 4 3" xfId="1825" xr:uid="{00000000-0005-0000-0000-00001E070000}"/>
    <cellStyle name="Normal 5 4 3 2" xfId="1826" xr:uid="{00000000-0005-0000-0000-00001F070000}"/>
    <cellStyle name="Normal 5 4 3 2 2" xfId="1827" xr:uid="{00000000-0005-0000-0000-000020070000}"/>
    <cellStyle name="Normal 5 4 3 2 2 2" xfId="1828" xr:uid="{00000000-0005-0000-0000-000021070000}"/>
    <cellStyle name="Normal 5 4 3 2 3" xfId="1829" xr:uid="{00000000-0005-0000-0000-000022070000}"/>
    <cellStyle name="Normal 5 4 3 3" xfId="1830" xr:uid="{00000000-0005-0000-0000-000023070000}"/>
    <cellStyle name="Normal 5 4 3 3 2" xfId="1831" xr:uid="{00000000-0005-0000-0000-000024070000}"/>
    <cellStyle name="Normal 5 4 3 4" xfId="1832" xr:uid="{00000000-0005-0000-0000-000025070000}"/>
    <cellStyle name="Normal 5 4 4" xfId="1833" xr:uid="{00000000-0005-0000-0000-000026070000}"/>
    <cellStyle name="Normal 5 4 4 2" xfId="1834" xr:uid="{00000000-0005-0000-0000-000027070000}"/>
    <cellStyle name="Normal 5 4 4 2 2" xfId="1835" xr:uid="{00000000-0005-0000-0000-000028070000}"/>
    <cellStyle name="Normal 5 4 4 3" xfId="1836" xr:uid="{00000000-0005-0000-0000-000029070000}"/>
    <cellStyle name="Normal 5 4 5" xfId="1837" xr:uid="{00000000-0005-0000-0000-00002A070000}"/>
    <cellStyle name="Normal 5 4 5 2" xfId="1838" xr:uid="{00000000-0005-0000-0000-00002B070000}"/>
    <cellStyle name="Normal 5 4 6" xfId="1839" xr:uid="{00000000-0005-0000-0000-00002C070000}"/>
    <cellStyle name="Normal 5 4 7" xfId="1840" xr:uid="{00000000-0005-0000-0000-00002D070000}"/>
    <cellStyle name="Normal 5 5" xfId="1841" xr:uid="{00000000-0005-0000-0000-00002E070000}"/>
    <cellStyle name="Normal 5 5 2" xfId="1842" xr:uid="{00000000-0005-0000-0000-00002F070000}"/>
    <cellStyle name="Normal 5 5 2 2" xfId="1843" xr:uid="{00000000-0005-0000-0000-000030070000}"/>
    <cellStyle name="Normal 5 5 2 2 2" xfId="1844" xr:uid="{00000000-0005-0000-0000-000031070000}"/>
    <cellStyle name="Normal 5 5 2 2 2 2" xfId="1845" xr:uid="{00000000-0005-0000-0000-000032070000}"/>
    <cellStyle name="Normal 5 5 2 2 3" xfId="1846" xr:uid="{00000000-0005-0000-0000-000033070000}"/>
    <cellStyle name="Normal 5 5 2 3" xfId="1847" xr:uid="{00000000-0005-0000-0000-000034070000}"/>
    <cellStyle name="Normal 5 5 2 3 2" xfId="1848" xr:uid="{00000000-0005-0000-0000-000035070000}"/>
    <cellStyle name="Normal 5 5 2 4" xfId="1849" xr:uid="{00000000-0005-0000-0000-000036070000}"/>
    <cellStyle name="Normal 5 5 3" xfId="1850" xr:uid="{00000000-0005-0000-0000-000037070000}"/>
    <cellStyle name="Normal 5 5 3 2" xfId="1851" xr:uid="{00000000-0005-0000-0000-000038070000}"/>
    <cellStyle name="Normal 5 5 3 2 2" xfId="1852" xr:uid="{00000000-0005-0000-0000-000039070000}"/>
    <cellStyle name="Normal 5 5 3 3" xfId="1853" xr:uid="{00000000-0005-0000-0000-00003A070000}"/>
    <cellStyle name="Normal 5 5 4" xfId="1854" xr:uid="{00000000-0005-0000-0000-00003B070000}"/>
    <cellStyle name="Normal 5 5 4 2" xfId="1855" xr:uid="{00000000-0005-0000-0000-00003C070000}"/>
    <cellStyle name="Normal 5 5 5" xfId="1856" xr:uid="{00000000-0005-0000-0000-00003D070000}"/>
    <cellStyle name="Normal 5 6" xfId="1857" xr:uid="{00000000-0005-0000-0000-00003E070000}"/>
    <cellStyle name="Normal 5 6 2" xfId="1858" xr:uid="{00000000-0005-0000-0000-00003F070000}"/>
    <cellStyle name="Normal 5 6 2 2" xfId="1859" xr:uid="{00000000-0005-0000-0000-000040070000}"/>
    <cellStyle name="Normal 5 6 2 2 2" xfId="1860" xr:uid="{00000000-0005-0000-0000-000041070000}"/>
    <cellStyle name="Normal 5 6 2 3" xfId="1861" xr:uid="{00000000-0005-0000-0000-000042070000}"/>
    <cellStyle name="Normal 5 6 3" xfId="1862" xr:uid="{00000000-0005-0000-0000-000043070000}"/>
    <cellStyle name="Normal 5 6 3 2" xfId="1863" xr:uid="{00000000-0005-0000-0000-000044070000}"/>
    <cellStyle name="Normal 5 6 4" xfId="1864" xr:uid="{00000000-0005-0000-0000-000045070000}"/>
    <cellStyle name="Normal 5 7" xfId="1865" xr:uid="{00000000-0005-0000-0000-000046070000}"/>
    <cellStyle name="Normal 5 7 2" xfId="1866" xr:uid="{00000000-0005-0000-0000-000047070000}"/>
    <cellStyle name="Normal 5 7 2 2" xfId="1867" xr:uid="{00000000-0005-0000-0000-000048070000}"/>
    <cellStyle name="Normal 5 7 3" xfId="1868" xr:uid="{00000000-0005-0000-0000-000049070000}"/>
    <cellStyle name="Normal 5 8" xfId="1869" xr:uid="{00000000-0005-0000-0000-00004A070000}"/>
    <cellStyle name="Normal 5 8 2" xfId="1870" xr:uid="{00000000-0005-0000-0000-00004B070000}"/>
    <cellStyle name="Normal 5 9" xfId="1871" xr:uid="{00000000-0005-0000-0000-00004C070000}"/>
    <cellStyle name="Normal 6" xfId="1872" xr:uid="{00000000-0005-0000-0000-00004D070000}"/>
    <cellStyle name="Normal 6 2" xfId="1873" xr:uid="{00000000-0005-0000-0000-00004E070000}"/>
    <cellStyle name="Normal 6 3" xfId="1874" xr:uid="{00000000-0005-0000-0000-00004F070000}"/>
    <cellStyle name="Normal 7" xfId="1875" xr:uid="{00000000-0005-0000-0000-000050070000}"/>
    <cellStyle name="Normal 7 2" xfId="1876" xr:uid="{00000000-0005-0000-0000-000051070000}"/>
    <cellStyle name="Normal 7 3" xfId="1877" xr:uid="{00000000-0005-0000-0000-000052070000}"/>
    <cellStyle name="Normal 8" xfId="1878" xr:uid="{00000000-0005-0000-0000-000053070000}"/>
    <cellStyle name="Normal 8 2" xfId="1879" xr:uid="{00000000-0005-0000-0000-000054070000}"/>
    <cellStyle name="Normal 8 3" xfId="1880" xr:uid="{00000000-0005-0000-0000-000055070000}"/>
    <cellStyle name="Normal 9" xfId="1881" xr:uid="{00000000-0005-0000-0000-000056070000}"/>
    <cellStyle name="Normal 9 2" xfId="1882" xr:uid="{00000000-0005-0000-0000-000057070000}"/>
    <cellStyle name="Normal 9 3" xfId="1883" xr:uid="{00000000-0005-0000-0000-000058070000}"/>
    <cellStyle name="Normal_indice" xfId="1884" xr:uid="{00000000-0005-0000-0000-000059070000}"/>
    <cellStyle name="Notas" xfId="1885" builtinId="10" customBuiltin="1"/>
    <cellStyle name="Notas 2" xfId="1886" xr:uid="{00000000-0005-0000-0000-00005A070000}"/>
    <cellStyle name="Notas 2 2" xfId="1887" xr:uid="{00000000-0005-0000-0000-00005B070000}"/>
    <cellStyle name="Notas 2 2 2" xfId="1888" xr:uid="{00000000-0005-0000-0000-00005C070000}"/>
    <cellStyle name="Notas 3" xfId="1889" xr:uid="{00000000-0005-0000-0000-00005D070000}"/>
    <cellStyle name="Notas 3 2" xfId="1890" xr:uid="{00000000-0005-0000-0000-00005E070000}"/>
    <cellStyle name="Notas 3 2 2" xfId="1891" xr:uid="{00000000-0005-0000-0000-00005F070000}"/>
    <cellStyle name="Notas 4" xfId="1892" xr:uid="{00000000-0005-0000-0000-000060070000}"/>
    <cellStyle name="Notas 4 2" xfId="1893" xr:uid="{00000000-0005-0000-0000-000061070000}"/>
    <cellStyle name="Notas 4 2 2" xfId="1894" xr:uid="{00000000-0005-0000-0000-000062070000}"/>
    <cellStyle name="Notas 4 3" xfId="1895" xr:uid="{00000000-0005-0000-0000-000063070000}"/>
    <cellStyle name="Notas 4 4" xfId="1896" xr:uid="{00000000-0005-0000-0000-000064070000}"/>
    <cellStyle name="Percent 2" xfId="1897" xr:uid="{00000000-0005-0000-0000-000066070000}"/>
    <cellStyle name="Percent 2 2" xfId="1898" xr:uid="{00000000-0005-0000-0000-000067070000}"/>
    <cellStyle name="Percent 2 2 2" xfId="1899" xr:uid="{00000000-0005-0000-0000-000068070000}"/>
    <cellStyle name="Porcentaje" xfId="1900" builtinId="5"/>
    <cellStyle name="Porcentaje 2" xfId="1901" xr:uid="{00000000-0005-0000-0000-000069070000}"/>
    <cellStyle name="Porcentaje 2 2" xfId="1902" xr:uid="{00000000-0005-0000-0000-00006A070000}"/>
    <cellStyle name="Porcentaje 2 3" xfId="1903" xr:uid="{00000000-0005-0000-0000-00006B070000}"/>
    <cellStyle name="Porcentaje 2 4" xfId="1904" xr:uid="{00000000-0005-0000-0000-00006C070000}"/>
    <cellStyle name="Porcentaje 3" xfId="1905" xr:uid="{00000000-0005-0000-0000-00006D070000}"/>
    <cellStyle name="Porcentaje 3 2" xfId="1906" xr:uid="{00000000-0005-0000-0000-00006E070000}"/>
    <cellStyle name="Porcentaje 3 3" xfId="1907" xr:uid="{00000000-0005-0000-0000-00006F070000}"/>
    <cellStyle name="Porcentaje 4" xfId="1908" xr:uid="{00000000-0005-0000-0000-000070070000}"/>
    <cellStyle name="Porcentaje 4 2" xfId="1909" xr:uid="{00000000-0005-0000-0000-000071070000}"/>
    <cellStyle name="Porcentaje 5" xfId="1910" xr:uid="{00000000-0005-0000-0000-000072070000}"/>
    <cellStyle name="Porcentual 2" xfId="1911" xr:uid="{00000000-0005-0000-0000-000073070000}"/>
    <cellStyle name="Porcentual 2 2" xfId="1912" xr:uid="{00000000-0005-0000-0000-000074070000}"/>
    <cellStyle name="Porcentual 2 2 2" xfId="1913" xr:uid="{00000000-0005-0000-0000-000075070000}"/>
    <cellStyle name="Porcentual 2 3" xfId="1914" xr:uid="{00000000-0005-0000-0000-000076070000}"/>
    <cellStyle name="Porcentual 2 3 2" xfId="1915" xr:uid="{00000000-0005-0000-0000-000077070000}"/>
    <cellStyle name="Porcentual 2 3 3" xfId="1916" xr:uid="{00000000-0005-0000-0000-000078070000}"/>
    <cellStyle name="Porcentual 2 4" xfId="1917" xr:uid="{00000000-0005-0000-0000-000079070000}"/>
    <cellStyle name="Porcentual 2 4 2" xfId="1918" xr:uid="{00000000-0005-0000-0000-00007A070000}"/>
    <cellStyle name="Porcentual 2 5" xfId="1919" xr:uid="{00000000-0005-0000-0000-00007B070000}"/>
    <cellStyle name="Porcentual 2 5 2" xfId="1920" xr:uid="{00000000-0005-0000-0000-00007C070000}"/>
    <cellStyle name="Porcentual 2 6" xfId="1921" xr:uid="{00000000-0005-0000-0000-00007D070000}"/>
    <cellStyle name="Porcentual 3" xfId="1922" xr:uid="{00000000-0005-0000-0000-00007E070000}"/>
    <cellStyle name="Salida" xfId="1923" builtinId="21" customBuiltin="1"/>
    <cellStyle name="Salida 2" xfId="1924" xr:uid="{00000000-0005-0000-0000-000080070000}"/>
    <cellStyle name="Salida 2 2" xfId="1925" xr:uid="{00000000-0005-0000-0000-000081070000}"/>
    <cellStyle name="Salida 2 2 2" xfId="1926" xr:uid="{00000000-0005-0000-0000-000082070000}"/>
    <cellStyle name="Salida 3" xfId="1927" xr:uid="{00000000-0005-0000-0000-000083070000}"/>
    <cellStyle name="Salida 3 2" xfId="1928" xr:uid="{00000000-0005-0000-0000-000084070000}"/>
    <cellStyle name="Salida 3 2 2" xfId="1929" xr:uid="{00000000-0005-0000-0000-000085070000}"/>
    <cellStyle name="Salida 4" xfId="1930" xr:uid="{00000000-0005-0000-0000-000086070000}"/>
    <cellStyle name="Salida 4 2" xfId="1931" xr:uid="{00000000-0005-0000-0000-000087070000}"/>
    <cellStyle name="Salida 4 2 2" xfId="1932" xr:uid="{00000000-0005-0000-0000-000088070000}"/>
    <cellStyle name="Salida 4 3" xfId="1933" xr:uid="{00000000-0005-0000-0000-000089070000}"/>
    <cellStyle name="ss22" xfId="1934" xr:uid="{00000000-0005-0000-0000-00008B070000}"/>
    <cellStyle name="Texto de advertencia" xfId="1935" builtinId="11" customBuiltin="1"/>
    <cellStyle name="Texto de advertencia 2" xfId="1936" xr:uid="{00000000-0005-0000-0000-00008D070000}"/>
    <cellStyle name="Texto de advertencia 2 2" xfId="1937" xr:uid="{00000000-0005-0000-0000-00008E070000}"/>
    <cellStyle name="Texto de advertencia 3" xfId="1938" xr:uid="{00000000-0005-0000-0000-00008F070000}"/>
    <cellStyle name="Texto de advertencia 3 2" xfId="1939" xr:uid="{00000000-0005-0000-0000-000090070000}"/>
    <cellStyle name="Texto de advertencia 4" xfId="1940" xr:uid="{00000000-0005-0000-0000-000091070000}"/>
    <cellStyle name="Texto explicativo" xfId="1941" builtinId="53" customBuiltin="1"/>
    <cellStyle name="Texto explicativo 2" xfId="1942" xr:uid="{00000000-0005-0000-0000-000092070000}"/>
    <cellStyle name="Texto explicativo 2 2" xfId="1943" xr:uid="{00000000-0005-0000-0000-000093070000}"/>
    <cellStyle name="Texto explicativo 3" xfId="1944" xr:uid="{00000000-0005-0000-0000-000094070000}"/>
    <cellStyle name="Texto explicativo 3 2" xfId="1945" xr:uid="{00000000-0005-0000-0000-000095070000}"/>
    <cellStyle name="Texto explicativo 4" xfId="1946" xr:uid="{00000000-0005-0000-0000-000096070000}"/>
    <cellStyle name="Título" xfId="1947" builtinId="15" customBuiltin="1"/>
    <cellStyle name="Título 1 2" xfId="1948" xr:uid="{00000000-0005-0000-0000-000097070000}"/>
    <cellStyle name="Título 1 2 2" xfId="1949" xr:uid="{00000000-0005-0000-0000-000098070000}"/>
    <cellStyle name="Título 1 3" xfId="1950" xr:uid="{00000000-0005-0000-0000-000099070000}"/>
    <cellStyle name="Título 1 3 2" xfId="1951" xr:uid="{00000000-0005-0000-0000-00009A070000}"/>
    <cellStyle name="Título 1 4" xfId="1952" xr:uid="{00000000-0005-0000-0000-00009B070000}"/>
    <cellStyle name="Título 2" xfId="1953" builtinId="17" customBuiltin="1"/>
    <cellStyle name="Título 2 2" xfId="1954" xr:uid="{00000000-0005-0000-0000-00009C070000}"/>
    <cellStyle name="Título 2 2 2" xfId="1955" xr:uid="{00000000-0005-0000-0000-00009D070000}"/>
    <cellStyle name="Título 2 3" xfId="1956" xr:uid="{00000000-0005-0000-0000-00009E070000}"/>
    <cellStyle name="Título 2 3 2" xfId="1957" xr:uid="{00000000-0005-0000-0000-00009F070000}"/>
    <cellStyle name="Título 2 4" xfId="1958" xr:uid="{00000000-0005-0000-0000-0000A0070000}"/>
    <cellStyle name="Título 3" xfId="1959" builtinId="18" customBuiltin="1"/>
    <cellStyle name="Título 3 2" xfId="1960" xr:uid="{00000000-0005-0000-0000-0000A1070000}"/>
    <cellStyle name="Título 3 2 2" xfId="1961" xr:uid="{00000000-0005-0000-0000-0000A2070000}"/>
    <cellStyle name="Título 3 3" xfId="1962" xr:uid="{00000000-0005-0000-0000-0000A3070000}"/>
    <cellStyle name="Título 3 3 2" xfId="1963" xr:uid="{00000000-0005-0000-0000-0000A4070000}"/>
    <cellStyle name="Título 3 4" xfId="1964" xr:uid="{00000000-0005-0000-0000-0000A5070000}"/>
    <cellStyle name="Título 4" xfId="1965" xr:uid="{00000000-0005-0000-0000-0000A6070000}"/>
    <cellStyle name="Título 4 2" xfId="1966" xr:uid="{00000000-0005-0000-0000-0000A7070000}"/>
    <cellStyle name="Título 5" xfId="1967" xr:uid="{00000000-0005-0000-0000-0000A8070000}"/>
    <cellStyle name="Título 5 2" xfId="1968" xr:uid="{00000000-0005-0000-0000-0000A9070000}"/>
    <cellStyle name="Título 6" xfId="1969" xr:uid="{00000000-0005-0000-0000-0000AA070000}"/>
    <cellStyle name="Total" xfId="1970" builtinId="25" customBuiltin="1"/>
    <cellStyle name="Total 2" xfId="1971" xr:uid="{00000000-0005-0000-0000-0000AB070000}"/>
    <cellStyle name="Total 2 2" xfId="1972" xr:uid="{00000000-0005-0000-0000-0000AC070000}"/>
    <cellStyle name="Total 2 2 2" xfId="1973" xr:uid="{00000000-0005-0000-0000-0000AD070000}"/>
    <cellStyle name="Total 2 3" xfId="1974" xr:uid="{00000000-0005-0000-0000-0000AE070000}"/>
    <cellStyle name="Total 2 3 2" xfId="1975" xr:uid="{00000000-0005-0000-0000-0000AF070000}"/>
    <cellStyle name="Total 3" xfId="1976" xr:uid="{00000000-0005-0000-0000-0000B0070000}"/>
    <cellStyle name="Total 3 2" xfId="1977" xr:uid="{00000000-0005-0000-0000-0000B1070000}"/>
    <cellStyle name="Total 3 2 2" xfId="1978" xr:uid="{00000000-0005-0000-0000-0000B2070000}"/>
    <cellStyle name="Total 3 3" xfId="1979" xr:uid="{00000000-0005-0000-0000-0000B3070000}"/>
    <cellStyle name="Total 3 3 2" xfId="1980" xr:uid="{00000000-0005-0000-0000-0000B4070000}"/>
    <cellStyle name="Total 4" xfId="1981" xr:uid="{00000000-0005-0000-0000-0000B50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mruColors>
      <color rgb="FFFF99CC"/>
      <color rgb="FF199791"/>
      <color rgb="FFFF9933"/>
      <color rgb="FFFF6600"/>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2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image" Target="../media/image4.pn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image" Target="../media/image4.png"/></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producción /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2019/20  (millones de toneladas)</a:t>
            </a:r>
          </a:p>
        </c:rich>
      </c:tx>
      <c:layout>
        <c:manualLayout>
          <c:xMode val="edge"/>
          <c:yMode val="edge"/>
          <c:x val="0.11172096751379132"/>
          <c:y val="3.44140208280416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'4'!$D$5</c:f>
              <c:strCache>
                <c:ptCount val="1"/>
                <c:pt idx="0">
                  <c:v>Producción</c:v>
                </c:pt>
              </c:strCache>
            </c:strRef>
          </c:tx>
          <c:spPr>
            <a:pattFill prst="dkUpDiag">
              <a:fgClr>
                <a:srgbClr val="C00000"/>
              </a:fgClr>
              <a:bgClr>
                <a:schemeClr val="bg1"/>
              </a:bgClr>
            </a:pattFill>
          </c:spPr>
          <c:invertIfNegative val="0"/>
          <c:cat>
            <c:numRef>
              <c:f>'4'!$B$6:$B$13</c:f>
              <c:numCache>
                <c:formatCode>mmm\-yy</c:formatCode>
                <c:ptCount val="8"/>
                <c:pt idx="0">
                  <c:v>43586</c:v>
                </c:pt>
                <c:pt idx="1">
                  <c:v>43617</c:v>
                </c:pt>
                <c:pt idx="2">
                  <c:v>43647</c:v>
                </c:pt>
                <c:pt idx="3">
                  <c:v>43678</c:v>
                </c:pt>
                <c:pt idx="4">
                  <c:v>43709</c:v>
                </c:pt>
                <c:pt idx="5">
                  <c:v>43739</c:v>
                </c:pt>
                <c:pt idx="6">
                  <c:v>43770</c:v>
                </c:pt>
                <c:pt idx="7">
                  <c:v>43800</c:v>
                </c:pt>
              </c:numCache>
            </c:numRef>
          </c:cat>
          <c:val>
            <c:numRef>
              <c:f>'4'!$D$6:$D$17</c:f>
              <c:numCache>
                <c:formatCode>#,##0</c:formatCode>
                <c:ptCount val="12"/>
                <c:pt idx="0">
                  <c:v>777.49</c:v>
                </c:pt>
                <c:pt idx="1">
                  <c:v>780.83</c:v>
                </c:pt>
                <c:pt idx="2">
                  <c:v>771.46</c:v>
                </c:pt>
                <c:pt idx="3">
                  <c:v>768.07</c:v>
                </c:pt>
                <c:pt idx="4">
                  <c:v>765.53</c:v>
                </c:pt>
                <c:pt idx="5">
                  <c:v>765.23</c:v>
                </c:pt>
                <c:pt idx="6">
                  <c:v>765.55</c:v>
                </c:pt>
                <c:pt idx="7">
                  <c:v>765.41</c:v>
                </c:pt>
              </c:numCache>
            </c:numRef>
          </c:val>
          <c:extLst>
            <c:ext xmlns:c16="http://schemas.microsoft.com/office/drawing/2014/chart" uri="{C3380CC4-5D6E-409C-BE32-E72D297353CC}">
              <c16:uniqueId val="{00000000-93FC-46AD-B9EE-467AB89AB980}"/>
            </c:ext>
          </c:extLst>
        </c:ser>
        <c:ser>
          <c:idx val="0"/>
          <c:order val="1"/>
          <c:tx>
            <c:strRef>
              <c:f>'4'!$E$5</c:f>
              <c:strCache>
                <c:ptCount val="1"/>
                <c:pt idx="0">
                  <c:v>Demanda</c:v>
                </c:pt>
              </c:strCache>
            </c:strRef>
          </c:tx>
          <c:spPr>
            <a:ln>
              <a:prstDash val="sysDash"/>
            </a:ln>
          </c:spPr>
          <c:invertIfNegative val="0"/>
          <c:cat>
            <c:numRef>
              <c:f>'4'!$B$6:$B$13</c:f>
              <c:numCache>
                <c:formatCode>mmm\-yy</c:formatCode>
                <c:ptCount val="8"/>
                <c:pt idx="0">
                  <c:v>43586</c:v>
                </c:pt>
                <c:pt idx="1">
                  <c:v>43617</c:v>
                </c:pt>
                <c:pt idx="2">
                  <c:v>43647</c:v>
                </c:pt>
                <c:pt idx="3">
                  <c:v>43678</c:v>
                </c:pt>
                <c:pt idx="4">
                  <c:v>43709</c:v>
                </c:pt>
                <c:pt idx="5">
                  <c:v>43739</c:v>
                </c:pt>
                <c:pt idx="6">
                  <c:v>43770</c:v>
                </c:pt>
                <c:pt idx="7">
                  <c:v>43800</c:v>
                </c:pt>
              </c:numCache>
            </c:numRef>
          </c:cat>
          <c:val>
            <c:numRef>
              <c:f>'4'!$E$6:$E$17</c:f>
              <c:numCache>
                <c:formatCode>#,##0</c:formatCode>
                <c:ptCount val="12"/>
                <c:pt idx="0">
                  <c:v>759.46</c:v>
                </c:pt>
                <c:pt idx="1">
                  <c:v>763.06</c:v>
                </c:pt>
                <c:pt idx="2">
                  <c:v>760.15</c:v>
                </c:pt>
                <c:pt idx="3">
                  <c:v>758.16</c:v>
                </c:pt>
                <c:pt idx="4">
                  <c:v>756.26</c:v>
                </c:pt>
                <c:pt idx="5">
                  <c:v>755.11</c:v>
                </c:pt>
                <c:pt idx="6">
                  <c:v>755.17</c:v>
                </c:pt>
                <c:pt idx="7">
                  <c:v>753.76</c:v>
                </c:pt>
              </c:numCache>
            </c:numRef>
          </c:val>
          <c:extLst>
            <c:ext xmlns:c16="http://schemas.microsoft.com/office/drawing/2014/chart" uri="{C3380CC4-5D6E-409C-BE32-E72D297353CC}">
              <c16:uniqueId val="{00000001-93FC-46AD-B9EE-467AB89AB980}"/>
            </c:ext>
          </c:extLst>
        </c:ser>
        <c:dLbls>
          <c:showLegendKey val="0"/>
          <c:showVal val="0"/>
          <c:showCatName val="0"/>
          <c:showSerName val="0"/>
          <c:showPercent val="0"/>
          <c:showBubbleSize val="0"/>
        </c:dLbls>
        <c:gapWidth val="150"/>
        <c:axId val="993073152"/>
        <c:axId val="979589888"/>
      </c:barChart>
      <c:dateAx>
        <c:axId val="99307315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589888"/>
        <c:crosses val="autoZero"/>
        <c:auto val="1"/>
        <c:lblOffset val="100"/>
        <c:baseTimeUnit val="months"/>
        <c:majorUnit val="1"/>
      </c:dateAx>
      <c:valAx>
        <c:axId val="979589888"/>
        <c:scaling>
          <c:orientation val="minMax"/>
          <c:min val="705"/>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3073152"/>
        <c:crosses val="autoZero"/>
        <c:crossBetween val="between"/>
      </c:valAx>
    </c:plotArea>
    <c:legend>
      <c:legendPos val="r"/>
      <c:layout>
        <c:manualLayout>
          <c:xMode val="edge"/>
          <c:yMode val="edge"/>
          <c:x val="0.32935121882219814"/>
          <c:y val="0.82798137329608001"/>
          <c:w val="0.2470135319911359"/>
          <c:h val="6.4518161036322019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3808"/>
        <c:axId val="244181248"/>
      </c:barChart>
      <c:catAx>
        <c:axId val="24466380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1248"/>
        <c:crosses val="autoZero"/>
        <c:auto val="1"/>
        <c:lblAlgn val="ctr"/>
        <c:lblOffset val="100"/>
        <c:tickMarkSkip val="1"/>
        <c:noMultiLvlLbl val="0"/>
      </c:catAx>
      <c:valAx>
        <c:axId val="24418124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380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5856"/>
        <c:axId val="244182976"/>
      </c:barChart>
      <c:catAx>
        <c:axId val="2446658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2976"/>
        <c:crosses val="autoZero"/>
        <c:auto val="1"/>
        <c:lblAlgn val="ctr"/>
        <c:lblOffset val="100"/>
        <c:tickMarkSkip val="1"/>
        <c:noMultiLvlLbl val="0"/>
      </c:catAx>
      <c:valAx>
        <c:axId val="24418297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58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Estados Unidos, Argentina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 / kg)</a:t>
            </a:r>
          </a:p>
        </c:rich>
      </c:tx>
      <c:layout>
        <c:manualLayout>
          <c:xMode val="edge"/>
          <c:yMode val="edge"/>
          <c:x val="0.25670591015351374"/>
          <c:y val="3.36790310849698E-2"/>
        </c:manualLayout>
      </c:layout>
      <c:overlay val="0"/>
      <c:spPr>
        <a:noFill/>
        <a:ln w="25400">
          <a:noFill/>
        </a:ln>
      </c:spPr>
    </c:title>
    <c:autoTitleDeleted val="0"/>
    <c:plotArea>
      <c:layout>
        <c:manualLayout>
          <c:layoutTarget val="inner"/>
          <c:xMode val="edge"/>
          <c:yMode val="edge"/>
          <c:x val="0.10506991035793359"/>
          <c:y val="0.18478718350117215"/>
          <c:w val="0.83313149867646341"/>
          <c:h val="0.41221512405288968"/>
        </c:manualLayout>
      </c:layout>
      <c:lineChart>
        <c:grouping val="standard"/>
        <c:varyColors val="0"/>
        <c:ser>
          <c:idx val="4"/>
          <c:order val="0"/>
          <c:tx>
            <c:strRef>
              <c:f>'20'!$G$5</c:f>
              <c:strCache>
                <c:ptCount val="1"/>
                <c:pt idx="0">
                  <c:v> Precio promedio trigo intermedio RM </c:v>
                </c:pt>
              </c:strCache>
            </c:strRef>
          </c:tx>
          <c:spPr>
            <a:ln w="38100">
              <a:solidFill>
                <a:srgbClr val="FF0000"/>
              </a:solidFill>
              <a:prstDash val="sysDash"/>
            </a:ln>
          </c:spPr>
          <c:marker>
            <c:symbol val="none"/>
          </c:marker>
          <c:cat>
            <c:numRef>
              <c:f>'20'!$B$6:$B$27</c:f>
              <c:numCache>
                <c:formatCode>mmm\-yy</c:formatCode>
                <c:ptCount val="22"/>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pt idx="18">
                  <c:v>43678</c:v>
                </c:pt>
                <c:pt idx="19">
                  <c:v>43709</c:v>
                </c:pt>
                <c:pt idx="20">
                  <c:v>43739</c:v>
                </c:pt>
                <c:pt idx="21">
                  <c:v>43770</c:v>
                </c:pt>
              </c:numCache>
            </c:numRef>
          </c:cat>
          <c:val>
            <c:numRef>
              <c:f>'20'!$G$6:$G$27</c:f>
              <c:numCache>
                <c:formatCode>0</c:formatCode>
                <c:ptCount val="22"/>
                <c:pt idx="0">
                  <c:v>151.69976190476189</c:v>
                </c:pt>
                <c:pt idx="1">
                  <c:v>141.51612903225808</c:v>
                </c:pt>
                <c:pt idx="2">
                  <c:v>146.28333333333333</c:v>
                </c:pt>
                <c:pt idx="3">
                  <c:v>157</c:v>
                </c:pt>
                <c:pt idx="4">
                  <c:v>165.69565217391303</c:v>
                </c:pt>
                <c:pt idx="5">
                  <c:v>167</c:v>
                </c:pt>
                <c:pt idx="6">
                  <c:v>173.70967741935485</c:v>
                </c:pt>
                <c:pt idx="7">
                  <c:v>179.55</c:v>
                </c:pt>
                <c:pt idx="8">
                  <c:v>175</c:v>
                </c:pt>
                <c:pt idx="9">
                  <c:v>176.75</c:v>
                </c:pt>
                <c:pt idx="10">
                  <c:v>185.43548387096772</c:v>
                </c:pt>
                <c:pt idx="11">
                  <c:v>187.32407407407408</c:v>
                </c:pt>
                <c:pt idx="12">
                  <c:v>184.92884615384617</c:v>
                </c:pt>
                <c:pt idx="13">
                  <c:v>184.79838709677421</c:v>
                </c:pt>
                <c:pt idx="14">
                  <c:v>185</c:v>
                </c:pt>
                <c:pt idx="15">
                  <c:v>185</c:v>
                </c:pt>
                <c:pt idx="21">
                  <c:v>190</c:v>
                </c:pt>
              </c:numCache>
            </c:numRef>
          </c:val>
          <c:smooth val="0"/>
          <c:extLst>
            <c:ext xmlns:c16="http://schemas.microsoft.com/office/drawing/2014/chart" uri="{C3380CC4-5D6E-409C-BE32-E72D297353CC}">
              <c16:uniqueId val="{00000000-3B76-4DE4-A73F-2D8BFAAA2C60}"/>
            </c:ext>
          </c:extLst>
        </c:ser>
        <c:ser>
          <c:idx val="2"/>
          <c:order val="1"/>
          <c:tx>
            <c:strRef>
              <c:f>'20'!$F$5</c:f>
              <c:strCache>
                <c:ptCount val="1"/>
                <c:pt idx="0">
                  <c:v> CAI trigo panadero Argentina </c:v>
                </c:pt>
              </c:strCache>
            </c:strRef>
          </c:tx>
          <c:cat>
            <c:numRef>
              <c:f>'20'!$B$6:$B$27</c:f>
              <c:numCache>
                <c:formatCode>mmm\-yy</c:formatCode>
                <c:ptCount val="22"/>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pt idx="18">
                  <c:v>43678</c:v>
                </c:pt>
                <c:pt idx="19">
                  <c:v>43709</c:v>
                </c:pt>
                <c:pt idx="20">
                  <c:v>43739</c:v>
                </c:pt>
                <c:pt idx="21">
                  <c:v>43770</c:v>
                </c:pt>
              </c:numCache>
            </c:numRef>
          </c:cat>
          <c:val>
            <c:numRef>
              <c:f>'20'!$F$6:$F$27</c:f>
              <c:numCache>
                <c:formatCode>0</c:formatCode>
                <c:ptCount val="22"/>
                <c:pt idx="0">
                  <c:v>140.33821428571429</c:v>
                </c:pt>
                <c:pt idx="1">
                  <c:v>155.83935483870968</c:v>
                </c:pt>
                <c:pt idx="2">
                  <c:v>166.15233333333333</c:v>
                </c:pt>
                <c:pt idx="3">
                  <c:v>194.36129032258066</c:v>
                </c:pt>
                <c:pt idx="4">
                  <c:v>200.15533333333332</c:v>
                </c:pt>
                <c:pt idx="5">
                  <c:v>190.3</c:v>
                </c:pt>
                <c:pt idx="6">
                  <c:v>188.81096774193549</c:v>
                </c:pt>
                <c:pt idx="7">
                  <c:v>190.08478260869563</c:v>
                </c:pt>
                <c:pt idx="8">
                  <c:v>188.76870967741937</c:v>
                </c:pt>
                <c:pt idx="9">
                  <c:v>182.00266666666667</c:v>
                </c:pt>
                <c:pt idx="10">
                  <c:v>187.52225806451614</c:v>
                </c:pt>
                <c:pt idx="11">
                  <c:v>191.34296296296296</c:v>
                </c:pt>
                <c:pt idx="12">
                  <c:v>193.52071428571426</c:v>
                </c:pt>
                <c:pt idx="13">
                  <c:v>186.08387096774194</c:v>
                </c:pt>
                <c:pt idx="14">
                  <c:v>178.56900000000002</c:v>
                </c:pt>
                <c:pt idx="15">
                  <c:v>179.64</c:v>
                </c:pt>
                <c:pt idx="16">
                  <c:v>200.16299999999998</c:v>
                </c:pt>
                <c:pt idx="17">
                  <c:v>199.15677419354836</c:v>
                </c:pt>
                <c:pt idx="18">
                  <c:v>202.01709677419356</c:v>
                </c:pt>
                <c:pt idx="19">
                  <c:v>196.28310344827588</c:v>
                </c:pt>
                <c:pt idx="20">
                  <c:v>197.47806451612902</c:v>
                </c:pt>
                <c:pt idx="21">
                  <c:v>197.33875</c:v>
                </c:pt>
              </c:numCache>
            </c:numRef>
          </c:val>
          <c:smooth val="0"/>
          <c:extLst>
            <c:ext xmlns:c16="http://schemas.microsoft.com/office/drawing/2014/chart" uri="{C3380CC4-5D6E-409C-BE32-E72D297353CC}">
              <c16:uniqueId val="{00000001-3B76-4DE4-A73F-2D8BFAAA2C60}"/>
            </c:ext>
          </c:extLst>
        </c:ser>
        <c:ser>
          <c:idx val="5"/>
          <c:order val="2"/>
          <c:tx>
            <c:strRef>
              <c:f>'20'!$H$5</c:f>
              <c:strCache>
                <c:ptCount val="1"/>
                <c:pt idx="0">
                  <c:v> Costo importación CIF Trigo Pan Argentino </c:v>
                </c:pt>
              </c:strCache>
            </c:strRef>
          </c:tx>
          <c:cat>
            <c:numRef>
              <c:f>'20'!$B$6:$B$27</c:f>
              <c:numCache>
                <c:formatCode>mmm\-yy</c:formatCode>
                <c:ptCount val="22"/>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pt idx="18">
                  <c:v>43678</c:v>
                </c:pt>
                <c:pt idx="19">
                  <c:v>43709</c:v>
                </c:pt>
                <c:pt idx="20">
                  <c:v>43739</c:v>
                </c:pt>
                <c:pt idx="21">
                  <c:v>43770</c:v>
                </c:pt>
              </c:numCache>
            </c:numRef>
          </c:cat>
          <c:val>
            <c:numRef>
              <c:f>'20'!$H$6:$H$27</c:f>
              <c:numCache>
                <c:formatCode>0</c:formatCode>
                <c:ptCount val="22"/>
                <c:pt idx="0">
                  <c:v>123.58286800853594</c:v>
                </c:pt>
                <c:pt idx="1">
                  <c:v>125.1048193992839</c:v>
                </c:pt>
                <c:pt idx="2">
                  <c:v>126.83310766497112</c:v>
                </c:pt>
                <c:pt idx="3">
                  <c:v>137.2415737054634</c:v>
                </c:pt>
                <c:pt idx="4">
                  <c:v>140.20755495222161</c:v>
                </c:pt>
                <c:pt idx="5">
                  <c:v>154.30000000000001</c:v>
                </c:pt>
                <c:pt idx="6">
                  <c:v>178.49999999999997</c:v>
                </c:pt>
                <c:pt idx="7">
                  <c:v>182.95760315568393</c:v>
                </c:pt>
                <c:pt idx="8">
                  <c:v>178.25003789752421</c:v>
                </c:pt>
                <c:pt idx="9">
                  <c:v>182.89531336517589</c:v>
                </c:pt>
                <c:pt idx="10">
                  <c:v>174.95892290883702</c:v>
                </c:pt>
                <c:pt idx="11">
                  <c:v>166.85648771019902</c:v>
                </c:pt>
                <c:pt idx="12">
                  <c:v>163.01295756642645</c:v>
                </c:pt>
                <c:pt idx="13">
                  <c:v>167.39144725350198</c:v>
                </c:pt>
                <c:pt idx="14">
                  <c:v>169.69257301329134</c:v>
                </c:pt>
                <c:pt idx="15">
                  <c:v>175.93265098289484</c:v>
                </c:pt>
                <c:pt idx="16">
                  <c:v>175.84353897655271</c:v>
                </c:pt>
                <c:pt idx="17">
                  <c:v>169.56435378899377</c:v>
                </c:pt>
                <c:pt idx="18">
                  <c:v>179.17951596192964</c:v>
                </c:pt>
                <c:pt idx="19">
                  <c:v>178.17627809535787</c:v>
                </c:pt>
              </c:numCache>
            </c:numRef>
          </c:val>
          <c:smooth val="0"/>
          <c:extLst>
            <c:ext xmlns:c16="http://schemas.microsoft.com/office/drawing/2014/chart" uri="{C3380CC4-5D6E-409C-BE32-E72D297353CC}">
              <c16:uniqueId val="{00000002-3B76-4DE4-A73F-2D8BFAAA2C60}"/>
            </c:ext>
          </c:extLst>
        </c:ser>
        <c:dLbls>
          <c:showLegendKey val="0"/>
          <c:showVal val="0"/>
          <c:showCatName val="0"/>
          <c:showSerName val="0"/>
          <c:showPercent val="0"/>
          <c:showBubbleSize val="0"/>
        </c:dLbls>
        <c:smooth val="0"/>
        <c:axId val="244819456"/>
        <c:axId val="244184704"/>
      </c:lineChart>
      <c:catAx>
        <c:axId val="244819456"/>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244184704"/>
        <c:crosses val="autoZero"/>
        <c:auto val="0"/>
        <c:lblAlgn val="ctr"/>
        <c:lblOffset val="100"/>
        <c:noMultiLvlLbl val="1"/>
      </c:catAx>
      <c:valAx>
        <c:axId val="244184704"/>
        <c:scaling>
          <c:orientation val="minMax"/>
          <c:max val="210"/>
          <c:min val="100"/>
        </c:scaling>
        <c:delete val="0"/>
        <c:axPos val="l"/>
        <c:title>
          <c:tx>
            <c:rich>
              <a:bodyPr/>
              <a:lstStyle/>
              <a:p>
                <a:pPr>
                  <a:defRPr sz="900" b="0" i="0" u="none" strike="noStrike" baseline="0">
                    <a:solidFill>
                      <a:srgbClr val="000000"/>
                    </a:solidFill>
                    <a:latin typeface="Arial"/>
                    <a:ea typeface="Arial"/>
                    <a:cs typeface="Arial"/>
                  </a:defRPr>
                </a:pPr>
                <a:r>
                  <a:rPr lang="es-CL"/>
                  <a:t>$ / kilo</a:t>
                </a:r>
              </a:p>
            </c:rich>
          </c:tx>
          <c:layout>
            <c:manualLayout>
              <c:xMode val="edge"/>
              <c:yMode val="edge"/>
              <c:x val="2.1857693833286916E-2"/>
              <c:y val="0.36269373557221007"/>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4819456"/>
        <c:crosses val="autoZero"/>
        <c:crossBetween val="between"/>
      </c:valAx>
      <c:spPr>
        <a:solidFill>
          <a:srgbClr val="FFFFFF"/>
        </a:solidFill>
        <a:ln w="12700">
          <a:solidFill>
            <a:srgbClr val="808080"/>
          </a:solidFill>
          <a:prstDash val="solid"/>
        </a:ln>
      </c:spPr>
    </c:plotArea>
    <c:legend>
      <c:legendPos val="r"/>
      <c:layout>
        <c:manualLayout>
          <c:xMode val="edge"/>
          <c:yMode val="edge"/>
          <c:x val="5.3227502510739211E-2"/>
          <c:y val="0.70293950605571898"/>
          <c:w val="0.88551197981281282"/>
          <c:h val="0.2015975713879139"/>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Nº 11. Evolución de los precios del trigo HRW en el mercado de futuros de Kansas </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desde el 7 de enero de 2019 hasta el 9 de diciembre de 2019</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(precios diarios en USD / tonelada)</a:t>
            </a:r>
          </a:p>
        </c:rich>
      </c:tx>
      <c:layout>
        <c:manualLayout>
          <c:xMode val="edge"/>
          <c:yMode val="edge"/>
          <c:x val="0.10898345695317679"/>
          <c:y val="3.3033033033033031E-2"/>
        </c:manualLayout>
      </c:layout>
      <c:overlay val="0"/>
      <c:spPr>
        <a:noFill/>
        <a:ln w="25400">
          <a:noFill/>
        </a:ln>
      </c:spPr>
    </c:title>
    <c:autoTitleDeleted val="0"/>
    <c:plotArea>
      <c:layout>
        <c:manualLayout>
          <c:layoutTarget val="inner"/>
          <c:xMode val="edge"/>
          <c:yMode val="edge"/>
          <c:x val="0.11081248870096218"/>
          <c:y val="0.11168823854099784"/>
          <c:w val="0.78082314745997627"/>
          <c:h val="0.63325808522861671"/>
        </c:manualLayout>
      </c:layout>
      <c:lineChart>
        <c:grouping val="standard"/>
        <c:varyColors val="0"/>
        <c:ser>
          <c:idx val="1"/>
          <c:order val="0"/>
          <c:tx>
            <c:strRef>
              <c:f>'21'!$S$1</c:f>
              <c:strCache>
                <c:ptCount val="1"/>
                <c:pt idx="0">
                  <c:v>jul-20</c:v>
                </c:pt>
              </c:strCache>
            </c:strRef>
          </c:tx>
          <c:marker>
            <c:symbol val="none"/>
          </c:marker>
          <c:cat>
            <c:numRef>
              <c:f>'21'!$N$2:$N$46</c:f>
              <c:numCache>
                <c:formatCode>dd/mm/yyyy;@</c:formatCode>
                <c:ptCount val="45"/>
                <c:pt idx="0">
                  <c:v>43472</c:v>
                </c:pt>
                <c:pt idx="1">
                  <c:v>43479</c:v>
                </c:pt>
                <c:pt idx="2">
                  <c:v>43493</c:v>
                </c:pt>
                <c:pt idx="3">
                  <c:v>43500</c:v>
                </c:pt>
                <c:pt idx="4">
                  <c:v>43507</c:v>
                </c:pt>
                <c:pt idx="5">
                  <c:v>43515</c:v>
                </c:pt>
                <c:pt idx="6">
                  <c:v>43521</c:v>
                </c:pt>
                <c:pt idx="7">
                  <c:v>43528</c:v>
                </c:pt>
                <c:pt idx="8">
                  <c:v>43535</c:v>
                </c:pt>
                <c:pt idx="9">
                  <c:v>43542</c:v>
                </c:pt>
                <c:pt idx="10">
                  <c:v>43549</c:v>
                </c:pt>
                <c:pt idx="11">
                  <c:v>43556</c:v>
                </c:pt>
                <c:pt idx="12">
                  <c:v>43563</c:v>
                </c:pt>
                <c:pt idx="13">
                  <c:v>43570</c:v>
                </c:pt>
                <c:pt idx="14">
                  <c:v>43577</c:v>
                </c:pt>
                <c:pt idx="15">
                  <c:v>43584</c:v>
                </c:pt>
                <c:pt idx="16">
                  <c:v>43591</c:v>
                </c:pt>
                <c:pt idx="17">
                  <c:v>43598</c:v>
                </c:pt>
                <c:pt idx="18">
                  <c:v>43605</c:v>
                </c:pt>
                <c:pt idx="19">
                  <c:v>43613</c:v>
                </c:pt>
                <c:pt idx="20">
                  <c:v>43619</c:v>
                </c:pt>
                <c:pt idx="21">
                  <c:v>43626</c:v>
                </c:pt>
                <c:pt idx="22">
                  <c:v>43633</c:v>
                </c:pt>
                <c:pt idx="23">
                  <c:v>43640</c:v>
                </c:pt>
                <c:pt idx="24">
                  <c:v>43647</c:v>
                </c:pt>
                <c:pt idx="25">
                  <c:v>43654</c:v>
                </c:pt>
                <c:pt idx="26">
                  <c:v>43661</c:v>
                </c:pt>
                <c:pt idx="27">
                  <c:v>43668</c:v>
                </c:pt>
                <c:pt idx="28">
                  <c:v>43675</c:v>
                </c:pt>
                <c:pt idx="29">
                  <c:v>43682</c:v>
                </c:pt>
                <c:pt idx="30">
                  <c:v>43689</c:v>
                </c:pt>
                <c:pt idx="31">
                  <c:v>43696</c:v>
                </c:pt>
                <c:pt idx="32">
                  <c:v>43703</c:v>
                </c:pt>
                <c:pt idx="33">
                  <c:v>43711</c:v>
                </c:pt>
                <c:pt idx="34">
                  <c:v>43717</c:v>
                </c:pt>
                <c:pt idx="35">
                  <c:v>43724</c:v>
                </c:pt>
                <c:pt idx="36">
                  <c:v>43731</c:v>
                </c:pt>
                <c:pt idx="37">
                  <c:v>43738</c:v>
                </c:pt>
                <c:pt idx="38">
                  <c:v>43745</c:v>
                </c:pt>
                <c:pt idx="39">
                  <c:v>43752</c:v>
                </c:pt>
                <c:pt idx="40">
                  <c:v>43759</c:v>
                </c:pt>
                <c:pt idx="41">
                  <c:v>43766</c:v>
                </c:pt>
                <c:pt idx="42">
                  <c:v>43773</c:v>
                </c:pt>
                <c:pt idx="43">
                  <c:v>43780</c:v>
                </c:pt>
                <c:pt idx="44">
                  <c:v>43787</c:v>
                </c:pt>
              </c:numCache>
            </c:numRef>
          </c:cat>
          <c:val>
            <c:numRef>
              <c:f>'21'!$S$2:$S$46</c:f>
              <c:numCache>
                <c:formatCode>0</c:formatCode>
                <c:ptCount val="45"/>
                <c:pt idx="0">
                  <c:v>208.88963999999999</c:v>
                </c:pt>
                <c:pt idx="1">
                  <c:v>207.87917999999999</c:v>
                </c:pt>
                <c:pt idx="2">
                  <c:v>207.69546</c:v>
                </c:pt>
                <c:pt idx="3">
                  <c:v>206.13383999999999</c:v>
                </c:pt>
                <c:pt idx="4">
                  <c:v>203.01059999999998</c:v>
                </c:pt>
                <c:pt idx="5">
                  <c:v>195.75366</c:v>
                </c:pt>
                <c:pt idx="6">
                  <c:v>190.88507999999999</c:v>
                </c:pt>
                <c:pt idx="7">
                  <c:v>185.37348</c:v>
                </c:pt>
                <c:pt idx="8">
                  <c:v>182.61768000000001</c:v>
                </c:pt>
                <c:pt idx="9">
                  <c:v>188.40485999999999</c:v>
                </c:pt>
                <c:pt idx="10">
                  <c:v>191.16066000000001</c:v>
                </c:pt>
                <c:pt idx="11">
                  <c:v>186.56765999999999</c:v>
                </c:pt>
                <c:pt idx="12">
                  <c:v>186.65951999999999</c:v>
                </c:pt>
                <c:pt idx="13">
                  <c:v>179.21886000000001</c:v>
                </c:pt>
                <c:pt idx="14">
                  <c:v>172.88051999999999</c:v>
                </c:pt>
                <c:pt idx="15">
                  <c:v>166.7259</c:v>
                </c:pt>
                <c:pt idx="16">
                  <c:v>168.47123999999999</c:v>
                </c:pt>
                <c:pt idx="17">
                  <c:v>174.16656</c:v>
                </c:pt>
                <c:pt idx="18">
                  <c:v>185.92463999999998</c:v>
                </c:pt>
                <c:pt idx="19">
                  <c:v>194.37575999999999</c:v>
                </c:pt>
                <c:pt idx="20">
                  <c:v>199.06062</c:v>
                </c:pt>
                <c:pt idx="21">
                  <c:v>196.39668</c:v>
                </c:pt>
                <c:pt idx="22">
                  <c:v>199.88736</c:v>
                </c:pt>
                <c:pt idx="23">
                  <c:v>197.04</c:v>
                </c:pt>
                <c:pt idx="24">
                  <c:v>186.38394</c:v>
                </c:pt>
                <c:pt idx="25">
                  <c:v>184.82231999999999</c:v>
                </c:pt>
                <c:pt idx="26">
                  <c:v>185.56</c:v>
                </c:pt>
                <c:pt idx="27">
                  <c:v>178.48398</c:v>
                </c:pt>
                <c:pt idx="28">
                  <c:v>178.85141999999999</c:v>
                </c:pt>
                <c:pt idx="29">
                  <c:v>175.26888</c:v>
                </c:pt>
                <c:pt idx="30">
                  <c:v>163.9701</c:v>
                </c:pt>
                <c:pt idx="31">
                  <c:v>162.77591999999999</c:v>
                </c:pt>
                <c:pt idx="32">
                  <c:v>161.03057999999999</c:v>
                </c:pt>
                <c:pt idx="33">
                  <c:v>154.14107999999999</c:v>
                </c:pt>
                <c:pt idx="34">
                  <c:v>158.64222000000001</c:v>
                </c:pt>
                <c:pt idx="35">
                  <c:v>162.59219999999999</c:v>
                </c:pt>
                <c:pt idx="36">
                  <c:v>160.93871999999999</c:v>
                </c:pt>
                <c:pt idx="37">
                  <c:v>164.06196</c:v>
                </c:pt>
                <c:pt idx="38">
                  <c:v>164.06196</c:v>
                </c:pt>
                <c:pt idx="39">
                  <c:v>165.43985999999998</c:v>
                </c:pt>
                <c:pt idx="40">
                  <c:v>165.43985999999998</c:v>
                </c:pt>
                <c:pt idx="41">
                  <c:v>165.43985999999998</c:v>
                </c:pt>
                <c:pt idx="42">
                  <c:v>165.43985999999998</c:v>
                </c:pt>
                <c:pt idx="43">
                  <c:v>165.43985999999998</c:v>
                </c:pt>
                <c:pt idx="44">
                  <c:v>165.43985999999998</c:v>
                </c:pt>
              </c:numCache>
            </c:numRef>
          </c:val>
          <c:smooth val="0"/>
          <c:extLst>
            <c:ext xmlns:c16="http://schemas.microsoft.com/office/drawing/2014/chart" uri="{C3380CC4-5D6E-409C-BE32-E72D297353CC}">
              <c16:uniqueId val="{00000000-02F5-45E2-9238-A3E578F033AC}"/>
            </c:ext>
          </c:extLst>
        </c:ser>
        <c:ser>
          <c:idx val="2"/>
          <c:order val="1"/>
          <c:tx>
            <c:strRef>
              <c:f>'21'!$Q$1</c:f>
              <c:strCache>
                <c:ptCount val="1"/>
                <c:pt idx="0">
                  <c:v>mar-20</c:v>
                </c:pt>
              </c:strCache>
            </c:strRef>
          </c:tx>
          <c:marker>
            <c:symbol val="none"/>
          </c:marker>
          <c:cat>
            <c:numRef>
              <c:f>'21'!$N$2:$N$46</c:f>
              <c:numCache>
                <c:formatCode>dd/mm/yyyy;@</c:formatCode>
                <c:ptCount val="45"/>
                <c:pt idx="0">
                  <c:v>43472</c:v>
                </c:pt>
                <c:pt idx="1">
                  <c:v>43479</c:v>
                </c:pt>
                <c:pt idx="2">
                  <c:v>43493</c:v>
                </c:pt>
                <c:pt idx="3">
                  <c:v>43500</c:v>
                </c:pt>
                <c:pt idx="4">
                  <c:v>43507</c:v>
                </c:pt>
                <c:pt idx="5">
                  <c:v>43515</c:v>
                </c:pt>
                <c:pt idx="6">
                  <c:v>43521</c:v>
                </c:pt>
                <c:pt idx="7">
                  <c:v>43528</c:v>
                </c:pt>
                <c:pt idx="8">
                  <c:v>43535</c:v>
                </c:pt>
                <c:pt idx="9">
                  <c:v>43542</c:v>
                </c:pt>
                <c:pt idx="10">
                  <c:v>43549</c:v>
                </c:pt>
                <c:pt idx="11">
                  <c:v>43556</c:v>
                </c:pt>
                <c:pt idx="12">
                  <c:v>43563</c:v>
                </c:pt>
                <c:pt idx="13">
                  <c:v>43570</c:v>
                </c:pt>
                <c:pt idx="14">
                  <c:v>43577</c:v>
                </c:pt>
                <c:pt idx="15">
                  <c:v>43584</c:v>
                </c:pt>
                <c:pt idx="16">
                  <c:v>43591</c:v>
                </c:pt>
                <c:pt idx="17">
                  <c:v>43598</c:v>
                </c:pt>
                <c:pt idx="18">
                  <c:v>43605</c:v>
                </c:pt>
                <c:pt idx="19">
                  <c:v>43613</c:v>
                </c:pt>
                <c:pt idx="20">
                  <c:v>43619</c:v>
                </c:pt>
                <c:pt idx="21">
                  <c:v>43626</c:v>
                </c:pt>
                <c:pt idx="22">
                  <c:v>43633</c:v>
                </c:pt>
                <c:pt idx="23">
                  <c:v>43640</c:v>
                </c:pt>
                <c:pt idx="24">
                  <c:v>43647</c:v>
                </c:pt>
                <c:pt idx="25">
                  <c:v>43654</c:v>
                </c:pt>
                <c:pt idx="26">
                  <c:v>43661</c:v>
                </c:pt>
                <c:pt idx="27">
                  <c:v>43668</c:v>
                </c:pt>
                <c:pt idx="28">
                  <c:v>43675</c:v>
                </c:pt>
                <c:pt idx="29">
                  <c:v>43682</c:v>
                </c:pt>
                <c:pt idx="30">
                  <c:v>43689</c:v>
                </c:pt>
                <c:pt idx="31">
                  <c:v>43696</c:v>
                </c:pt>
                <c:pt idx="32">
                  <c:v>43703</c:v>
                </c:pt>
                <c:pt idx="33">
                  <c:v>43711</c:v>
                </c:pt>
                <c:pt idx="34">
                  <c:v>43717</c:v>
                </c:pt>
                <c:pt idx="35">
                  <c:v>43724</c:v>
                </c:pt>
                <c:pt idx="36">
                  <c:v>43731</c:v>
                </c:pt>
                <c:pt idx="37">
                  <c:v>43738</c:v>
                </c:pt>
                <c:pt idx="38">
                  <c:v>43745</c:v>
                </c:pt>
                <c:pt idx="39">
                  <c:v>43752</c:v>
                </c:pt>
                <c:pt idx="40">
                  <c:v>43759</c:v>
                </c:pt>
                <c:pt idx="41">
                  <c:v>43766</c:v>
                </c:pt>
                <c:pt idx="42">
                  <c:v>43773</c:v>
                </c:pt>
                <c:pt idx="43">
                  <c:v>43780</c:v>
                </c:pt>
                <c:pt idx="44">
                  <c:v>43787</c:v>
                </c:pt>
              </c:numCache>
            </c:numRef>
          </c:cat>
          <c:val>
            <c:numRef>
              <c:f>'21'!$Q$2:$Q$46</c:f>
              <c:numCache>
                <c:formatCode>General</c:formatCode>
                <c:ptCount val="45"/>
                <c:pt idx="9" formatCode="0">
                  <c:v>182.34209999999999</c:v>
                </c:pt>
                <c:pt idx="10" formatCode="0">
                  <c:v>185.83277999999999</c:v>
                </c:pt>
                <c:pt idx="11" formatCode="0">
                  <c:v>180.32118</c:v>
                </c:pt>
                <c:pt idx="12" formatCode="0">
                  <c:v>180.04560000000001</c:v>
                </c:pt>
                <c:pt idx="13" formatCode="0">
                  <c:v>163.14336</c:v>
                </c:pt>
                <c:pt idx="14" formatCode="0">
                  <c:v>157.0806</c:v>
                </c:pt>
                <c:pt idx="15" formatCode="0">
                  <c:v>150.00737999999998</c:v>
                </c:pt>
                <c:pt idx="16" formatCode="0">
                  <c:v>152.12016</c:v>
                </c:pt>
                <c:pt idx="17" formatCode="0">
                  <c:v>164.61311999999998</c:v>
                </c:pt>
                <c:pt idx="18" formatCode="0">
                  <c:v>178.30026000000001</c:v>
                </c:pt>
                <c:pt idx="19" formatCode="0">
                  <c:v>188.03742</c:v>
                </c:pt>
                <c:pt idx="20" formatCode="0">
                  <c:v>192.35484</c:v>
                </c:pt>
                <c:pt idx="21" formatCode="0">
                  <c:v>187.94556</c:v>
                </c:pt>
                <c:pt idx="22" formatCode="0">
                  <c:v>194.55948000000001</c:v>
                </c:pt>
                <c:pt idx="23" formatCode="0">
                  <c:v>190.7</c:v>
                </c:pt>
                <c:pt idx="24" formatCode="0">
                  <c:v>179.40258</c:v>
                </c:pt>
                <c:pt idx="25" formatCode="0">
                  <c:v>177.65724</c:v>
                </c:pt>
                <c:pt idx="26" formatCode="0">
                  <c:v>179.59</c:v>
                </c:pt>
                <c:pt idx="27" formatCode="0">
                  <c:v>171.87006</c:v>
                </c:pt>
                <c:pt idx="28" formatCode="0">
                  <c:v>172.97237999999999</c:v>
                </c:pt>
                <c:pt idx="29" formatCode="0">
                  <c:v>168.93054000000001</c:v>
                </c:pt>
                <c:pt idx="30" formatCode="0">
                  <c:v>156.25386</c:v>
                </c:pt>
                <c:pt idx="31" formatCode="0">
                  <c:v>155.24340000000001</c:v>
                </c:pt>
                <c:pt idx="32" formatCode="0">
                  <c:v>153.40619999999998</c:v>
                </c:pt>
                <c:pt idx="33" formatCode="0">
                  <c:v>146.42483999999999</c:v>
                </c:pt>
                <c:pt idx="34" formatCode="0">
                  <c:v>151.38527999999999</c:v>
                </c:pt>
                <c:pt idx="35" formatCode="0">
                  <c:v>155.33526000000001</c:v>
                </c:pt>
                <c:pt idx="36" formatCode="0">
                  <c:v>154.23293999999999</c:v>
                </c:pt>
                <c:pt idx="37" formatCode="0">
                  <c:v>157.35617999999999</c:v>
                </c:pt>
                <c:pt idx="38" formatCode="0">
                  <c:v>153.22247999999999</c:v>
                </c:pt>
                <c:pt idx="39" formatCode="0">
                  <c:v>160.84685999999999</c:v>
                </c:pt>
                <c:pt idx="40" formatCode="0">
                  <c:v>161.12243999999998</c:v>
                </c:pt>
                <c:pt idx="41" formatCode="0">
                  <c:v>157.9992</c:v>
                </c:pt>
                <c:pt idx="42" formatCode="0">
                  <c:v>160.02011999999999</c:v>
                </c:pt>
                <c:pt idx="43" formatCode="0">
                  <c:v>157.9992</c:v>
                </c:pt>
                <c:pt idx="44" formatCode="0">
                  <c:v>156.62129999999999</c:v>
                </c:pt>
              </c:numCache>
            </c:numRef>
          </c:val>
          <c:smooth val="0"/>
          <c:extLst>
            <c:ext xmlns:c16="http://schemas.microsoft.com/office/drawing/2014/chart" uri="{C3380CC4-5D6E-409C-BE32-E72D297353CC}">
              <c16:uniqueId val="{00000000-E14A-4CAB-A8D4-2ABA9753A607}"/>
            </c:ext>
          </c:extLst>
        </c:ser>
        <c:dLbls>
          <c:showLegendKey val="0"/>
          <c:showVal val="0"/>
          <c:showCatName val="0"/>
          <c:showSerName val="0"/>
          <c:showPercent val="0"/>
          <c:showBubbleSize val="0"/>
        </c:dLbls>
        <c:smooth val="0"/>
        <c:axId val="242690048"/>
        <c:axId val="979681280"/>
      </c:lineChart>
      <c:dateAx>
        <c:axId val="24269004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1560000" vert="horz"/>
          <a:lstStyle/>
          <a:p>
            <a:pPr>
              <a:defRPr sz="900" b="0" i="0" u="none" strike="noStrike" baseline="0">
                <a:solidFill>
                  <a:srgbClr val="000000"/>
                </a:solidFill>
                <a:latin typeface="Arial"/>
                <a:ea typeface="Arial"/>
                <a:cs typeface="Arial"/>
              </a:defRPr>
            </a:pPr>
            <a:endParaRPr lang="es-CL"/>
          </a:p>
        </c:txPr>
        <c:crossAx val="979681280"/>
        <c:crosses val="autoZero"/>
        <c:auto val="0"/>
        <c:lblOffset val="100"/>
        <c:baseTimeUnit val="days"/>
        <c:majorUnit val="20"/>
        <c:majorTimeUnit val="days"/>
        <c:minorUnit val="1"/>
        <c:minorTimeUnit val="days"/>
      </c:dateAx>
      <c:valAx>
        <c:axId val="979681280"/>
        <c:scaling>
          <c:orientation val="minMax"/>
          <c:min val="135"/>
        </c:scaling>
        <c:delete val="0"/>
        <c:axPos val="l"/>
        <c:majorGridlines>
          <c:spPr>
            <a:ln w="9525" cap="flat" cmpd="sng" algn="ctr">
              <a:noFill/>
              <a:round/>
            </a:ln>
            <a:effectLst/>
          </c:spPr>
        </c:majorGridlines>
        <c:title>
          <c:tx>
            <c:rich>
              <a:bodyPr/>
              <a:lstStyle/>
              <a:p>
                <a:pPr>
                  <a:defRPr sz="900" b="0" i="0" u="none" strike="noStrike" baseline="0">
                    <a:solidFill>
                      <a:srgbClr val="595959"/>
                    </a:solidFill>
                    <a:latin typeface="Arial"/>
                    <a:ea typeface="Arial"/>
                    <a:cs typeface="Arial"/>
                  </a:defRPr>
                </a:pPr>
                <a:r>
                  <a:rPr lang="es-CL"/>
                  <a:t>USD/ton</a:t>
                </a:r>
              </a:p>
            </c:rich>
          </c:tx>
          <c:overlay val="0"/>
          <c:spPr>
            <a:noFill/>
            <a:ln w="25400">
              <a:noFill/>
            </a:ln>
          </c:spPr>
        </c:title>
        <c:numFmt formatCode="0"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2690048"/>
        <c:crosses val="autoZero"/>
        <c:crossBetween val="midCat"/>
      </c:valAx>
      <c:spPr>
        <a:noFill/>
        <a:ln w="25400">
          <a:noFill/>
        </a:ln>
      </c:spPr>
    </c:plotArea>
    <c:legend>
      <c:legendPos val="r"/>
      <c:layout>
        <c:manualLayout>
          <c:xMode val="edge"/>
          <c:yMode val="edge"/>
          <c:x val="0.19978032787296868"/>
          <c:y val="0.86444704547066753"/>
          <c:w val="0.64873001953478104"/>
          <c:h val="0.13555294949833399"/>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2019/20 (millones de toneladas)</a:t>
            </a:r>
          </a:p>
        </c:rich>
      </c:tx>
      <c:layout>
        <c:manualLayout>
          <c:xMode val="edge"/>
          <c:yMode val="edge"/>
          <c:x val="0.14053642988347742"/>
          <c:y val="7.849844350851492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'28'!$E$5</c:f>
              <c:strCache>
                <c:ptCount val="1"/>
                <c:pt idx="0">
                  <c:v>Producción</c:v>
                </c:pt>
              </c:strCache>
            </c:strRef>
          </c:tx>
          <c:spPr>
            <a:pattFill prst="dkUpDiag">
              <a:fgClr>
                <a:srgbClr val="C00000"/>
              </a:fgClr>
              <a:bgClr>
                <a:schemeClr val="bg1"/>
              </a:bgClr>
            </a:pattFill>
          </c:spPr>
          <c:invertIfNegative val="0"/>
          <c:cat>
            <c:numRef>
              <c:f>'28'!$C$6:$C$17</c:f>
              <c:numCache>
                <c:formatCode>mmm\-yy</c:formatCode>
                <c:ptCount val="1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numCache>
            </c:numRef>
          </c:cat>
          <c:val>
            <c:numRef>
              <c:f>'28'!$E$6:$E$13</c:f>
              <c:numCache>
                <c:formatCode>#,##0</c:formatCode>
                <c:ptCount val="8"/>
                <c:pt idx="0">
                  <c:v>1133.78</c:v>
                </c:pt>
                <c:pt idx="1">
                  <c:v>1099.19</c:v>
                </c:pt>
                <c:pt idx="2">
                  <c:v>1105.1400000000001</c:v>
                </c:pt>
                <c:pt idx="3">
                  <c:v>1108.24</c:v>
                </c:pt>
                <c:pt idx="4">
                  <c:v>1104.9000000000001</c:v>
                </c:pt>
                <c:pt idx="5">
                  <c:v>1104</c:v>
                </c:pt>
                <c:pt idx="6">
                  <c:v>1102.2</c:v>
                </c:pt>
                <c:pt idx="7">
                  <c:v>1108.6199999999999</c:v>
                </c:pt>
              </c:numCache>
            </c:numRef>
          </c:val>
          <c:extLst>
            <c:ext xmlns:c16="http://schemas.microsoft.com/office/drawing/2014/chart" uri="{C3380CC4-5D6E-409C-BE32-E72D297353CC}">
              <c16:uniqueId val="{00000000-11F8-4D7A-84EF-8CD7F6E79246}"/>
            </c:ext>
          </c:extLst>
        </c:ser>
        <c:ser>
          <c:idx val="0"/>
          <c:order val="1"/>
          <c:tx>
            <c:strRef>
              <c:f>'28'!$F$5</c:f>
              <c:strCache>
                <c:ptCount val="1"/>
                <c:pt idx="0">
                  <c:v>Demanda</c:v>
                </c:pt>
              </c:strCache>
            </c:strRef>
          </c:tx>
          <c:spPr>
            <a:ln>
              <a:prstDash val="sysDash"/>
            </a:ln>
          </c:spPr>
          <c:invertIfNegative val="0"/>
          <c:cat>
            <c:numRef>
              <c:f>'28'!$C$6:$C$17</c:f>
              <c:numCache>
                <c:formatCode>mmm\-yy</c:formatCode>
                <c:ptCount val="1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numCache>
            </c:numRef>
          </c:cat>
          <c:val>
            <c:numRef>
              <c:f>'28'!$F$6:$F$13</c:f>
              <c:numCache>
                <c:formatCode>#,##0</c:formatCode>
                <c:ptCount val="8"/>
                <c:pt idx="0">
                  <c:v>1145.01</c:v>
                </c:pt>
                <c:pt idx="1">
                  <c:v>1134.05</c:v>
                </c:pt>
                <c:pt idx="2">
                  <c:v>1134.97</c:v>
                </c:pt>
                <c:pt idx="3">
                  <c:v>1129.0899999999999</c:v>
                </c:pt>
                <c:pt idx="4">
                  <c:v>1128.2</c:v>
                </c:pt>
                <c:pt idx="5">
                  <c:v>1125.5</c:v>
                </c:pt>
                <c:pt idx="6">
                  <c:v>1126.3</c:v>
                </c:pt>
                <c:pt idx="7">
                  <c:v>1127.23</c:v>
                </c:pt>
              </c:numCache>
            </c:numRef>
          </c:val>
          <c:extLst>
            <c:ext xmlns:c16="http://schemas.microsoft.com/office/drawing/2014/chart" uri="{C3380CC4-5D6E-409C-BE32-E72D297353CC}">
              <c16:uniqueId val="{00000001-11F8-4D7A-84EF-8CD7F6E79246}"/>
            </c:ext>
          </c:extLst>
        </c:ser>
        <c:dLbls>
          <c:showLegendKey val="0"/>
          <c:showVal val="0"/>
          <c:showCatName val="0"/>
          <c:showSerName val="0"/>
          <c:showPercent val="0"/>
          <c:showBubbleSize val="0"/>
        </c:dLbls>
        <c:gapWidth val="150"/>
        <c:axId val="383279104"/>
        <c:axId val="979684160"/>
      </c:barChart>
      <c:dateAx>
        <c:axId val="38327910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684160"/>
        <c:crosses val="autoZero"/>
        <c:auto val="0"/>
        <c:lblOffset val="100"/>
        <c:baseTimeUnit val="months"/>
        <c:majorUnit val="1"/>
        <c:majorTimeUnit val="months"/>
        <c:minorUnit val="1"/>
        <c:minorTimeUnit val="months"/>
      </c:dateAx>
      <c:valAx>
        <c:axId val="979684160"/>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383279104"/>
        <c:crosses val="autoZero"/>
        <c:crossBetween val="between"/>
      </c:valAx>
    </c:plotArea>
    <c:legend>
      <c:legendPos val="r"/>
      <c:layout>
        <c:manualLayout>
          <c:xMode val="edge"/>
          <c:yMode val="edge"/>
          <c:x val="0.31394548882002304"/>
          <c:y val="0.82062381737166579"/>
          <c:w val="0.31700650741781322"/>
          <c:h val="0.1173882334475632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diciembre 2019 (millones de toneladas)</a:t>
            </a:r>
          </a:p>
        </c:rich>
      </c:tx>
      <c:layout>
        <c:manualLayout>
          <c:xMode val="edge"/>
          <c:yMode val="edge"/>
          <c:x val="0.23422964935138504"/>
          <c:y val="3.5465533913523972E-2"/>
        </c:manualLayout>
      </c:layout>
      <c:overlay val="0"/>
    </c:title>
    <c:autoTitleDeleted val="0"/>
    <c:plotArea>
      <c:layout>
        <c:manualLayout>
          <c:layoutTarget val="inner"/>
          <c:xMode val="edge"/>
          <c:yMode val="edge"/>
          <c:x val="9.4408882342944547E-2"/>
          <c:y val="0.16669885329009321"/>
          <c:w val="0.76980124247059045"/>
          <c:h val="0.59006594722441741"/>
        </c:manualLayout>
      </c:layout>
      <c:lineChart>
        <c:grouping val="standard"/>
        <c:varyColors val="0"/>
        <c:ser>
          <c:idx val="1"/>
          <c:order val="0"/>
          <c:tx>
            <c:strRef>
              <c:f>'29'!$D$5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2C-4061-B259-2C9D0C047E9A}"/>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2C-4061-B259-2C9D0C047E9A}"/>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2C-4061-B259-2C9D0C047E9A}"/>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2C-4061-B259-2C9D0C047E9A}"/>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2C-4061-B259-2C9D0C047E9A}"/>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2C-4061-B259-2C9D0C047E9A}"/>
                </c:ext>
              </c:extLst>
            </c:dLbl>
            <c:dLbl>
              <c:idx val="6"/>
              <c:layout>
                <c:manualLayout>
                  <c:x val="-6.368226977762742E-2"/>
                  <c:y val="-5.266586468358121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2C-4061-B259-2C9D0C047E9A}"/>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2C-4061-B259-2C9D0C047E9A}"/>
                </c:ext>
              </c:extLst>
            </c:dLbl>
            <c:dLbl>
              <c:idx val="8"/>
              <c:layout>
                <c:manualLayout>
                  <c:x val="-4.3136654362326769E-2"/>
                  <c:y val="4.477524119274020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2C-4061-B259-2C9D0C047E9A}"/>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'29'!$B$6:$B$14</c:f>
              <c:strCache>
                <c:ptCount val="9"/>
                <c:pt idx="0">
                  <c:v>2010/2011</c:v>
                </c:pt>
                <c:pt idx="1">
                  <c:v>2011/2012</c:v>
                </c:pt>
                <c:pt idx="2">
                  <c:v>2012/2013</c:v>
                </c:pt>
                <c:pt idx="3">
                  <c:v>2013/14</c:v>
                </c:pt>
                <c:pt idx="4">
                  <c:v>2014/2015</c:v>
                </c:pt>
                <c:pt idx="5">
                  <c:v>2015/2016</c:v>
                </c:pt>
                <c:pt idx="6">
                  <c:v>2016/2017 </c:v>
                </c:pt>
                <c:pt idx="7">
                  <c:v>2017/18 </c:v>
                </c:pt>
                <c:pt idx="8">
                  <c:v>2018/19 estimado</c:v>
                </c:pt>
              </c:strCache>
            </c:strRef>
          </c:cat>
          <c:val>
            <c:numRef>
              <c:f>'29'!$D$6:$D$15</c:f>
              <c:numCache>
                <c:formatCode>#,##0</c:formatCode>
                <c:ptCount val="10"/>
                <c:pt idx="0">
                  <c:v>835.38</c:v>
                </c:pt>
                <c:pt idx="1">
                  <c:v>888.16300000000001</c:v>
                </c:pt>
                <c:pt idx="2">
                  <c:v>867.96600000000001</c:v>
                </c:pt>
                <c:pt idx="3">
                  <c:v>990.47</c:v>
                </c:pt>
                <c:pt idx="4">
                  <c:v>1015.57</c:v>
                </c:pt>
                <c:pt idx="5">
                  <c:v>972.21</c:v>
                </c:pt>
                <c:pt idx="6">
                  <c:v>1123.4100000000001</c:v>
                </c:pt>
                <c:pt idx="7">
                  <c:v>1079.9100000000001</c:v>
                </c:pt>
                <c:pt idx="8">
                  <c:v>1124.49</c:v>
                </c:pt>
                <c:pt idx="9">
                  <c:v>1108.6199999999999</c:v>
                </c:pt>
              </c:numCache>
            </c:numRef>
          </c:val>
          <c:smooth val="0"/>
          <c:extLst>
            <c:ext xmlns:c16="http://schemas.microsoft.com/office/drawing/2014/chart" uri="{C3380CC4-5D6E-409C-BE32-E72D297353CC}">
              <c16:uniqueId val="{00000009-8D2C-4061-B259-2C9D0C047E9A}"/>
            </c:ext>
          </c:extLst>
        </c:ser>
        <c:ser>
          <c:idx val="0"/>
          <c:order val="1"/>
          <c:tx>
            <c:strRef>
              <c:f>'29'!$E$5</c:f>
              <c:strCache>
                <c:ptCount val="1"/>
                <c:pt idx="0">
                  <c:v>Demanda</c:v>
                </c:pt>
              </c:strCache>
            </c:strRef>
          </c:tx>
          <c:spPr>
            <a:ln>
              <a:prstDash val="sysDash"/>
            </a:ln>
          </c:spPr>
          <c:dLbls>
            <c:dLbl>
              <c:idx val="0"/>
              <c:layout>
                <c:manualLayout>
                  <c:x val="-6.0091923471267935E-3"/>
                  <c:y val="5.857209787919166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2C-4061-B259-2C9D0C047E9A}"/>
                </c:ext>
              </c:extLst>
            </c:dLbl>
            <c:dLbl>
              <c:idx val="1"/>
              <c:layout>
                <c:manualLayout>
                  <c:x val="-4.4719783496928386E-3"/>
                  <c:y val="4.055205794153236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2C-4061-B259-2C9D0C047E9A}"/>
                </c:ext>
              </c:extLst>
            </c:dLbl>
            <c:dLbl>
              <c:idx val="2"/>
              <c:layout>
                <c:manualLayout>
                  <c:x val="-2.703202195145207E-2"/>
                  <c:y val="7.214772514394160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D2C-4061-B259-2C9D0C047E9A}"/>
                </c:ext>
              </c:extLst>
            </c:dLbl>
            <c:dLbl>
              <c:idx val="3"/>
              <c:layout>
                <c:manualLayout>
                  <c:x val="-4.73548770944489E-3"/>
                  <c:y val="6.683864405590726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2C-4061-B259-2C9D0C047E9A}"/>
                </c:ext>
              </c:extLst>
            </c:dLbl>
            <c:dLbl>
              <c:idx val="4"/>
              <c:layout>
                <c:manualLayout>
                  <c:x val="-2.858188416630273E-2"/>
                  <c:y val="7.12063122138650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D2C-4061-B259-2C9D0C047E9A}"/>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D2C-4061-B259-2C9D0C047E9A}"/>
                </c:ext>
              </c:extLst>
            </c:dLbl>
            <c:dLbl>
              <c:idx val="6"/>
              <c:layout>
                <c:manualLayout>
                  <c:x val="-1.6719993831754001E-2"/>
                  <c:y val="8.451151289830419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D2C-4061-B259-2C9D0C047E9A}"/>
                </c:ext>
              </c:extLst>
            </c:dLbl>
            <c:dLbl>
              <c:idx val="7"/>
              <c:layout>
                <c:manualLayout>
                  <c:x val="-3.2297109749020315E-2"/>
                  <c:y val="6.02255958417155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D2C-4061-B259-2C9D0C047E9A}"/>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D2C-4061-B259-2C9D0C047E9A}"/>
                </c:ext>
              </c:extLst>
            </c:dLbl>
            <c:dLbl>
              <c:idx val="9"/>
              <c:layout>
                <c:manualLayout>
                  <c:x val="-2.3021582733813089E-2"/>
                  <c:y val="-4.8245614035087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9-4F46-AEE9-A8265ECC6588}"/>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'29'!$B$6:$B$14</c:f>
              <c:strCache>
                <c:ptCount val="9"/>
                <c:pt idx="0">
                  <c:v>2010/2011</c:v>
                </c:pt>
                <c:pt idx="1">
                  <c:v>2011/2012</c:v>
                </c:pt>
                <c:pt idx="2">
                  <c:v>2012/2013</c:v>
                </c:pt>
                <c:pt idx="3">
                  <c:v>2013/14</c:v>
                </c:pt>
                <c:pt idx="4">
                  <c:v>2014/2015</c:v>
                </c:pt>
                <c:pt idx="5">
                  <c:v>2015/2016</c:v>
                </c:pt>
                <c:pt idx="6">
                  <c:v>2016/2017 </c:v>
                </c:pt>
                <c:pt idx="7">
                  <c:v>2017/18 </c:v>
                </c:pt>
                <c:pt idx="8">
                  <c:v>2018/19 estimado</c:v>
                </c:pt>
              </c:strCache>
            </c:strRef>
          </c:cat>
          <c:val>
            <c:numRef>
              <c:f>'29'!$E$6:$E$15</c:f>
              <c:numCache>
                <c:formatCode>#,##0</c:formatCode>
                <c:ptCount val="10"/>
                <c:pt idx="0">
                  <c:v>851.95</c:v>
                </c:pt>
                <c:pt idx="1">
                  <c:v>883.69299999999998</c:v>
                </c:pt>
                <c:pt idx="2">
                  <c:v>864.69399999999996</c:v>
                </c:pt>
                <c:pt idx="3">
                  <c:v>948.85</c:v>
                </c:pt>
                <c:pt idx="4">
                  <c:v>980.58</c:v>
                </c:pt>
                <c:pt idx="5">
                  <c:v>968.01</c:v>
                </c:pt>
                <c:pt idx="6">
                  <c:v>1084.1400000000001</c:v>
                </c:pt>
                <c:pt idx="7">
                  <c:v>1090.4000000000001</c:v>
                </c:pt>
                <c:pt idx="8">
                  <c:v>1146.5999999999999</c:v>
                </c:pt>
                <c:pt idx="9">
                  <c:v>1127.23</c:v>
                </c:pt>
              </c:numCache>
            </c:numRef>
          </c:val>
          <c:smooth val="0"/>
          <c:extLst>
            <c:ext xmlns:c16="http://schemas.microsoft.com/office/drawing/2014/chart" uri="{C3380CC4-5D6E-409C-BE32-E72D297353CC}">
              <c16:uniqueId val="{00000013-8D2C-4061-B259-2C9D0C047E9A}"/>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244561408"/>
        <c:axId val="979686464"/>
      </c:lineChart>
      <c:lineChart>
        <c:grouping val="standard"/>
        <c:varyColors val="0"/>
        <c:ser>
          <c:idx val="2"/>
          <c:order val="2"/>
          <c:tx>
            <c:strRef>
              <c:f>'29'!$G$5</c:f>
              <c:strCache>
                <c:ptCount val="1"/>
                <c:pt idx="0">
                  <c:v>Relación stock final/consumo</c:v>
                </c:pt>
              </c:strCache>
            </c:strRef>
          </c:tx>
          <c:val>
            <c:numRef>
              <c:f>'29'!$G$6:$G$15</c:f>
              <c:numCache>
                <c:formatCode>0%</c:formatCode>
                <c:ptCount val="10"/>
                <c:pt idx="0">
                  <c:v>0.15266154117025646</c:v>
                </c:pt>
                <c:pt idx="1">
                  <c:v>0.15223386402291292</c:v>
                </c:pt>
                <c:pt idx="2">
                  <c:v>0.1593627341001557</c:v>
                </c:pt>
                <c:pt idx="3">
                  <c:v>0.18446540549085735</c:v>
                </c:pt>
                <c:pt idx="4">
                  <c:v>0.21392441208264495</c:v>
                </c:pt>
                <c:pt idx="5">
                  <c:v>0.22099978306009235</c:v>
                </c:pt>
                <c:pt idx="6">
                  <c:v>0.32326083347169182</c:v>
                </c:pt>
                <c:pt idx="7">
                  <c:v>0.31299523110785032</c:v>
                </c:pt>
                <c:pt idx="8">
                  <c:v>0.27836211407639982</c:v>
                </c:pt>
                <c:pt idx="9">
                  <c:v>0.26663591281282434</c:v>
                </c:pt>
              </c:numCache>
            </c:numRef>
          </c:val>
          <c:smooth val="0"/>
          <c:extLst>
            <c:ext xmlns:c16="http://schemas.microsoft.com/office/drawing/2014/chart" uri="{C3380CC4-5D6E-409C-BE32-E72D297353CC}">
              <c16:uniqueId val="{00000014-8D2C-4061-B259-2C9D0C047E9A}"/>
            </c:ext>
          </c:extLst>
        </c:ser>
        <c:dLbls>
          <c:showLegendKey val="0"/>
          <c:showVal val="0"/>
          <c:showCatName val="0"/>
          <c:showSerName val="0"/>
          <c:showPercent val="0"/>
          <c:showBubbleSize val="0"/>
        </c:dLbls>
        <c:marker val="1"/>
        <c:smooth val="0"/>
        <c:axId val="244561920"/>
        <c:axId val="979687040"/>
      </c:lineChart>
      <c:catAx>
        <c:axId val="244561408"/>
        <c:scaling>
          <c:orientation val="minMax"/>
        </c:scaling>
        <c:delete val="0"/>
        <c:axPos val="b"/>
        <c:numFmt formatCode="General" sourceLinked="1"/>
        <c:majorTickMark val="none"/>
        <c:minorTickMark val="none"/>
        <c:tickLblPos val="nextTo"/>
        <c:txPr>
          <a:bodyPr rot="1260000" vert="horz"/>
          <a:lstStyle/>
          <a:p>
            <a:pPr>
              <a:defRPr sz="900" b="0" i="0" u="none" strike="noStrike" baseline="0">
                <a:solidFill>
                  <a:srgbClr val="000000"/>
                </a:solidFill>
                <a:latin typeface="Arial"/>
                <a:ea typeface="Arial"/>
                <a:cs typeface="Arial"/>
              </a:defRPr>
            </a:pPr>
            <a:endParaRPr lang="es-CL"/>
          </a:p>
        </c:txPr>
        <c:crossAx val="979686464"/>
        <c:crosses val="autoZero"/>
        <c:auto val="1"/>
        <c:lblAlgn val="ctr"/>
        <c:lblOffset val="100"/>
        <c:noMultiLvlLbl val="0"/>
      </c:catAx>
      <c:valAx>
        <c:axId val="979686464"/>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1.4598765082422251E-2"/>
              <c:y val="0.27147741400745962"/>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408"/>
        <c:crosses val="autoZero"/>
        <c:crossBetween val="between"/>
      </c:valAx>
      <c:catAx>
        <c:axId val="244561920"/>
        <c:scaling>
          <c:orientation val="minMax"/>
        </c:scaling>
        <c:delete val="1"/>
        <c:axPos val="b"/>
        <c:majorTickMark val="out"/>
        <c:minorTickMark val="none"/>
        <c:tickLblPos val="nextTo"/>
        <c:crossAx val="979687040"/>
        <c:crosses val="autoZero"/>
        <c:auto val="1"/>
        <c:lblAlgn val="ctr"/>
        <c:lblOffset val="100"/>
        <c:noMultiLvlLbl val="0"/>
      </c:catAx>
      <c:valAx>
        <c:axId val="979687040"/>
        <c:scaling>
          <c:orientation val="minMax"/>
          <c:max val="0.4"/>
          <c:min val="0.12000000000000001"/>
        </c:scaling>
        <c:delete val="0"/>
        <c:axPos val="r"/>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920"/>
        <c:crosses val="max"/>
        <c:crossBetween val="between"/>
      </c:valAx>
    </c:plotArea>
    <c:legend>
      <c:legendPos val="r"/>
      <c:layout>
        <c:manualLayout>
          <c:xMode val="edge"/>
          <c:yMode val="edge"/>
          <c:x val="7.6740875016522214E-2"/>
          <c:y val="0.91669360408896239"/>
          <c:w val="0.81297577371173935"/>
          <c:h val="7.2370838513606817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grano (miles de toneladas) y rendimiento (qqm/ha) </a:t>
            </a:r>
          </a:p>
        </c:rich>
      </c:tx>
      <c:layout>
        <c:manualLayout>
          <c:xMode val="edge"/>
          <c:yMode val="edge"/>
          <c:x val="0.12371237686198316"/>
          <c:y val="2.9563880272541688E-2"/>
        </c:manualLayout>
      </c:layout>
      <c:overlay val="0"/>
      <c:spPr>
        <a:noFill/>
        <a:ln w="25400">
          <a:noFill/>
        </a:ln>
      </c:spPr>
    </c:title>
    <c:autoTitleDeleted val="0"/>
    <c:plotArea>
      <c:layout>
        <c:manualLayout>
          <c:layoutTarget val="inner"/>
          <c:xMode val="edge"/>
          <c:yMode val="edge"/>
          <c:x val="0.1695959880014998"/>
          <c:y val="0.2408820488348048"/>
          <c:w val="0.64760264341957263"/>
          <c:h val="0.40642116705108833"/>
        </c:manualLayout>
      </c:layout>
      <c:barChart>
        <c:barDir val="col"/>
        <c:grouping val="clustered"/>
        <c:varyColors val="0"/>
        <c:ser>
          <c:idx val="1"/>
          <c:order val="0"/>
          <c:tx>
            <c:strRef>
              <c:f>'31'!$D$5</c:f>
              <c:strCache>
                <c:ptCount val="1"/>
                <c:pt idx="0">
                  <c:v> Producción 
(miles de toneladas) </c:v>
                </c:pt>
              </c:strCache>
            </c:strRef>
          </c:tx>
          <c:spPr>
            <a:solidFill>
              <a:srgbClr val="C0504D"/>
            </a:solidFill>
            <a:ln w="25400">
              <a:noFill/>
            </a:ln>
          </c:spPr>
          <c:invertIfNegative val="0"/>
          <c:cat>
            <c:strRef>
              <c:f>'31'!$B$6:$B$14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'31'!$D$6:$D$14</c:f>
              <c:numCache>
                <c:formatCode>#,##0.0</c:formatCode>
                <c:ptCount val="9"/>
                <c:pt idx="0">
                  <c:v>1379.6980000000001</c:v>
                </c:pt>
                <c:pt idx="1">
                  <c:v>1413.644</c:v>
                </c:pt>
                <c:pt idx="2">
                  <c:v>1411.057</c:v>
                </c:pt>
                <c:pt idx="3">
                  <c:v>1115.732</c:v>
                </c:pt>
                <c:pt idx="4">
                  <c:v>1517.8920000000001</c:v>
                </c:pt>
                <c:pt idx="5">
                  <c:v>1149.0391</c:v>
                </c:pt>
                <c:pt idx="6">
                  <c:v>1039.675</c:v>
                </c:pt>
                <c:pt idx="7">
                  <c:v>1087.9098671827173</c:v>
                </c:pt>
                <c:pt idx="8">
                  <c:v>951.06949999999995</c:v>
                </c:pt>
              </c:numCache>
            </c:numRef>
          </c:val>
          <c:extLst>
            <c:ext xmlns:c16="http://schemas.microsoft.com/office/drawing/2014/chart" uri="{C3380CC4-5D6E-409C-BE32-E72D297353CC}">
              <c16:uniqueId val="{00000000-1D83-40D3-A96A-9137F38F9E1B}"/>
            </c:ext>
          </c:extLst>
        </c:ser>
        <c:dLbls>
          <c:showLegendKey val="0"/>
          <c:showVal val="0"/>
          <c:showCatName val="0"/>
          <c:showSerName val="0"/>
          <c:showPercent val="0"/>
          <c:showBubbleSize val="0"/>
        </c:dLbls>
        <c:gapWidth val="150"/>
        <c:axId val="943778304"/>
        <c:axId val="380903424"/>
      </c:barChart>
      <c:lineChart>
        <c:grouping val="standard"/>
        <c:varyColors val="0"/>
        <c:ser>
          <c:idx val="0"/>
          <c:order val="1"/>
          <c:tx>
            <c:strRef>
              <c:f>'31'!$C$5</c:f>
              <c:strCache>
                <c:ptCount val="1"/>
                <c:pt idx="0">
                  <c:v> Superficie 
(miles de hectáreas) </c:v>
                </c:pt>
              </c:strCache>
            </c:strRef>
          </c:tx>
          <c:spPr>
            <a:ln w="25400">
              <a:solidFill>
                <a:srgbClr val="4F81BD"/>
              </a:solidFill>
              <a:prstDash val="solid"/>
            </a:ln>
          </c:spPr>
          <c:marker>
            <c:symbol val="none"/>
          </c:marker>
          <c:cat>
            <c:strRef>
              <c:f>'31'!$B$6:$B$14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'31'!$C$6:$C$14</c:f>
              <c:numCache>
                <c:formatCode>0.0</c:formatCode>
                <c:ptCount val="9"/>
                <c:pt idx="0">
                  <c:v>102.54600000000001</c:v>
                </c:pt>
                <c:pt idx="1">
                  <c:v>110.233</c:v>
                </c:pt>
                <c:pt idx="2">
                  <c:v>106.34699999999999</c:v>
                </c:pt>
                <c:pt idx="3">
                  <c:v>92.378</c:v>
                </c:pt>
                <c:pt idx="4">
                  <c:v>117.6</c:v>
                </c:pt>
                <c:pt idx="5">
                  <c:v>92.536000000000001</c:v>
                </c:pt>
                <c:pt idx="6">
                  <c:v>86.421000000000006</c:v>
                </c:pt>
                <c:pt idx="7">
                  <c:v>81.597999999999999</c:v>
                </c:pt>
                <c:pt idx="8">
                  <c:v>73.856999999999999</c:v>
                </c:pt>
              </c:numCache>
            </c:numRef>
          </c:val>
          <c:smooth val="0"/>
          <c:extLst>
            <c:ext xmlns:c16="http://schemas.microsoft.com/office/drawing/2014/chart" uri="{C3380CC4-5D6E-409C-BE32-E72D297353CC}">
              <c16:uniqueId val="{00000001-1D83-40D3-A96A-9137F38F9E1B}"/>
            </c:ext>
          </c:extLst>
        </c:ser>
        <c:ser>
          <c:idx val="2"/>
          <c:order val="2"/>
          <c:tx>
            <c:strRef>
              <c:f>'31'!$E$5</c:f>
              <c:strCache>
                <c:ptCount val="1"/>
                <c:pt idx="0">
                  <c:v> Rendimiento 
(qqm/ha) </c:v>
                </c:pt>
              </c:strCache>
            </c:strRef>
          </c:tx>
          <c:marker>
            <c:symbol val="none"/>
          </c:marker>
          <c:cat>
            <c:strRef>
              <c:f>'31'!$B$6:$B$14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'31'!$E$6:$E$14</c:f>
              <c:numCache>
                <c:formatCode>0.0</c:formatCode>
                <c:ptCount val="9"/>
                <c:pt idx="0">
                  <c:v>134.54430206931522</c:v>
                </c:pt>
                <c:pt idx="1">
                  <c:v>128.24145219671061</c:v>
                </c:pt>
                <c:pt idx="2">
                  <c:v>132.68423180719719</c:v>
                </c:pt>
                <c:pt idx="3">
                  <c:v>120.77897334863279</c:v>
                </c:pt>
                <c:pt idx="4">
                  <c:v>129.07244897959185</c:v>
                </c:pt>
                <c:pt idx="5">
                  <c:v>124.1721167977868</c:v>
                </c:pt>
                <c:pt idx="6">
                  <c:v>120.30351419215236</c:v>
                </c:pt>
                <c:pt idx="7">
                  <c:v>133.32555542816215</c:v>
                </c:pt>
                <c:pt idx="8">
                  <c:v>128.77174810782998</c:v>
                </c:pt>
              </c:numCache>
            </c:numRef>
          </c:val>
          <c:smooth val="0"/>
          <c:extLst>
            <c:ext xmlns:c16="http://schemas.microsoft.com/office/drawing/2014/chart" uri="{C3380CC4-5D6E-409C-BE32-E72D297353CC}">
              <c16:uniqueId val="{00000002-1D83-40D3-A96A-9137F38F9E1B}"/>
            </c:ext>
          </c:extLst>
        </c:ser>
        <c:dLbls>
          <c:showLegendKey val="0"/>
          <c:showVal val="0"/>
          <c:showCatName val="0"/>
          <c:showSerName val="0"/>
          <c:showPercent val="0"/>
          <c:showBubbleSize val="0"/>
        </c:dLbls>
        <c:marker val="1"/>
        <c:smooth val="0"/>
        <c:axId val="944332800"/>
        <c:axId val="380904000"/>
      </c:lineChart>
      <c:catAx>
        <c:axId val="94377830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380903424"/>
        <c:crosses val="autoZero"/>
        <c:auto val="1"/>
        <c:lblAlgn val="ctr"/>
        <c:lblOffset val="100"/>
        <c:tickLblSkip val="1"/>
        <c:noMultiLvlLbl val="0"/>
      </c:catAx>
      <c:valAx>
        <c:axId val="380903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layout>
            <c:manualLayout>
              <c:xMode val="edge"/>
              <c:yMode val="edge"/>
              <c:x val="5.3140914203906327E-2"/>
              <c:y val="9.2068188446141203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3778304"/>
        <c:crosses val="autoZero"/>
        <c:crossBetween val="between"/>
      </c:valAx>
      <c:catAx>
        <c:axId val="944332800"/>
        <c:scaling>
          <c:orientation val="minMax"/>
        </c:scaling>
        <c:delete val="1"/>
        <c:axPos val="b"/>
        <c:numFmt formatCode="General" sourceLinked="1"/>
        <c:majorTickMark val="out"/>
        <c:minorTickMark val="none"/>
        <c:tickLblPos val="nextTo"/>
        <c:crossAx val="380904000"/>
        <c:crosses val="autoZero"/>
        <c:auto val="1"/>
        <c:lblAlgn val="ctr"/>
        <c:lblOffset val="100"/>
        <c:noMultiLvlLbl val="0"/>
      </c:catAx>
      <c:valAx>
        <c:axId val="380904000"/>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layout>
            <c:manualLayout>
              <c:xMode val="edge"/>
              <c:yMode val="edge"/>
              <c:x val="0.88533081092136201"/>
              <c:y val="0.180498245800083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4332800"/>
        <c:crosses val="max"/>
        <c:crossBetween val="between"/>
      </c:valAx>
      <c:spPr>
        <a:noFill/>
        <a:ln w="25400">
          <a:noFill/>
        </a:ln>
      </c:spPr>
    </c:plotArea>
    <c:legend>
      <c:legendPos val="r"/>
      <c:layout>
        <c:manualLayout>
          <c:xMode val="edge"/>
          <c:yMode val="edge"/>
          <c:x val="8.2794934724068583E-2"/>
          <c:y val="0.75760120893979166"/>
          <c:w val="0.83281947711081572"/>
          <c:h val="0.1414187367993142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120211648185126"/>
          <c:y val="4.340803553401978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'35'!$C$6</c:f>
              <c:strCache>
                <c:ptCount val="1"/>
                <c:pt idx="0">
                  <c:v>Producción</c:v>
                </c:pt>
              </c:strCache>
            </c:strRef>
          </c:tx>
          <c:invertIfNegative val="0"/>
          <c:cat>
            <c:numRef>
              <c:f>'35'!$B$7:$B$17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'35'!$C$7:$C$17</c:f>
              <c:numCache>
                <c:formatCode>#,##0_);\(#,##0\)</c:formatCode>
                <c:ptCount val="11"/>
                <c:pt idx="0">
                  <c:v>1293088.2000000002</c:v>
                </c:pt>
                <c:pt idx="1">
                  <c:v>1261215.3</c:v>
                </c:pt>
                <c:pt idx="2">
                  <c:v>1292649.96</c:v>
                </c:pt>
                <c:pt idx="3">
                  <c:v>1379698.1595000001</c:v>
                </c:pt>
                <c:pt idx="4">
                  <c:v>1413644</c:v>
                </c:pt>
                <c:pt idx="5">
                  <c:v>1411057.0441826645</c:v>
                </c:pt>
                <c:pt idx="6">
                  <c:v>1115732</c:v>
                </c:pt>
                <c:pt idx="7">
                  <c:v>1517892</c:v>
                </c:pt>
                <c:pt idx="8">
                  <c:v>1149039.1000000001</c:v>
                </c:pt>
                <c:pt idx="9">
                  <c:v>1039676</c:v>
                </c:pt>
                <c:pt idx="10">
                  <c:v>1087909.8671827174</c:v>
                </c:pt>
              </c:numCache>
            </c:numRef>
          </c:val>
          <c:extLst>
            <c:ext xmlns:c16="http://schemas.microsoft.com/office/drawing/2014/chart" uri="{C3380CC4-5D6E-409C-BE32-E72D297353CC}">
              <c16:uniqueId val="{00000000-84AC-4A66-8628-B9D3FB741781}"/>
            </c:ext>
          </c:extLst>
        </c:ser>
        <c:ser>
          <c:idx val="2"/>
          <c:order val="1"/>
          <c:tx>
            <c:strRef>
              <c:f>'35'!$E$6</c:f>
              <c:strCache>
                <c:ptCount val="1"/>
                <c:pt idx="0">
                  <c:v>Importación</c:v>
                </c:pt>
              </c:strCache>
            </c:strRef>
          </c:tx>
          <c:invertIfNegative val="0"/>
          <c:cat>
            <c:numRef>
              <c:f>'35'!$B$7:$B$17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'35'!$E$7:$E$17</c:f>
              <c:numCache>
                <c:formatCode>#,##0_);\(#,##0\)</c:formatCode>
                <c:ptCount val="11"/>
                <c:pt idx="0">
                  <c:v>1438072.6</c:v>
                </c:pt>
                <c:pt idx="1">
                  <c:v>739969.29500000027</c:v>
                </c:pt>
                <c:pt idx="2">
                  <c:v>596478.2009999993</c:v>
                </c:pt>
                <c:pt idx="3">
                  <c:v>666016.16</c:v>
                </c:pt>
                <c:pt idx="4">
                  <c:v>873303.59099999967</c:v>
                </c:pt>
                <c:pt idx="5">
                  <c:v>1092901.9909999999</c:v>
                </c:pt>
                <c:pt idx="6">
                  <c:v>1410364.561</c:v>
                </c:pt>
                <c:pt idx="7">
                  <c:v>1528818.3489999999</c:v>
                </c:pt>
                <c:pt idx="8">
                  <c:v>1462676.1939999999</c:v>
                </c:pt>
                <c:pt idx="9">
                  <c:v>1590526.189</c:v>
                </c:pt>
                <c:pt idx="10">
                  <c:v>1918486.1880699999</c:v>
                </c:pt>
              </c:numCache>
            </c:numRef>
          </c:val>
          <c:extLst>
            <c:ext xmlns:c16="http://schemas.microsoft.com/office/drawing/2014/chart" uri="{C3380CC4-5D6E-409C-BE32-E72D297353CC}">
              <c16:uniqueId val="{00000001-84AC-4A66-8628-B9D3FB741781}"/>
            </c:ext>
          </c:extLst>
        </c:ser>
        <c:dLbls>
          <c:showLegendKey val="0"/>
          <c:showVal val="0"/>
          <c:showCatName val="0"/>
          <c:showSerName val="0"/>
          <c:showPercent val="0"/>
          <c:showBubbleSize val="0"/>
        </c:dLbls>
        <c:gapWidth val="150"/>
        <c:overlap val="100"/>
        <c:axId val="943902208"/>
        <c:axId val="380906304"/>
      </c:barChart>
      <c:lineChart>
        <c:grouping val="standard"/>
        <c:varyColors val="0"/>
        <c:ser>
          <c:idx val="5"/>
          <c:order val="2"/>
          <c:tx>
            <c:strRef>
              <c:f>'35'!$G$6</c:f>
              <c:strCache>
                <c:ptCount val="1"/>
                <c:pt idx="0">
                  <c:v>Disponibilidad aparente</c:v>
                </c:pt>
              </c:strCache>
            </c:strRef>
          </c:tx>
          <c:marker>
            <c:symbol val="none"/>
          </c:marker>
          <c:cat>
            <c:numRef>
              <c:f>'35'!$B$7:$B$16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'35'!$G$7:$G$17</c:f>
              <c:numCache>
                <c:formatCode>#,##0_);\(#,##0\)</c:formatCode>
                <c:ptCount val="11"/>
                <c:pt idx="0">
                  <c:v>2731160.8000000003</c:v>
                </c:pt>
                <c:pt idx="1">
                  <c:v>2001184.5950000002</c:v>
                </c:pt>
                <c:pt idx="2">
                  <c:v>1889128.1609999994</c:v>
                </c:pt>
                <c:pt idx="3">
                  <c:v>2045714.3195000002</c:v>
                </c:pt>
                <c:pt idx="4">
                  <c:v>2286947.5909999995</c:v>
                </c:pt>
                <c:pt idx="5">
                  <c:v>2503959.0351826642</c:v>
                </c:pt>
                <c:pt idx="6">
                  <c:v>2526096.5609999998</c:v>
                </c:pt>
                <c:pt idx="7">
                  <c:v>3046710.3489999999</c:v>
                </c:pt>
                <c:pt idx="8">
                  <c:v>2611715.2939999998</c:v>
                </c:pt>
                <c:pt idx="9">
                  <c:v>2630202.1890000002</c:v>
                </c:pt>
                <c:pt idx="10">
                  <c:v>3006396.0552527173</c:v>
                </c:pt>
              </c:numCache>
            </c:numRef>
          </c:val>
          <c:smooth val="0"/>
          <c:extLst>
            <c:ext xmlns:c16="http://schemas.microsoft.com/office/drawing/2014/chart" uri="{C3380CC4-5D6E-409C-BE32-E72D297353CC}">
              <c16:uniqueId val="{00000002-84AC-4A66-8628-B9D3FB741781}"/>
            </c:ext>
          </c:extLst>
        </c:ser>
        <c:dLbls>
          <c:showLegendKey val="0"/>
          <c:showVal val="0"/>
          <c:showCatName val="0"/>
          <c:showSerName val="0"/>
          <c:showPercent val="0"/>
          <c:showBubbleSize val="0"/>
        </c:dLbls>
        <c:marker val="1"/>
        <c:smooth val="0"/>
        <c:axId val="943902208"/>
        <c:axId val="380906304"/>
      </c:lineChart>
      <c:catAx>
        <c:axId val="943902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0906304"/>
        <c:crosses val="autoZero"/>
        <c:auto val="1"/>
        <c:lblAlgn val="ctr"/>
        <c:lblOffset val="100"/>
        <c:tickLblSkip val="1"/>
        <c:tickMarkSkip val="1"/>
        <c:noMultiLvlLbl val="0"/>
      </c:catAx>
      <c:valAx>
        <c:axId val="380906304"/>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684897043375E-2"/>
              <c:y val="0.27742950400430716"/>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3902208"/>
        <c:crosses val="autoZero"/>
        <c:crossBetween val="between"/>
        <c:dispUnits>
          <c:builtInUnit val="millions"/>
        </c:dispUnits>
      </c:valAx>
      <c:spPr>
        <a:noFill/>
        <a:ln w="25400">
          <a:noFill/>
        </a:ln>
      </c:spPr>
    </c:plotArea>
    <c:legend>
      <c:legendPos val="b"/>
      <c:layout>
        <c:manualLayout>
          <c:xMode val="edge"/>
          <c:yMode val="edge"/>
          <c:x val="3.3537530296751182E-2"/>
          <c:y val="0.80771855441146778"/>
          <c:w val="0.91923578930624106"/>
          <c:h val="6.410458308096100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 grano</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2015 - 2019</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27"/>
          <c:y val="2.4088767750185074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1"/>
          <c:order val="0"/>
          <c:tx>
            <c:strRef>
              <c:f>'36'!$C$6</c:f>
              <c:strCache>
                <c:ptCount val="1"/>
                <c:pt idx="0">
                  <c:v>2015</c:v>
                </c:pt>
              </c:strCache>
            </c:strRef>
          </c:tx>
          <c:spPr>
            <a:pattFill prst="ltUpDiag">
              <a:fgClr>
                <a:srgbClr val="C00000"/>
              </a:fgClr>
              <a:bgClr>
                <a:schemeClr val="bg1"/>
              </a:bgClr>
            </a:pattFill>
            <a:ln>
              <a:solidFill>
                <a:srgbClr val="C0000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'36'!$C$7:$C$18</c:f>
              <c:numCache>
                <c:formatCode>#,##0</c:formatCode>
                <c:ptCount val="12"/>
                <c:pt idx="0">
                  <c:v>308490.23399999988</c:v>
                </c:pt>
                <c:pt idx="1">
                  <c:v>122186.094</c:v>
                </c:pt>
                <c:pt idx="2">
                  <c:v>55381.612000000001</c:v>
                </c:pt>
                <c:pt idx="3">
                  <c:v>251.14200000000002</c:v>
                </c:pt>
                <c:pt idx="4">
                  <c:v>111.13100000000001</c:v>
                </c:pt>
                <c:pt idx="5">
                  <c:v>14427.304</c:v>
                </c:pt>
                <c:pt idx="6">
                  <c:v>121675.68000000001</c:v>
                </c:pt>
                <c:pt idx="7">
                  <c:v>190260.16100000005</c:v>
                </c:pt>
                <c:pt idx="8">
                  <c:v>180943.77100000004</c:v>
                </c:pt>
                <c:pt idx="9">
                  <c:v>230423.932</c:v>
                </c:pt>
                <c:pt idx="10">
                  <c:v>125526.66399999999</c:v>
                </c:pt>
                <c:pt idx="11">
                  <c:v>179140.62400000001</c:v>
                </c:pt>
              </c:numCache>
            </c:numRef>
          </c:val>
          <c:extLst>
            <c:ext xmlns:c16="http://schemas.microsoft.com/office/drawing/2014/chart" uri="{C3380CC4-5D6E-409C-BE32-E72D297353CC}">
              <c16:uniqueId val="{00000000-FB1B-4964-BD3E-576F1C886E72}"/>
            </c:ext>
          </c:extLst>
        </c:ser>
        <c:ser>
          <c:idx val="2"/>
          <c:order val="1"/>
          <c:tx>
            <c:strRef>
              <c:f>'36'!$D$6</c:f>
              <c:strCache>
                <c:ptCount val="1"/>
                <c:pt idx="0">
                  <c:v>2016</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'36'!$D$7:$D$18</c:f>
              <c:numCache>
                <c:formatCode>#,##0</c:formatCode>
                <c:ptCount val="12"/>
                <c:pt idx="0">
                  <c:v>71063.398000000001</c:v>
                </c:pt>
                <c:pt idx="1">
                  <c:v>147048.473</c:v>
                </c:pt>
                <c:pt idx="2">
                  <c:v>86832.453999999998</c:v>
                </c:pt>
                <c:pt idx="3">
                  <c:v>12275.09</c:v>
                </c:pt>
                <c:pt idx="4">
                  <c:v>45601.582999999999</c:v>
                </c:pt>
                <c:pt idx="5">
                  <c:v>149229.326</c:v>
                </c:pt>
                <c:pt idx="6">
                  <c:v>106233.986</c:v>
                </c:pt>
                <c:pt idx="7">
                  <c:v>272112.70600000001</c:v>
                </c:pt>
                <c:pt idx="8">
                  <c:v>112910.19100000001</c:v>
                </c:pt>
                <c:pt idx="9">
                  <c:v>199786.717</c:v>
                </c:pt>
                <c:pt idx="10">
                  <c:v>105208.44500000001</c:v>
                </c:pt>
                <c:pt idx="11">
                  <c:v>154373.82500000001</c:v>
                </c:pt>
              </c:numCache>
            </c:numRef>
          </c:val>
          <c:extLst>
            <c:ext xmlns:c16="http://schemas.microsoft.com/office/drawing/2014/chart" uri="{C3380CC4-5D6E-409C-BE32-E72D297353CC}">
              <c16:uniqueId val="{00000001-FB1B-4964-BD3E-576F1C886E72}"/>
            </c:ext>
          </c:extLst>
        </c:ser>
        <c:ser>
          <c:idx val="3"/>
          <c:order val="2"/>
          <c:tx>
            <c:strRef>
              <c:f>'36'!$E$6</c:f>
              <c:strCache>
                <c:ptCount val="1"/>
                <c:pt idx="0">
                  <c:v>2017</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'36'!$E$7:$E$18</c:f>
              <c:numCache>
                <c:formatCode>#,##0</c:formatCode>
                <c:ptCount val="12"/>
                <c:pt idx="0">
                  <c:v>123573.572</c:v>
                </c:pt>
                <c:pt idx="1">
                  <c:v>122237.484</c:v>
                </c:pt>
                <c:pt idx="2">
                  <c:v>35503.595999999998</c:v>
                </c:pt>
                <c:pt idx="3">
                  <c:v>7254.9740000000002</c:v>
                </c:pt>
                <c:pt idx="4">
                  <c:v>31633.142</c:v>
                </c:pt>
                <c:pt idx="5">
                  <c:v>50358.28</c:v>
                </c:pt>
                <c:pt idx="6">
                  <c:v>188221.28</c:v>
                </c:pt>
                <c:pt idx="7">
                  <c:v>241462.57</c:v>
                </c:pt>
                <c:pt idx="8">
                  <c:v>223707.29500000001</c:v>
                </c:pt>
                <c:pt idx="9">
                  <c:v>180514.016</c:v>
                </c:pt>
                <c:pt idx="10">
                  <c:v>233675.29699999999</c:v>
                </c:pt>
                <c:pt idx="11">
                  <c:v>152384.68299999999</c:v>
                </c:pt>
              </c:numCache>
            </c:numRef>
          </c:val>
          <c:extLst>
            <c:ext xmlns:c16="http://schemas.microsoft.com/office/drawing/2014/chart" uri="{C3380CC4-5D6E-409C-BE32-E72D297353CC}">
              <c16:uniqueId val="{00000002-FB1B-4964-BD3E-576F1C886E72}"/>
            </c:ext>
          </c:extLst>
        </c:ser>
        <c:ser>
          <c:idx val="0"/>
          <c:order val="3"/>
          <c:tx>
            <c:strRef>
              <c:f>'36'!$F$6</c:f>
              <c:strCache>
                <c:ptCount val="1"/>
                <c:pt idx="0">
                  <c:v>2018</c:v>
                </c:pt>
              </c:strCache>
            </c:strRef>
          </c:tx>
          <c:spPr>
            <a:pattFill prst="pct60">
              <a:fgClr>
                <a:srgbClr val="0070C0"/>
              </a:fgClr>
              <a:bgClr>
                <a:schemeClr val="bg1"/>
              </a:bgClr>
            </a:pattFill>
            <a:ln>
              <a:solidFill>
                <a:srgbClr val="0070C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'36'!$F$7:$F$18</c:f>
              <c:numCache>
                <c:formatCode>#,##0</c:formatCode>
                <c:ptCount val="12"/>
                <c:pt idx="0">
                  <c:v>178988.753</c:v>
                </c:pt>
                <c:pt idx="1">
                  <c:v>116325.951</c:v>
                </c:pt>
                <c:pt idx="2">
                  <c:v>157653.57500000001</c:v>
                </c:pt>
                <c:pt idx="3">
                  <c:v>44290.14</c:v>
                </c:pt>
                <c:pt idx="4">
                  <c:v>73076.376999999993</c:v>
                </c:pt>
                <c:pt idx="5">
                  <c:v>170531.42981</c:v>
                </c:pt>
                <c:pt idx="6">
                  <c:v>252816.71930000003</c:v>
                </c:pt>
                <c:pt idx="7">
                  <c:v>176338.86595999997</c:v>
                </c:pt>
                <c:pt idx="8">
                  <c:v>152839.46731000001</c:v>
                </c:pt>
                <c:pt idx="9">
                  <c:v>301372.16352</c:v>
                </c:pt>
                <c:pt idx="10">
                  <c:v>80243.48517</c:v>
                </c:pt>
                <c:pt idx="11">
                  <c:v>214009.261</c:v>
                </c:pt>
              </c:numCache>
            </c:numRef>
          </c:val>
          <c:extLst>
            <c:ext xmlns:c16="http://schemas.microsoft.com/office/drawing/2014/chart" uri="{C3380CC4-5D6E-409C-BE32-E72D297353CC}">
              <c16:uniqueId val="{00000003-FB1B-4964-BD3E-576F1C886E72}"/>
            </c:ext>
          </c:extLst>
        </c:ser>
        <c:ser>
          <c:idx val="4"/>
          <c:order val="4"/>
          <c:tx>
            <c:strRef>
              <c:f>'36'!$G$6</c:f>
              <c:strCache>
                <c:ptCount val="1"/>
                <c:pt idx="0">
                  <c:v>2019</c:v>
                </c:pt>
              </c:strCache>
            </c:strRef>
          </c:tx>
          <c:invertIfNegative val="0"/>
          <c:val>
            <c:numRef>
              <c:f>'36'!$G$7:$G$18</c:f>
              <c:numCache>
                <c:formatCode>#,##0</c:formatCode>
                <c:ptCount val="12"/>
                <c:pt idx="0">
                  <c:v>210065</c:v>
                </c:pt>
                <c:pt idx="1">
                  <c:v>298256.8</c:v>
                </c:pt>
                <c:pt idx="2">
                  <c:v>120993</c:v>
                </c:pt>
                <c:pt idx="3">
                  <c:v>35949</c:v>
                </c:pt>
                <c:pt idx="4">
                  <c:v>156074</c:v>
                </c:pt>
                <c:pt idx="5">
                  <c:v>132890.9</c:v>
                </c:pt>
                <c:pt idx="6">
                  <c:v>260760</c:v>
                </c:pt>
                <c:pt idx="7">
                  <c:v>211372</c:v>
                </c:pt>
                <c:pt idx="8">
                  <c:v>225844</c:v>
                </c:pt>
                <c:pt idx="9">
                  <c:v>231780</c:v>
                </c:pt>
                <c:pt idx="10">
                  <c:v>214971</c:v>
                </c:pt>
              </c:numCache>
            </c:numRef>
          </c:val>
          <c:extLst>
            <c:ext xmlns:c16="http://schemas.microsoft.com/office/drawing/2014/chart" uri="{C3380CC4-5D6E-409C-BE32-E72D297353CC}">
              <c16:uniqueId val="{00000004-FB1B-4964-BD3E-576F1C886E72}"/>
            </c:ext>
          </c:extLst>
        </c:ser>
        <c:dLbls>
          <c:showLegendKey val="0"/>
          <c:showVal val="0"/>
          <c:showCatName val="0"/>
          <c:showSerName val="0"/>
          <c:showPercent val="0"/>
          <c:showBubbleSize val="0"/>
        </c:dLbls>
        <c:gapWidth val="150"/>
        <c:axId val="384009728"/>
        <c:axId val="380908608"/>
      </c:barChart>
      <c:catAx>
        <c:axId val="3840097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380908608"/>
        <c:crosses val="autoZero"/>
        <c:auto val="1"/>
        <c:lblAlgn val="ctr"/>
        <c:lblOffset val="100"/>
        <c:tickLblSkip val="1"/>
        <c:tickMarkSkip val="1"/>
        <c:noMultiLvlLbl val="0"/>
      </c:catAx>
      <c:valAx>
        <c:axId val="38090860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09045265738E-2"/>
              <c:y val="0.349425600646073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4009728"/>
        <c:crosses val="autoZero"/>
        <c:crossBetween val="between"/>
      </c:valAx>
      <c:spPr>
        <a:noFill/>
        <a:ln w="25400">
          <a:noFill/>
        </a:ln>
      </c:spPr>
    </c:plotArea>
    <c:legend>
      <c:legendPos val="r"/>
      <c:layout>
        <c:manualLayout>
          <c:xMode val="edge"/>
          <c:yMode val="edge"/>
          <c:x val="0.18479771109692369"/>
          <c:y val="0.8557971599703883"/>
          <c:w val="0.68750372419663752"/>
          <c:h val="8.8647284474056121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6. Chile. Participación por país de origen en las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importaciones de maíz grano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2019</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t>
            </a:r>
          </a:p>
        </c:rich>
      </c:tx>
      <c:layout>
        <c:manualLayout>
          <c:xMode val="edge"/>
          <c:yMode val="edge"/>
          <c:x val="0.20733236470441194"/>
          <c:y val="5.213148356455443E-2"/>
        </c:manualLayout>
      </c:layout>
      <c:overlay val="1"/>
    </c:title>
    <c:autoTitleDeleted val="0"/>
    <c:view3D>
      <c:rotX val="75"/>
      <c:rotY val="0"/>
      <c:rAngAx val="0"/>
      <c:perspective val="0"/>
    </c:view3D>
    <c:floor>
      <c:thickness val="0"/>
    </c:floor>
    <c:sideWall>
      <c:thickness val="0"/>
    </c:sideWall>
    <c:backWall>
      <c:thickness val="0"/>
    </c:backWall>
    <c:plotArea>
      <c:layout>
        <c:manualLayout>
          <c:layoutTarget val="inner"/>
          <c:xMode val="edge"/>
          <c:yMode val="edge"/>
          <c:x val="1.5586332958380203E-2"/>
          <c:y val="0.27520926550847813"/>
          <c:w val="0.95953757225433522"/>
          <c:h val="0.60799668082726765"/>
        </c:manualLayout>
      </c:layout>
      <c:pie3DChart>
        <c:varyColors val="1"/>
        <c:ser>
          <c:idx val="0"/>
          <c:order val="0"/>
          <c:dPt>
            <c:idx val="0"/>
            <c:bubble3D val="0"/>
            <c:spPr>
              <a:solidFill>
                <a:srgbClr val="FF9933"/>
              </a:solidFill>
            </c:spPr>
            <c:extLst>
              <c:ext xmlns:c16="http://schemas.microsoft.com/office/drawing/2014/chart" uri="{C3380CC4-5D6E-409C-BE32-E72D297353CC}">
                <c16:uniqueId val="{00000000-0177-4097-AAC3-FB3FD7B92062}"/>
              </c:ext>
            </c:extLst>
          </c:dPt>
          <c:dPt>
            <c:idx val="1"/>
            <c:bubble3D val="0"/>
            <c:spPr>
              <a:solidFill>
                <a:srgbClr val="0070C0"/>
              </a:solidFill>
            </c:spPr>
            <c:extLst>
              <c:ext xmlns:c16="http://schemas.microsoft.com/office/drawing/2014/chart" uri="{C3380CC4-5D6E-409C-BE32-E72D297353CC}">
                <c16:uniqueId val="{00000001-0177-4097-AAC3-FB3FD7B92062}"/>
              </c:ext>
            </c:extLst>
          </c:dPt>
          <c:dPt>
            <c:idx val="2"/>
            <c:bubble3D val="0"/>
            <c:spPr>
              <a:solidFill>
                <a:srgbClr val="199791"/>
              </a:solidFill>
            </c:spPr>
            <c:extLst>
              <c:ext xmlns:c16="http://schemas.microsoft.com/office/drawing/2014/chart" uri="{C3380CC4-5D6E-409C-BE32-E72D297353CC}">
                <c16:uniqueId val="{00000002-0177-4097-AAC3-FB3FD7B92062}"/>
              </c:ext>
            </c:extLst>
          </c:dPt>
          <c:dPt>
            <c:idx val="3"/>
            <c:bubble3D val="0"/>
            <c:extLst>
              <c:ext xmlns:c16="http://schemas.microsoft.com/office/drawing/2014/chart" uri="{C3380CC4-5D6E-409C-BE32-E72D297353CC}">
                <c16:uniqueId val="{00000003-0177-4097-AAC3-FB3FD7B92062}"/>
              </c:ext>
            </c:extLst>
          </c:dPt>
          <c:dLbls>
            <c:dLbl>
              <c:idx val="1"/>
              <c:layout>
                <c:manualLayout>
                  <c:x val="-6.5178447521646074E-2"/>
                  <c:y val="3.6655211912943873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77-4097-AAC3-FB3FD7B92062}"/>
                </c:ext>
              </c:extLst>
            </c:dLbl>
            <c:dLbl>
              <c:idx val="2"/>
              <c:layout>
                <c:manualLayout>
                  <c:x val="-1.1646044244469441E-2"/>
                  <c:y val="-7.0954130733658333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177-4097-AAC3-FB3FD7B92062}"/>
                </c:ext>
              </c:extLst>
            </c:dLbl>
            <c:dLbl>
              <c:idx val="3"/>
              <c:delete val="1"/>
              <c:extLst>
                <c:ext xmlns:c15="http://schemas.microsoft.com/office/drawing/2012/chart" uri="{CE6537A1-D6FC-4f65-9D91-7224C49458BB}"/>
                <c:ext xmlns:c16="http://schemas.microsoft.com/office/drawing/2014/chart" uri="{C3380CC4-5D6E-409C-BE32-E72D297353CC}">
                  <c16:uniqueId val="{00000003-0177-4097-AAC3-FB3FD7B92062}"/>
                </c:ext>
              </c:extLst>
            </c:dLbl>
            <c:spPr>
              <a:solidFill>
                <a:sysClr val="window" lastClr="FFFFFF"/>
              </a:solid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'37'!$M$10:$P$10</c:f>
              <c:strCache>
                <c:ptCount val="4"/>
                <c:pt idx="0">
                  <c:v>Argentina</c:v>
                </c:pt>
                <c:pt idx="1">
                  <c:v>Estados Unidos</c:v>
                </c:pt>
                <c:pt idx="2">
                  <c:v>Paraguay</c:v>
                </c:pt>
                <c:pt idx="3">
                  <c:v>Otros</c:v>
                </c:pt>
              </c:strCache>
            </c:strRef>
          </c:cat>
          <c:val>
            <c:numRef>
              <c:f>'37'!$M$11:$P$11</c:f>
              <c:numCache>
                <c:formatCode>0.0%</c:formatCode>
                <c:ptCount val="4"/>
                <c:pt idx="0">
                  <c:v>0.80769070971072376</c:v>
                </c:pt>
                <c:pt idx="1">
                  <c:v>3.8633304580825601E-3</c:v>
                </c:pt>
                <c:pt idx="2">
                  <c:v>0.15970757948844205</c:v>
                </c:pt>
                <c:pt idx="3">
                  <c:v>2.8738380342751613E-2</c:v>
                </c:pt>
              </c:numCache>
            </c:numRef>
          </c:val>
          <c:extLst>
            <c:ext xmlns:c16="http://schemas.microsoft.com/office/drawing/2014/chart" uri="{C3380CC4-5D6E-409C-BE32-E72D297353CC}">
              <c16:uniqueId val="{00000004-0177-4097-AAC3-FB3FD7B92062}"/>
            </c:ext>
          </c:extLst>
        </c:ser>
        <c:ser>
          <c:idx val="1"/>
          <c:order val="1"/>
          <c:tx>
            <c:strRef>
              <c:f>'37'!$B$22</c:f>
              <c:strCache>
                <c:ptCount val="1"/>
                <c:pt idx="0">
                  <c:v>Fuente: elaborado por Odepa con información del Servicio Nacional de Aduanas.   </c:v>
                </c:pt>
              </c:strCache>
            </c:strRef>
          </c:tx>
          <c:dPt>
            <c:idx val="0"/>
            <c:bubble3D val="0"/>
            <c:extLst>
              <c:ext xmlns:c16="http://schemas.microsoft.com/office/drawing/2014/chart" uri="{C3380CC4-5D6E-409C-BE32-E72D297353CC}">
                <c16:uniqueId val="{00000005-0177-4097-AAC3-FB3FD7B92062}"/>
              </c:ext>
            </c:extLst>
          </c:dPt>
          <c:dPt>
            <c:idx val="1"/>
            <c:bubble3D val="0"/>
            <c:extLst>
              <c:ext xmlns:c16="http://schemas.microsoft.com/office/drawing/2014/chart" uri="{C3380CC4-5D6E-409C-BE32-E72D297353CC}">
                <c16:uniqueId val="{00000006-0177-4097-AAC3-FB3FD7B92062}"/>
              </c:ext>
            </c:extLst>
          </c:dPt>
          <c:dPt>
            <c:idx val="2"/>
            <c:bubble3D val="0"/>
            <c:extLst>
              <c:ext xmlns:c16="http://schemas.microsoft.com/office/drawing/2014/chart" uri="{C3380CC4-5D6E-409C-BE32-E72D297353CC}">
                <c16:uniqueId val="{00000007-0177-4097-AAC3-FB3FD7B92062}"/>
              </c:ext>
            </c:extLst>
          </c:dPt>
          <c:dPt>
            <c:idx val="3"/>
            <c:bubble3D val="0"/>
            <c:extLst>
              <c:ext xmlns:c16="http://schemas.microsoft.com/office/drawing/2014/chart" uri="{C3380CC4-5D6E-409C-BE32-E72D297353CC}">
                <c16:uniqueId val="{00000008-0177-4097-AAC3-FB3FD7B92062}"/>
              </c:ext>
            </c:extLst>
          </c:dPt>
          <c:cat>
            <c:strRef>
              <c:f>'37'!$M$10:$P$10</c:f>
              <c:strCache>
                <c:ptCount val="4"/>
                <c:pt idx="0">
                  <c:v>Argentina</c:v>
                </c:pt>
                <c:pt idx="1">
                  <c:v>Estados Unidos</c:v>
                </c:pt>
                <c:pt idx="2">
                  <c:v>Paraguay</c:v>
                </c:pt>
                <c:pt idx="3">
                  <c:v>Otros</c:v>
                </c:pt>
              </c:strCache>
            </c:strRef>
          </c:cat>
          <c:val>
            <c:numRef>
              <c:f>'37'!$C$22:$J$22</c:f>
              <c:numCache>
                <c:formatCode>General</c:formatCode>
                <c:ptCount val="8"/>
              </c:numCache>
            </c:numRef>
          </c:val>
          <c:extLst>
            <c:ext xmlns:c16="http://schemas.microsoft.com/office/drawing/2014/chart" uri="{C3380CC4-5D6E-409C-BE32-E72D297353CC}">
              <c16:uniqueId val="{00000009-0177-4097-AAC3-FB3FD7B92062}"/>
            </c:ext>
          </c:extLst>
        </c:ser>
        <c:ser>
          <c:idx val="2"/>
          <c:order val="2"/>
          <c:tx>
            <c:strRef>
              <c:f>'37'!$B$22</c:f>
              <c:strCache>
                <c:ptCount val="1"/>
                <c:pt idx="0">
                  <c:v>Fuente: elaborado por Odepa con información del Servicio Nacional de Aduanas.   </c:v>
                </c:pt>
              </c:strCache>
            </c:strRef>
          </c:tx>
          <c:dPt>
            <c:idx val="0"/>
            <c:bubble3D val="0"/>
            <c:extLst>
              <c:ext xmlns:c16="http://schemas.microsoft.com/office/drawing/2014/chart" uri="{C3380CC4-5D6E-409C-BE32-E72D297353CC}">
                <c16:uniqueId val="{0000000A-0177-4097-AAC3-FB3FD7B92062}"/>
              </c:ext>
            </c:extLst>
          </c:dPt>
          <c:dPt>
            <c:idx val="1"/>
            <c:bubble3D val="0"/>
            <c:extLst>
              <c:ext xmlns:c16="http://schemas.microsoft.com/office/drawing/2014/chart" uri="{C3380CC4-5D6E-409C-BE32-E72D297353CC}">
                <c16:uniqueId val="{0000000B-0177-4097-AAC3-FB3FD7B92062}"/>
              </c:ext>
            </c:extLst>
          </c:dPt>
          <c:dPt>
            <c:idx val="2"/>
            <c:bubble3D val="0"/>
            <c:extLst>
              <c:ext xmlns:c16="http://schemas.microsoft.com/office/drawing/2014/chart" uri="{C3380CC4-5D6E-409C-BE32-E72D297353CC}">
                <c16:uniqueId val="{0000000C-0177-4097-AAC3-FB3FD7B92062}"/>
              </c:ext>
            </c:extLst>
          </c:dPt>
          <c:dPt>
            <c:idx val="3"/>
            <c:bubble3D val="0"/>
            <c:extLst>
              <c:ext xmlns:c16="http://schemas.microsoft.com/office/drawing/2014/chart" uri="{C3380CC4-5D6E-409C-BE32-E72D297353CC}">
                <c16:uniqueId val="{0000000D-0177-4097-AAC3-FB3FD7B92062}"/>
              </c:ext>
            </c:extLst>
          </c:dPt>
          <c:cat>
            <c:strRef>
              <c:f>'37'!$M$10:$P$10</c:f>
              <c:strCache>
                <c:ptCount val="4"/>
                <c:pt idx="0">
                  <c:v>Argentina</c:v>
                </c:pt>
                <c:pt idx="1">
                  <c:v>Estados Unidos</c:v>
                </c:pt>
                <c:pt idx="2">
                  <c:v>Paraguay</c:v>
                </c:pt>
                <c:pt idx="3">
                  <c:v>Otros</c:v>
                </c:pt>
              </c:strCache>
            </c:strRef>
          </c:cat>
          <c:val>
            <c:numRef>
              <c:f>'37'!$C$22:$J$22</c:f>
              <c:numCache>
                <c:formatCode>General</c:formatCode>
                <c:ptCount val="8"/>
              </c:numCache>
            </c:numRef>
          </c:val>
          <c:extLst>
            <c:ext xmlns:c16="http://schemas.microsoft.com/office/drawing/2014/chart" uri="{C3380CC4-5D6E-409C-BE32-E72D297353CC}">
              <c16:uniqueId val="{0000000E-0177-4097-AAC3-FB3FD7B92062}"/>
            </c:ext>
          </c:extLst>
        </c:ser>
        <c:dLbls>
          <c:showLegendKey val="0"/>
          <c:showVal val="0"/>
          <c:showCatName val="0"/>
          <c:showSerName val="0"/>
          <c:showPercent val="0"/>
          <c:showBubbleSize val="0"/>
          <c:showLeaderLines val="0"/>
        </c:dLbls>
      </c:pie3DChart>
      <c:spPr>
        <a:noFill/>
        <a:ln w="25400">
          <a:noFill/>
        </a:ln>
      </c:spPr>
    </c:plotArea>
    <c:plotVisOnly val="0"/>
    <c:dispBlanksAs val="gap"/>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diciembre 2019 (millones de toneladas)</a:t>
            </a:r>
          </a:p>
        </c:rich>
      </c:tx>
      <c:layout>
        <c:manualLayout>
          <c:xMode val="edge"/>
          <c:yMode val="edge"/>
          <c:x val="0.19374669200832656"/>
          <c:y val="3.5256353825337046E-2"/>
        </c:manualLayout>
      </c:layout>
      <c:overlay val="0"/>
    </c:title>
    <c:autoTitleDeleted val="0"/>
    <c:plotArea>
      <c:layout>
        <c:manualLayout>
          <c:layoutTarget val="inner"/>
          <c:xMode val="edge"/>
          <c:yMode val="edge"/>
          <c:x val="9.7731342202914295E-2"/>
          <c:y val="0.22456595099525606"/>
          <c:w val="0.8035493410801946"/>
          <c:h val="0.47375610740965074"/>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5.4879410906969982E-2"/>
                  <c:y val="-7.11202245552640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58-4A05-8F72-593C59DF80A9}"/>
                </c:ext>
              </c:extLst>
            </c:dLbl>
            <c:dLbl>
              <c:idx val="1"/>
              <c:layout>
                <c:manualLayout>
                  <c:x val="-5.5607028288130647E-2"/>
                  <c:y val="-5.768919510061242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58-4A05-8F72-593C59DF80A9}"/>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58-4A05-8F72-593C59DF80A9}"/>
                </c:ext>
              </c:extLst>
            </c:dLbl>
            <c:dLbl>
              <c:idx val="3"/>
              <c:layout>
                <c:manualLayout>
                  <c:x val="-3.4688033197181847E-2"/>
                  <c:y val="6.24773314461071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58-4A05-8F72-593C59DF80A9}"/>
                </c:ext>
              </c:extLst>
            </c:dLbl>
            <c:dLbl>
              <c:idx val="4"/>
              <c:layout>
                <c:manualLayout>
                  <c:x val="-3.709733669811225E-2"/>
                  <c:y val="-9.305995841428915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58-4A05-8F72-593C59DF80A9}"/>
                </c:ext>
              </c:extLst>
            </c:dLbl>
            <c:dLbl>
              <c:idx val="5"/>
              <c:layout>
                <c:manualLayout>
                  <c:x val="-3.8432850639199739E-2"/>
                  <c:y val="8.01335010989239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58-4A05-8F72-593C59DF80A9}"/>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58-4A05-8F72-593C59DF80A9}"/>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58-4A05-8F72-593C59DF80A9}"/>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58-4A05-8F72-593C59DF80A9}"/>
                </c:ext>
              </c:extLst>
            </c:dLbl>
            <c:dLbl>
              <c:idx val="9"/>
              <c:layout>
                <c:manualLayout>
                  <c:x val="-1.1065008522379923E-2"/>
                  <c:y val="-3.24324324324324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B8-4D4F-95E8-8AB8EAA85750}"/>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'5'!$A$6:$A$15</c:f>
              <c:strCache>
                <c:ptCount val="10"/>
                <c:pt idx="0">
                  <c:v>2010/11</c:v>
                </c:pt>
                <c:pt idx="1">
                  <c:v>2011/12</c:v>
                </c:pt>
                <c:pt idx="2">
                  <c:v>2012/13</c:v>
                </c:pt>
                <c:pt idx="3">
                  <c:v>2013/14</c:v>
                </c:pt>
                <c:pt idx="4">
                  <c:v>2014/15 </c:v>
                </c:pt>
                <c:pt idx="5">
                  <c:v>2015/16 </c:v>
                </c:pt>
                <c:pt idx="6">
                  <c:v>2016/17 </c:v>
                </c:pt>
                <c:pt idx="7">
                  <c:v>2017/18 </c:v>
                </c:pt>
                <c:pt idx="8">
                  <c:v>2018/19 estimado</c:v>
                </c:pt>
                <c:pt idx="9">
                  <c:v>2019/20 proyectado</c:v>
                </c:pt>
              </c:strCache>
            </c:strRef>
          </c:cat>
          <c:val>
            <c:numRef>
              <c:f>'5'!$C$6:$C$15</c:f>
              <c:numCache>
                <c:formatCode>#,##0</c:formatCode>
                <c:ptCount val="10"/>
                <c:pt idx="0">
                  <c:v>649.70899999999995</c:v>
                </c:pt>
                <c:pt idx="1">
                  <c:v>695.95</c:v>
                </c:pt>
                <c:pt idx="2">
                  <c:v>658.649</c:v>
                </c:pt>
                <c:pt idx="3">
                  <c:v>715.36</c:v>
                </c:pt>
                <c:pt idx="4">
                  <c:v>728.26</c:v>
                </c:pt>
                <c:pt idx="5">
                  <c:v>735.21</c:v>
                </c:pt>
                <c:pt idx="6">
                  <c:v>756.4</c:v>
                </c:pt>
                <c:pt idx="7">
                  <c:v>762.88</c:v>
                </c:pt>
                <c:pt idx="8">
                  <c:v>731.35</c:v>
                </c:pt>
                <c:pt idx="9">
                  <c:v>765.41</c:v>
                </c:pt>
              </c:numCache>
            </c:numRef>
          </c:val>
          <c:smooth val="0"/>
          <c:extLst>
            <c:ext xmlns:c16="http://schemas.microsoft.com/office/drawing/2014/chart" uri="{C3380CC4-5D6E-409C-BE32-E72D297353CC}">
              <c16:uniqueId val="{00000009-C858-4A05-8F72-593C59DF80A9}"/>
            </c:ext>
          </c:extLst>
        </c:ser>
        <c:ser>
          <c:idx val="0"/>
          <c:order val="1"/>
          <c:tx>
            <c:strRef>
              <c:f>'5'!$D$5</c:f>
              <c:strCache>
                <c:ptCount val="1"/>
                <c:pt idx="0">
                  <c:v>Demanda</c:v>
                </c:pt>
              </c:strCache>
            </c:strRef>
          </c:tx>
          <c:spPr>
            <a:ln>
              <a:prstDash val="sysDash"/>
            </a:ln>
          </c:spPr>
          <c:dLbls>
            <c:dLbl>
              <c:idx val="0"/>
              <c:layout>
                <c:manualLayout>
                  <c:x val="-1.5300816564596092E-2"/>
                  <c:y val="5.159667541557296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58-4A05-8F72-593C59DF80A9}"/>
                </c:ext>
              </c:extLst>
            </c:dLbl>
            <c:dLbl>
              <c:idx val="1"/>
              <c:layout>
                <c:manualLayout>
                  <c:x val="-2.7098133566637504E-2"/>
                  <c:y val="5.503098571011957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58-4A05-8F72-593C59DF80A9}"/>
                </c:ext>
              </c:extLst>
            </c:dLbl>
            <c:dLbl>
              <c:idx val="2"/>
              <c:layout>
                <c:manualLayout>
                  <c:x val="-2.1300670749489648E-2"/>
                  <c:y val="3.948417906095071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58-4A05-8F72-593C59DF80A9}"/>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58-4A05-8F72-593C59DF80A9}"/>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58-4A05-8F72-593C59DF80A9}"/>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58-4A05-8F72-593C59DF80A9}"/>
                </c:ext>
              </c:extLst>
            </c:dLbl>
            <c:dLbl>
              <c:idx val="6"/>
              <c:layout>
                <c:manualLayout>
                  <c:x val="-4.3304899387576555E-2"/>
                  <c:y val="5.350648877223680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58-4A05-8F72-593C59DF80A9}"/>
                </c:ext>
              </c:extLst>
            </c:dLbl>
            <c:dLbl>
              <c:idx val="7"/>
              <c:layout>
                <c:manualLayout>
                  <c:x val="-3.3333333333333333E-2"/>
                  <c:y val="6.01851851851851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58-4A05-8F72-593C59DF80A9}"/>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858-4A05-8F72-593C59DF80A9}"/>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'5'!$A$6:$A$15</c:f>
              <c:strCache>
                <c:ptCount val="10"/>
                <c:pt idx="0">
                  <c:v>2010/11</c:v>
                </c:pt>
                <c:pt idx="1">
                  <c:v>2011/12</c:v>
                </c:pt>
                <c:pt idx="2">
                  <c:v>2012/13</c:v>
                </c:pt>
                <c:pt idx="3">
                  <c:v>2013/14</c:v>
                </c:pt>
                <c:pt idx="4">
                  <c:v>2014/15 </c:v>
                </c:pt>
                <c:pt idx="5">
                  <c:v>2015/16 </c:v>
                </c:pt>
                <c:pt idx="6">
                  <c:v>2016/17 </c:v>
                </c:pt>
                <c:pt idx="7">
                  <c:v>2017/18 </c:v>
                </c:pt>
                <c:pt idx="8">
                  <c:v>2018/19 estimado</c:v>
                </c:pt>
                <c:pt idx="9">
                  <c:v>2019/20 proyectado</c:v>
                </c:pt>
              </c:strCache>
            </c:strRef>
          </c:cat>
          <c:val>
            <c:numRef>
              <c:f>'5'!$D$6:$D$15</c:f>
              <c:numCache>
                <c:formatCode>#,##0</c:formatCode>
                <c:ptCount val="10"/>
                <c:pt idx="0">
                  <c:v>653.76199999999994</c:v>
                </c:pt>
                <c:pt idx="1">
                  <c:v>697.43299999999999</c:v>
                </c:pt>
                <c:pt idx="2">
                  <c:v>679.38300000000004</c:v>
                </c:pt>
                <c:pt idx="3">
                  <c:v>698.33</c:v>
                </c:pt>
                <c:pt idx="4">
                  <c:v>705.74</c:v>
                </c:pt>
                <c:pt idx="5">
                  <c:v>711.16</c:v>
                </c:pt>
                <c:pt idx="6">
                  <c:v>739.09</c:v>
                </c:pt>
                <c:pt idx="7">
                  <c:v>742.52</c:v>
                </c:pt>
                <c:pt idx="8">
                  <c:v>736.56</c:v>
                </c:pt>
                <c:pt idx="9">
                  <c:v>753.76</c:v>
                </c:pt>
              </c:numCache>
            </c:numRef>
          </c:val>
          <c:smooth val="0"/>
          <c:extLst>
            <c:ext xmlns:c16="http://schemas.microsoft.com/office/drawing/2014/chart" uri="{C3380CC4-5D6E-409C-BE32-E72D297353CC}">
              <c16:uniqueId val="{00000013-C858-4A05-8F72-593C59DF80A9}"/>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990447104"/>
        <c:axId val="979641472"/>
      </c:lineChart>
      <c:lineChart>
        <c:grouping val="standard"/>
        <c:varyColors val="0"/>
        <c:ser>
          <c:idx val="2"/>
          <c:order val="2"/>
          <c:tx>
            <c:strRef>
              <c:f>'5'!$G$5</c:f>
              <c:strCache>
                <c:ptCount val="1"/>
                <c:pt idx="0">
                  <c:v>Relación existencias finales/consumo</c:v>
                </c:pt>
              </c:strCache>
            </c:strRef>
          </c:tx>
          <c:cat>
            <c:strRef>
              <c:f>'5'!$A$6:$A$15</c:f>
              <c:strCache>
                <c:ptCount val="10"/>
                <c:pt idx="0">
                  <c:v>2010/11</c:v>
                </c:pt>
                <c:pt idx="1">
                  <c:v>2011/12</c:v>
                </c:pt>
                <c:pt idx="2">
                  <c:v>2012/13</c:v>
                </c:pt>
                <c:pt idx="3">
                  <c:v>2013/14</c:v>
                </c:pt>
                <c:pt idx="4">
                  <c:v>2014/15 </c:v>
                </c:pt>
                <c:pt idx="5">
                  <c:v>2015/16 </c:v>
                </c:pt>
                <c:pt idx="6">
                  <c:v>2016/17 </c:v>
                </c:pt>
                <c:pt idx="7">
                  <c:v>2017/18 </c:v>
                </c:pt>
                <c:pt idx="8">
                  <c:v>2018/19 estimado</c:v>
                </c:pt>
                <c:pt idx="9">
                  <c:v>2019/20 proyectado</c:v>
                </c:pt>
              </c:strCache>
            </c:strRef>
          </c:cat>
          <c:val>
            <c:numRef>
              <c:f>'5'!$G$6:$G$15</c:f>
              <c:numCache>
                <c:formatCode>0%</c:formatCode>
                <c:ptCount val="10"/>
                <c:pt idx="0">
                  <c:v>0.30458637852918957</c:v>
                </c:pt>
                <c:pt idx="1">
                  <c:v>0.28338779495664818</c:v>
                </c:pt>
                <c:pt idx="2">
                  <c:v>0.26039803763120356</c:v>
                </c:pt>
                <c:pt idx="3">
                  <c:v>0.27793450088067245</c:v>
                </c:pt>
                <c:pt idx="4">
                  <c:v>0.30776206534984551</c:v>
                </c:pt>
                <c:pt idx="5">
                  <c:v>0.34132965858597225</c:v>
                </c:pt>
                <c:pt idx="6">
                  <c:v>0.34132965858597225</c:v>
                </c:pt>
                <c:pt idx="7">
                  <c:v>0.38121532079943976</c:v>
                </c:pt>
                <c:pt idx="8">
                  <c:v>0.37722656674269583</c:v>
                </c:pt>
                <c:pt idx="9">
                  <c:v>0.38407450647420932</c:v>
                </c:pt>
              </c:numCache>
            </c:numRef>
          </c:val>
          <c:smooth val="0"/>
          <c:extLst>
            <c:ext xmlns:c16="http://schemas.microsoft.com/office/drawing/2014/chart" uri="{C3380CC4-5D6E-409C-BE32-E72D297353CC}">
              <c16:uniqueId val="{00000014-C858-4A05-8F72-593C59DF80A9}"/>
            </c:ext>
          </c:extLst>
        </c:ser>
        <c:dLbls>
          <c:showLegendKey val="0"/>
          <c:showVal val="0"/>
          <c:showCatName val="0"/>
          <c:showSerName val="0"/>
          <c:showPercent val="0"/>
          <c:showBubbleSize val="0"/>
        </c:dLbls>
        <c:marker val="1"/>
        <c:smooth val="0"/>
        <c:axId val="990447616"/>
        <c:axId val="979642048"/>
      </c:lineChart>
      <c:catAx>
        <c:axId val="990447104"/>
        <c:scaling>
          <c:orientation val="minMax"/>
        </c:scaling>
        <c:delete val="0"/>
        <c:axPos val="b"/>
        <c:numFmt formatCode="General" sourceLinked="1"/>
        <c:majorTickMark val="out"/>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979641472"/>
        <c:crosses val="autoZero"/>
        <c:auto val="1"/>
        <c:lblAlgn val="ctr"/>
        <c:lblOffset val="100"/>
        <c:noMultiLvlLbl val="0"/>
      </c:catAx>
      <c:valAx>
        <c:axId val="979641472"/>
        <c:scaling>
          <c:orientation val="minMax"/>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104"/>
        <c:crosses val="autoZero"/>
        <c:crossBetween val="between"/>
      </c:valAx>
      <c:catAx>
        <c:axId val="990447616"/>
        <c:scaling>
          <c:orientation val="minMax"/>
        </c:scaling>
        <c:delete val="1"/>
        <c:axPos val="t"/>
        <c:numFmt formatCode="General" sourceLinked="1"/>
        <c:majorTickMark val="out"/>
        <c:minorTickMark val="none"/>
        <c:tickLblPos val="nextTo"/>
        <c:crossAx val="979642048"/>
        <c:crosses val="max"/>
        <c:auto val="1"/>
        <c:lblAlgn val="ctr"/>
        <c:lblOffset val="100"/>
        <c:noMultiLvlLbl val="0"/>
      </c:catAx>
      <c:valAx>
        <c:axId val="979642048"/>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2192053579"/>
              <c:y val="0.40684533998467587"/>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616"/>
        <c:crosses val="max"/>
        <c:crossBetween val="between"/>
      </c:valAx>
    </c:plotArea>
    <c:legend>
      <c:legendPos val="r"/>
      <c:layout>
        <c:manualLayout>
          <c:xMode val="edge"/>
          <c:yMode val="edge"/>
          <c:x val="8.0002461761245355E-2"/>
          <c:y val="0.79195317976557278"/>
          <c:w val="0.76002389356502842"/>
          <c:h val="0.14907353972057846"/>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2014 - 2019</a:t>
            </a:r>
          </a:p>
        </c:rich>
      </c:tx>
      <c:layout>
        <c:manualLayout>
          <c:xMode val="edge"/>
          <c:yMode val="edge"/>
          <c:x val="0.13394672604699923"/>
          <c:y val="2.8161495487045312E-2"/>
        </c:manualLayout>
      </c:layout>
      <c:overlay val="0"/>
      <c:spPr>
        <a:noFill/>
        <a:ln w="25400">
          <a:noFill/>
        </a:ln>
      </c:spPr>
    </c:title>
    <c:autoTitleDeleted val="0"/>
    <c:plotArea>
      <c:layout>
        <c:manualLayout>
          <c:layoutTarget val="inner"/>
          <c:xMode val="edge"/>
          <c:yMode val="edge"/>
          <c:x val="0.16047167537310217"/>
          <c:y val="0.22847419072615927"/>
          <c:w val="0.67014960629921261"/>
          <c:h val="0.39472309711286097"/>
        </c:manualLayout>
      </c:layout>
      <c:barChart>
        <c:barDir val="col"/>
        <c:grouping val="clustered"/>
        <c:varyColors val="0"/>
        <c:ser>
          <c:idx val="4"/>
          <c:order val="0"/>
          <c:tx>
            <c:strRef>
              <c:f>'38'!$B$8</c:f>
              <c:strCache>
                <c:ptCount val="1"/>
                <c:pt idx="0">
                  <c:v>2014</c:v>
                </c:pt>
              </c:strCache>
            </c:strRef>
          </c:tx>
          <c:invertIfNegative val="0"/>
          <c:cat>
            <c:strRef>
              <c:f>'38'!$D$7:$F$7</c:f>
              <c:strCache>
                <c:ptCount val="3"/>
                <c:pt idx="0">
                  <c:v>Maíz partido</c:v>
                </c:pt>
                <c:pt idx="1">
                  <c:v>Sorgo</c:v>
                </c:pt>
                <c:pt idx="2">
                  <c:v>Preparaciones que contienen maíz</c:v>
                </c:pt>
              </c:strCache>
            </c:strRef>
          </c:cat>
          <c:val>
            <c:numRef>
              <c:f>'38'!$D$8:$F$8</c:f>
              <c:numCache>
                <c:formatCode>#,##0</c:formatCode>
                <c:ptCount val="3"/>
                <c:pt idx="0">
                  <c:v>34672.550000000003</c:v>
                </c:pt>
                <c:pt idx="1">
                  <c:v>182636.91200000001</c:v>
                </c:pt>
                <c:pt idx="2">
                  <c:v>353619.85899999988</c:v>
                </c:pt>
              </c:numCache>
            </c:numRef>
          </c:val>
          <c:extLst>
            <c:ext xmlns:c16="http://schemas.microsoft.com/office/drawing/2014/chart" uri="{C3380CC4-5D6E-409C-BE32-E72D297353CC}">
              <c16:uniqueId val="{00000000-F3A3-416E-AE85-D0BC37D0BBCB}"/>
            </c:ext>
          </c:extLst>
        </c:ser>
        <c:ser>
          <c:idx val="3"/>
          <c:order val="1"/>
          <c:tx>
            <c:strRef>
              <c:f>'38'!$B$9</c:f>
              <c:strCache>
                <c:ptCount val="1"/>
                <c:pt idx="0">
                  <c:v>2015</c:v>
                </c:pt>
              </c:strCache>
            </c:strRef>
          </c:tx>
          <c:invertIfNegative val="0"/>
          <c:cat>
            <c:strRef>
              <c:f>'38'!$D$7:$F$7</c:f>
              <c:strCache>
                <c:ptCount val="3"/>
                <c:pt idx="0">
                  <c:v>Maíz partido</c:v>
                </c:pt>
                <c:pt idx="1">
                  <c:v>Sorgo</c:v>
                </c:pt>
                <c:pt idx="2">
                  <c:v>Preparaciones que contienen maíz</c:v>
                </c:pt>
              </c:strCache>
            </c:strRef>
          </c:cat>
          <c:val>
            <c:numRef>
              <c:f>'38'!$D$9:$F$9</c:f>
              <c:numCache>
                <c:formatCode>#,##0</c:formatCode>
                <c:ptCount val="3"/>
                <c:pt idx="0">
                  <c:v>130543.42199999999</c:v>
                </c:pt>
                <c:pt idx="1">
                  <c:v>130333.974</c:v>
                </c:pt>
                <c:pt idx="2">
                  <c:v>475516.49200000003</c:v>
                </c:pt>
              </c:numCache>
            </c:numRef>
          </c:val>
          <c:extLst>
            <c:ext xmlns:c16="http://schemas.microsoft.com/office/drawing/2014/chart" uri="{C3380CC4-5D6E-409C-BE32-E72D297353CC}">
              <c16:uniqueId val="{00000001-F3A3-416E-AE85-D0BC37D0BBCB}"/>
            </c:ext>
          </c:extLst>
        </c:ser>
        <c:ser>
          <c:idx val="2"/>
          <c:order val="2"/>
          <c:tx>
            <c:strRef>
              <c:f>'38'!$B$10</c:f>
              <c:strCache>
                <c:ptCount val="1"/>
                <c:pt idx="0">
                  <c:v>2016</c:v>
                </c:pt>
              </c:strCache>
            </c:strRef>
          </c:tx>
          <c:invertIfNegative val="0"/>
          <c:cat>
            <c:strRef>
              <c:f>'38'!$D$7:$F$7</c:f>
              <c:strCache>
                <c:ptCount val="3"/>
                <c:pt idx="0">
                  <c:v>Maíz partido</c:v>
                </c:pt>
                <c:pt idx="1">
                  <c:v>Sorgo</c:v>
                </c:pt>
                <c:pt idx="2">
                  <c:v>Preparaciones que contienen maíz</c:v>
                </c:pt>
              </c:strCache>
            </c:strRef>
          </c:cat>
          <c:val>
            <c:numRef>
              <c:f>'38'!$D$10:$F$10</c:f>
              <c:numCache>
                <c:formatCode>#,##0</c:formatCode>
                <c:ptCount val="3"/>
                <c:pt idx="0">
                  <c:v>15733.459000000001</c:v>
                </c:pt>
                <c:pt idx="1">
                  <c:v>27159.784</c:v>
                </c:pt>
                <c:pt idx="2">
                  <c:v>227386</c:v>
                </c:pt>
              </c:numCache>
            </c:numRef>
          </c:val>
          <c:extLst>
            <c:ext xmlns:c16="http://schemas.microsoft.com/office/drawing/2014/chart" uri="{C3380CC4-5D6E-409C-BE32-E72D297353CC}">
              <c16:uniqueId val="{00000002-F3A3-416E-AE85-D0BC37D0BBCB}"/>
            </c:ext>
          </c:extLst>
        </c:ser>
        <c:ser>
          <c:idx val="0"/>
          <c:order val="3"/>
          <c:tx>
            <c:strRef>
              <c:f>'38'!$B$11</c:f>
              <c:strCache>
                <c:ptCount val="1"/>
                <c:pt idx="0">
                  <c:v>2017</c:v>
                </c:pt>
              </c:strCache>
            </c:strRef>
          </c:tx>
          <c:spPr>
            <a:solidFill>
              <a:srgbClr val="FFCC00"/>
            </a:solidFill>
            <a:ln w="25400">
              <a:solidFill>
                <a:srgbClr val="FFC000"/>
              </a:solidFill>
              <a:prstDash val="solid"/>
            </a:ln>
          </c:spPr>
          <c:invertIfNegative val="0"/>
          <c:cat>
            <c:strRef>
              <c:f>'38'!$D$7:$F$7</c:f>
              <c:strCache>
                <c:ptCount val="3"/>
                <c:pt idx="0">
                  <c:v>Maíz partido</c:v>
                </c:pt>
                <c:pt idx="1">
                  <c:v>Sorgo</c:v>
                </c:pt>
                <c:pt idx="2">
                  <c:v>Preparaciones que contienen maíz</c:v>
                </c:pt>
              </c:strCache>
            </c:strRef>
          </c:cat>
          <c:val>
            <c:numRef>
              <c:f>'38'!$D$11:$F$11</c:f>
              <c:numCache>
                <c:formatCode>#,##0</c:formatCode>
                <c:ptCount val="3"/>
                <c:pt idx="0">
                  <c:v>6718.7069999999994</c:v>
                </c:pt>
                <c:pt idx="1">
                  <c:v>53655.113000000005</c:v>
                </c:pt>
                <c:pt idx="2">
                  <c:v>104092</c:v>
                </c:pt>
              </c:numCache>
            </c:numRef>
          </c:val>
          <c:extLst>
            <c:ext xmlns:c16="http://schemas.microsoft.com/office/drawing/2014/chart" uri="{C3380CC4-5D6E-409C-BE32-E72D297353CC}">
              <c16:uniqueId val="{00000003-F3A3-416E-AE85-D0BC37D0BBCB}"/>
            </c:ext>
          </c:extLst>
        </c:ser>
        <c:ser>
          <c:idx val="1"/>
          <c:order val="4"/>
          <c:tx>
            <c:strRef>
              <c:f>'38'!$B$12</c:f>
              <c:strCache>
                <c:ptCount val="1"/>
                <c:pt idx="0">
                  <c:v>2018</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'38'!$D$7:$F$7</c:f>
              <c:strCache>
                <c:ptCount val="3"/>
                <c:pt idx="0">
                  <c:v>Maíz partido</c:v>
                </c:pt>
                <c:pt idx="1">
                  <c:v>Sorgo</c:v>
                </c:pt>
                <c:pt idx="2">
                  <c:v>Preparaciones que contienen maíz</c:v>
                </c:pt>
              </c:strCache>
            </c:strRef>
          </c:cat>
          <c:val>
            <c:numRef>
              <c:f>'38'!$D$12:$F$12</c:f>
              <c:numCache>
                <c:formatCode>#,##0</c:formatCode>
                <c:ptCount val="3"/>
                <c:pt idx="0">
                  <c:v>5892.6107100000008</c:v>
                </c:pt>
                <c:pt idx="1">
                  <c:v>49561.083280000006</c:v>
                </c:pt>
                <c:pt idx="2">
                  <c:v>107022.41454</c:v>
                </c:pt>
              </c:numCache>
            </c:numRef>
          </c:val>
          <c:extLst>
            <c:ext xmlns:c16="http://schemas.microsoft.com/office/drawing/2014/chart" uri="{C3380CC4-5D6E-409C-BE32-E72D297353CC}">
              <c16:uniqueId val="{00000004-F3A3-416E-AE85-D0BC37D0BBCB}"/>
            </c:ext>
          </c:extLst>
        </c:ser>
        <c:ser>
          <c:idx val="5"/>
          <c:order val="5"/>
          <c:tx>
            <c:strRef>
              <c:f>'38'!$B$13</c:f>
              <c:strCache>
                <c:ptCount val="1"/>
                <c:pt idx="0">
                  <c:v>2019 (a noviembre)</c:v>
                </c:pt>
              </c:strCache>
            </c:strRef>
          </c:tx>
          <c:invertIfNegative val="0"/>
          <c:cat>
            <c:strRef>
              <c:f>'38'!$D$7:$F$7</c:f>
              <c:strCache>
                <c:ptCount val="3"/>
                <c:pt idx="0">
                  <c:v>Maíz partido</c:v>
                </c:pt>
                <c:pt idx="1">
                  <c:v>Sorgo</c:v>
                </c:pt>
                <c:pt idx="2">
                  <c:v>Preparaciones que contienen maíz</c:v>
                </c:pt>
              </c:strCache>
            </c:strRef>
          </c:cat>
          <c:val>
            <c:numRef>
              <c:f>'38'!$D$13:$F$13</c:f>
              <c:numCache>
                <c:formatCode>#,##0</c:formatCode>
                <c:ptCount val="3"/>
                <c:pt idx="0">
                  <c:v>8387.3209999999999</c:v>
                </c:pt>
                <c:pt idx="1">
                  <c:v>29728.243129999999</c:v>
                </c:pt>
                <c:pt idx="2">
                  <c:v>38265.68606</c:v>
                </c:pt>
              </c:numCache>
            </c:numRef>
          </c:val>
          <c:extLst>
            <c:ext xmlns:c16="http://schemas.microsoft.com/office/drawing/2014/chart" uri="{C3380CC4-5D6E-409C-BE32-E72D297353CC}">
              <c16:uniqueId val="{00000005-F3A3-416E-AE85-D0BC37D0BBCB}"/>
            </c:ext>
          </c:extLst>
        </c:ser>
        <c:dLbls>
          <c:showLegendKey val="0"/>
          <c:showVal val="0"/>
          <c:showCatName val="0"/>
          <c:showSerName val="0"/>
          <c:showPercent val="0"/>
          <c:showBubbleSize val="0"/>
        </c:dLbls>
        <c:gapWidth val="150"/>
        <c:axId val="945866240"/>
        <c:axId val="984097920"/>
      </c:barChart>
      <c:catAx>
        <c:axId val="945866240"/>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84097920"/>
        <c:crosses val="autoZero"/>
        <c:auto val="1"/>
        <c:lblAlgn val="ctr"/>
        <c:lblOffset val="100"/>
        <c:tickLblSkip val="1"/>
        <c:tickMarkSkip val="1"/>
        <c:noMultiLvlLbl val="0"/>
      </c:catAx>
      <c:valAx>
        <c:axId val="984097920"/>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5.4513593964019801E-2"/>
              <c:y val="0.1794229012909436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5866240"/>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4939663154350609"/>
          <c:y val="0.22884703675363463"/>
          <c:w val="0.15060336845649391"/>
          <c:h val="0.37937847110803946"/>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productos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2014 - 2019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567774958362763"/>
          <c:y val="3.1802485532681911E-2"/>
        </c:manualLayout>
      </c:layout>
      <c:overlay val="0"/>
      <c:spPr>
        <a:noFill/>
        <a:ln w="25400">
          <a:noFill/>
        </a:ln>
      </c:spPr>
    </c:title>
    <c:autoTitleDeleted val="0"/>
    <c:plotArea>
      <c:layout>
        <c:manualLayout>
          <c:layoutTarget val="inner"/>
          <c:xMode val="edge"/>
          <c:yMode val="edge"/>
          <c:x val="0.10369250099244202"/>
          <c:y val="0.22350631085790112"/>
          <c:w val="0.84070594018557043"/>
          <c:h val="0.48769794057874427"/>
        </c:manualLayout>
      </c:layout>
      <c:barChart>
        <c:barDir val="col"/>
        <c:grouping val="clustered"/>
        <c:varyColors val="0"/>
        <c:ser>
          <c:idx val="1"/>
          <c:order val="0"/>
          <c:tx>
            <c:strRef>
              <c:f>'39'!$E$7</c:f>
              <c:strCache>
                <c:ptCount val="1"/>
                <c:pt idx="0">
                  <c:v>Maíz partido</c:v>
                </c:pt>
              </c:strCache>
            </c:strRef>
          </c:tx>
          <c:spPr>
            <a:ln w="38100">
              <a:noFill/>
              <a:prstDash val="solid"/>
            </a:ln>
          </c:spPr>
          <c:invertIfNegative val="0"/>
          <c:cat>
            <c:strRef>
              <c:f>'39'!$C$8:$C$13</c:f>
              <c:strCache>
                <c:ptCount val="6"/>
                <c:pt idx="0">
                  <c:v>2014</c:v>
                </c:pt>
                <c:pt idx="1">
                  <c:v>2015</c:v>
                </c:pt>
                <c:pt idx="2">
                  <c:v>2016</c:v>
                </c:pt>
                <c:pt idx="3">
                  <c:v>2017</c:v>
                </c:pt>
                <c:pt idx="4">
                  <c:v>2018</c:v>
                </c:pt>
                <c:pt idx="5">
                  <c:v>noviembre - 2019</c:v>
                </c:pt>
              </c:strCache>
            </c:strRef>
          </c:cat>
          <c:val>
            <c:numRef>
              <c:f>'39'!$E$8:$E$13</c:f>
              <c:numCache>
                <c:formatCode>#,##0</c:formatCode>
                <c:ptCount val="6"/>
                <c:pt idx="0">
                  <c:v>219.4995176299407</c:v>
                </c:pt>
                <c:pt idx="1">
                  <c:v>190.27359341016816</c:v>
                </c:pt>
                <c:pt idx="2">
                  <c:v>207</c:v>
                </c:pt>
                <c:pt idx="3">
                  <c:v>287</c:v>
                </c:pt>
                <c:pt idx="4">
                  <c:v>342.94811407654373</c:v>
                </c:pt>
                <c:pt idx="5" formatCode="0">
                  <c:v>368.79782997066201</c:v>
                </c:pt>
              </c:numCache>
            </c:numRef>
          </c:val>
          <c:extLst>
            <c:ext xmlns:c16="http://schemas.microsoft.com/office/drawing/2014/chart" uri="{C3380CC4-5D6E-409C-BE32-E72D297353CC}">
              <c16:uniqueId val="{00000001-3991-432A-9A38-D3DA5DA21343}"/>
            </c:ext>
          </c:extLst>
        </c:ser>
        <c:ser>
          <c:idx val="5"/>
          <c:order val="1"/>
          <c:tx>
            <c:strRef>
              <c:f>'39'!$F$7</c:f>
              <c:strCache>
                <c:ptCount val="1"/>
                <c:pt idx="0">
                  <c:v>Sorgo</c:v>
                </c:pt>
              </c:strCache>
            </c:strRef>
          </c:tx>
          <c:spPr>
            <a:ln>
              <a:noFill/>
            </a:ln>
          </c:spPr>
          <c:invertIfNegative val="0"/>
          <c:cat>
            <c:strRef>
              <c:f>'39'!$C$8:$C$13</c:f>
              <c:strCache>
                <c:ptCount val="6"/>
                <c:pt idx="0">
                  <c:v>2014</c:v>
                </c:pt>
                <c:pt idx="1">
                  <c:v>2015</c:v>
                </c:pt>
                <c:pt idx="2">
                  <c:v>2016</c:v>
                </c:pt>
                <c:pt idx="3">
                  <c:v>2017</c:v>
                </c:pt>
                <c:pt idx="4">
                  <c:v>2018</c:v>
                </c:pt>
                <c:pt idx="5">
                  <c:v>noviembre - 2019</c:v>
                </c:pt>
              </c:strCache>
            </c:strRef>
          </c:cat>
          <c:val>
            <c:numRef>
              <c:f>'39'!$F$8:$F$13</c:f>
              <c:numCache>
                <c:formatCode>#,##0</c:formatCode>
                <c:ptCount val="6"/>
                <c:pt idx="0">
                  <c:v>183.38222341385179</c:v>
                </c:pt>
                <c:pt idx="1">
                  <c:v>157.55825875454391</c:v>
                </c:pt>
                <c:pt idx="2">
                  <c:v>186</c:v>
                </c:pt>
                <c:pt idx="3">
                  <c:v>178</c:v>
                </c:pt>
                <c:pt idx="4">
                  <c:v>169.25566820801745</c:v>
                </c:pt>
              </c:numCache>
            </c:numRef>
          </c:val>
          <c:extLst>
            <c:ext xmlns:c16="http://schemas.microsoft.com/office/drawing/2014/chart" uri="{C3380CC4-5D6E-409C-BE32-E72D297353CC}">
              <c16:uniqueId val="{00000002-3991-432A-9A38-D3DA5DA21343}"/>
            </c:ext>
          </c:extLst>
        </c:ser>
        <c:ser>
          <c:idx val="2"/>
          <c:order val="2"/>
          <c:tx>
            <c:strRef>
              <c:f>'39'!$G$7</c:f>
              <c:strCache>
                <c:ptCount val="1"/>
                <c:pt idx="0">
                  <c:v>Preparaciones que contienen maíz</c:v>
                </c:pt>
              </c:strCache>
            </c:strRef>
          </c:tx>
          <c:invertIfNegative val="0"/>
          <c:cat>
            <c:strRef>
              <c:f>'39'!$C$8:$C$13</c:f>
              <c:strCache>
                <c:ptCount val="6"/>
                <c:pt idx="0">
                  <c:v>2014</c:v>
                </c:pt>
                <c:pt idx="1">
                  <c:v>2015</c:v>
                </c:pt>
                <c:pt idx="2">
                  <c:v>2016</c:v>
                </c:pt>
                <c:pt idx="3">
                  <c:v>2017</c:v>
                </c:pt>
                <c:pt idx="4">
                  <c:v>2018</c:v>
                </c:pt>
                <c:pt idx="5">
                  <c:v>noviembre - 2019</c:v>
                </c:pt>
              </c:strCache>
            </c:strRef>
          </c:cat>
          <c:val>
            <c:numRef>
              <c:f>'39'!$G$8:$G$13</c:f>
              <c:numCache>
                <c:formatCode>#,##0</c:formatCode>
                <c:ptCount val="6"/>
                <c:pt idx="0">
                  <c:v>465.57422556972477</c:v>
                </c:pt>
                <c:pt idx="1">
                  <c:v>349.71610196013978</c:v>
                </c:pt>
                <c:pt idx="2">
                  <c:v>356</c:v>
                </c:pt>
                <c:pt idx="3">
                  <c:v>351</c:v>
                </c:pt>
                <c:pt idx="4">
                  <c:v>399.55360741689088</c:v>
                </c:pt>
                <c:pt idx="5" formatCode="0">
                  <c:v>377.46728139868947</c:v>
                </c:pt>
              </c:numCache>
            </c:numRef>
          </c:val>
          <c:extLst>
            <c:ext xmlns:c16="http://schemas.microsoft.com/office/drawing/2014/chart" uri="{C3380CC4-5D6E-409C-BE32-E72D297353CC}">
              <c16:uniqueId val="{00000003-3991-432A-9A38-D3DA5DA21343}"/>
            </c:ext>
          </c:extLst>
        </c:ser>
        <c:dLbls>
          <c:showLegendKey val="0"/>
          <c:showVal val="0"/>
          <c:showCatName val="0"/>
          <c:showSerName val="0"/>
          <c:showPercent val="0"/>
          <c:showBubbleSize val="0"/>
        </c:dLbls>
        <c:gapWidth val="150"/>
        <c:axId val="946216448"/>
        <c:axId val="984100224"/>
        <c:extLst>
          <c:ext xmlns:c15="http://schemas.microsoft.com/office/drawing/2012/chart" uri="{02D57815-91ED-43cb-92C2-25804820EDAC}">
            <c15:filteredBarSeries>
              <c15:ser>
                <c:idx val="3"/>
                <c:order val="3"/>
                <c:tx>
                  <c:strRef>
                    <c:extLst>
                      <c:ext uri="{02D57815-91ED-43cb-92C2-25804820EDAC}">
                        <c15:formulaRef>
                          <c15:sqref>'37'!#REF!</c15:sqref>
                        </c15:formulaRef>
                      </c:ext>
                    </c:extLst>
                    <c:strCache>
                      <c:ptCount val="1"/>
                      <c:pt idx="0">
                        <c:v>#REF!</c:v>
                      </c:pt>
                    </c:strCache>
                  </c:strRef>
                </c:tx>
                <c:invertIfNegative val="0"/>
                <c:cat>
                  <c:strRef>
                    <c:extLst>
                      <c:ext uri="{02D57815-91ED-43cb-92C2-25804820EDAC}">
                        <c15:formulaRef>
                          <c15:sqref>'39'!$C$8:$C$13</c15:sqref>
                        </c15:formulaRef>
                      </c:ext>
                    </c:extLst>
                    <c:strCache>
                      <c:ptCount val="6"/>
                      <c:pt idx="0">
                        <c:v>2014</c:v>
                      </c:pt>
                      <c:pt idx="1">
                        <c:v>2015</c:v>
                      </c:pt>
                      <c:pt idx="2">
                        <c:v>2016</c:v>
                      </c:pt>
                      <c:pt idx="3">
                        <c:v>2017</c:v>
                      </c:pt>
                      <c:pt idx="4">
                        <c:v>2018</c:v>
                      </c:pt>
                      <c:pt idx="5">
                        <c:v>noviembre - 2019</c:v>
                      </c:pt>
                    </c:strCache>
                  </c:strRef>
                </c:cat>
                <c:val>
                  <c:numRef>
                    <c:extLst>
                      <c:ext uri="{02D57815-91ED-43cb-92C2-25804820EDAC}">
                        <c15:formulaRef>
                          <c15:sqref>'37'!#REF!</c15:sqref>
                        </c15:formulaRef>
                      </c:ext>
                    </c:extLst>
                    <c:numCache>
                      <c:formatCode>General</c:formatCode>
                      <c:ptCount val="1"/>
                      <c:pt idx="0">
                        <c:v>1</c:v>
                      </c:pt>
                    </c:numCache>
                  </c:numRef>
                </c:val>
                <c:extLst>
                  <c:ext xmlns:c16="http://schemas.microsoft.com/office/drawing/2014/chart" uri="{C3380CC4-5D6E-409C-BE32-E72D297353CC}">
                    <c16:uniqueId val="{00000004-3991-432A-9A38-D3DA5DA21343}"/>
                  </c:ext>
                </c:extLst>
              </c15:ser>
            </c15:filteredBarSeries>
          </c:ext>
        </c:extLst>
      </c:barChart>
      <c:catAx>
        <c:axId val="94621644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84100224"/>
        <c:crosses val="autoZero"/>
        <c:auto val="1"/>
        <c:lblAlgn val="ctr"/>
        <c:lblOffset val="100"/>
        <c:noMultiLvlLbl val="0"/>
      </c:catAx>
      <c:valAx>
        <c:axId val="984100224"/>
        <c:scaling>
          <c:orientation val="minMax"/>
          <c:max val="50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24185348924E-2"/>
              <c:y val="0.2831404357587831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216448"/>
        <c:crosses val="autoZero"/>
        <c:crossBetween val="between"/>
      </c:valAx>
      <c:spPr>
        <a:solidFill>
          <a:srgbClr val="FFFFFF"/>
        </a:solidFill>
        <a:ln w="12700">
          <a:solidFill>
            <a:srgbClr val="808080"/>
          </a:solidFill>
          <a:prstDash val="solid"/>
        </a:ln>
      </c:spPr>
    </c:plotArea>
    <c:legend>
      <c:legendPos val="r"/>
      <c:layout>
        <c:manualLayout>
          <c:xMode val="edge"/>
          <c:yMode val="edge"/>
          <c:x val="4.6513197478222204E-2"/>
          <c:y val="0.86763431679473801"/>
          <c:w val="0.95348680252177775"/>
          <c:h val="0.13236568320526199"/>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631235722763181"/>
          <c:y val="1.1020341207349082E-2"/>
        </c:manualLayout>
      </c:layout>
      <c:overlay val="0"/>
      <c:spPr>
        <a:noFill/>
        <a:ln w="25400">
          <a:noFill/>
        </a:ln>
      </c:spPr>
    </c:title>
    <c:autoTitleDeleted val="0"/>
    <c:plotArea>
      <c:layout>
        <c:manualLayout>
          <c:layoutTarget val="inner"/>
          <c:xMode val="edge"/>
          <c:yMode val="edge"/>
          <c:x val="0.15912970283315397"/>
          <c:y val="0.14402173913043675"/>
          <c:w val="0.79028995698947646"/>
          <c:h val="0.63224637681160001"/>
        </c:manualLayout>
      </c:layout>
      <c:lineChart>
        <c:grouping val="standard"/>
        <c:varyColors val="0"/>
        <c:ser>
          <c:idx val="5"/>
          <c:order val="0"/>
          <c:tx>
            <c:strRef>
              <c:f>'40'!$E$6</c:f>
              <c:strCache>
                <c:ptCount val="1"/>
                <c:pt idx="0">
                  <c:v>2017</c:v>
                </c:pt>
              </c:strCache>
            </c:strRef>
          </c:tx>
          <c:spPr>
            <a:ln>
              <a:solidFill>
                <a:srgbClr val="FF0000"/>
              </a:solidFill>
            </a:ln>
          </c:spPr>
          <c:marker>
            <c:spPr>
              <a:solidFill>
                <a:srgbClr val="FFFF00"/>
              </a:solidFill>
            </c:spPr>
          </c:marker>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'40'!$E$7:$E$18</c:f>
              <c:numCache>
                <c:formatCode>#,##0_ ;\-#,##0\ </c:formatCode>
                <c:ptCount val="12"/>
                <c:pt idx="0">
                  <c:v>14627.272727272728</c:v>
                </c:pt>
                <c:pt idx="1">
                  <c:v>14786.666666666668</c:v>
                </c:pt>
                <c:pt idx="2">
                  <c:v>13878.947368421052</c:v>
                </c:pt>
                <c:pt idx="3">
                  <c:v>12795.192307692309</c:v>
                </c:pt>
                <c:pt idx="4">
                  <c:v>12685.576923076924</c:v>
                </c:pt>
                <c:pt idx="5">
                  <c:v>12827.173913043478</c:v>
                </c:pt>
                <c:pt idx="6">
                  <c:v>13130.000000000002</c:v>
                </c:pt>
                <c:pt idx="7">
                  <c:v>13104.166666666666</c:v>
                </c:pt>
                <c:pt idx="8">
                  <c:v>12803</c:v>
                </c:pt>
                <c:pt idx="9">
                  <c:v>12589</c:v>
                </c:pt>
                <c:pt idx="10">
                  <c:v>12563.265306122448</c:v>
                </c:pt>
                <c:pt idx="11">
                  <c:v>12536.170212765957</c:v>
                </c:pt>
              </c:numCache>
            </c:numRef>
          </c:val>
          <c:smooth val="0"/>
          <c:extLst>
            <c:ext xmlns:c16="http://schemas.microsoft.com/office/drawing/2014/chart" uri="{C3380CC4-5D6E-409C-BE32-E72D297353CC}">
              <c16:uniqueId val="{00000000-8C46-4ACD-8E92-028C8AB7B211}"/>
            </c:ext>
          </c:extLst>
        </c:ser>
        <c:ser>
          <c:idx val="0"/>
          <c:order val="1"/>
          <c:tx>
            <c:strRef>
              <c:f>'40'!$F$6</c:f>
              <c:strCache>
                <c:ptCount val="1"/>
                <c:pt idx="0">
                  <c:v>2018</c:v>
                </c:pt>
              </c:strCache>
            </c:strRef>
          </c:tx>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'40'!$F$7:$F$18</c:f>
              <c:numCache>
                <c:formatCode>#,##0_ ;\-#,##0\ </c:formatCode>
                <c:ptCount val="12"/>
                <c:pt idx="0">
                  <c:v>12520.689655172413</c:v>
                </c:pt>
                <c:pt idx="1">
                  <c:v>12833.333333333334</c:v>
                </c:pt>
                <c:pt idx="2">
                  <c:v>12913</c:v>
                </c:pt>
                <c:pt idx="3">
                  <c:v>12711</c:v>
                </c:pt>
                <c:pt idx="4">
                  <c:v>13074</c:v>
                </c:pt>
                <c:pt idx="5">
                  <c:v>13359.259259259257</c:v>
                </c:pt>
                <c:pt idx="6">
                  <c:v>13311</c:v>
                </c:pt>
                <c:pt idx="7">
                  <c:v>13489</c:v>
                </c:pt>
                <c:pt idx="8">
                  <c:v>13654</c:v>
                </c:pt>
                <c:pt idx="9">
                  <c:v>13760</c:v>
                </c:pt>
                <c:pt idx="10">
                  <c:v>14340</c:v>
                </c:pt>
                <c:pt idx="11">
                  <c:v>15260</c:v>
                </c:pt>
              </c:numCache>
            </c:numRef>
          </c:val>
          <c:smooth val="0"/>
          <c:extLst>
            <c:ext xmlns:c16="http://schemas.microsoft.com/office/drawing/2014/chart" uri="{C3380CC4-5D6E-409C-BE32-E72D297353CC}">
              <c16:uniqueId val="{00000001-8C46-4ACD-8E92-028C8AB7B211}"/>
            </c:ext>
          </c:extLst>
        </c:ser>
        <c:ser>
          <c:idx val="1"/>
          <c:order val="2"/>
          <c:tx>
            <c:strRef>
              <c:f>'40'!$G$6</c:f>
              <c:strCache>
                <c:ptCount val="1"/>
                <c:pt idx="0">
                  <c:v>2019</c:v>
                </c:pt>
              </c:strCache>
            </c:strRef>
          </c:tx>
          <c:val>
            <c:numRef>
              <c:f>'40'!$G$7:$G$18</c:f>
              <c:numCache>
                <c:formatCode>#,##0_ ;\-#,##0\ </c:formatCode>
                <c:ptCount val="12"/>
                <c:pt idx="0">
                  <c:v>16500</c:v>
                </c:pt>
                <c:pt idx="2">
                  <c:v>13062</c:v>
                </c:pt>
                <c:pt idx="3">
                  <c:v>12797</c:v>
                </c:pt>
                <c:pt idx="4">
                  <c:v>12679.577464788732</c:v>
                </c:pt>
                <c:pt idx="5">
                  <c:v>13021</c:v>
                </c:pt>
                <c:pt idx="6">
                  <c:v>14413</c:v>
                </c:pt>
                <c:pt idx="7">
                  <c:v>14592</c:v>
                </c:pt>
                <c:pt idx="8">
                  <c:v>15067</c:v>
                </c:pt>
                <c:pt idx="9">
                  <c:v>14657</c:v>
                </c:pt>
                <c:pt idx="10">
                  <c:v>15113</c:v>
                </c:pt>
              </c:numCache>
            </c:numRef>
          </c:val>
          <c:smooth val="0"/>
          <c:extLst>
            <c:ext xmlns:c16="http://schemas.microsoft.com/office/drawing/2014/chart" uri="{C3380CC4-5D6E-409C-BE32-E72D297353CC}">
              <c16:uniqueId val="{00000002-8C46-4ACD-8E92-028C8AB7B211}"/>
            </c:ext>
          </c:extLst>
        </c:ser>
        <c:dLbls>
          <c:showLegendKey val="0"/>
          <c:showVal val="0"/>
          <c:showCatName val="0"/>
          <c:showSerName val="0"/>
          <c:showPercent val="0"/>
          <c:showBubbleSize val="0"/>
        </c:dLbls>
        <c:marker val="1"/>
        <c:smooth val="0"/>
        <c:axId val="946020352"/>
        <c:axId val="984102528"/>
      </c:lineChart>
      <c:catAx>
        <c:axId val="946020352"/>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84102528"/>
        <c:crosses val="autoZero"/>
        <c:auto val="1"/>
        <c:lblAlgn val="ctr"/>
        <c:lblOffset val="100"/>
        <c:tickLblSkip val="1"/>
        <c:tickMarkSkip val="1"/>
        <c:noMultiLvlLbl val="0"/>
      </c:catAx>
      <c:valAx>
        <c:axId val="984102528"/>
        <c:scaling>
          <c:orientation val="minMax"/>
          <c:max val="17000"/>
          <c:min val="108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4.0470143825214716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020352"/>
        <c:crosses val="autoZero"/>
        <c:crossBetween val="between"/>
        <c:majorUnit val="500"/>
      </c:valAx>
      <c:spPr>
        <a:solidFill>
          <a:srgbClr val="FFFFFF"/>
        </a:solidFill>
        <a:ln w="12700">
          <a:solidFill>
            <a:srgbClr val="808080"/>
          </a:solidFill>
          <a:prstDash val="solid"/>
        </a:ln>
      </c:spPr>
    </c:plotArea>
    <c:legend>
      <c:legendPos val="r"/>
      <c:layout>
        <c:manualLayout>
          <c:xMode val="edge"/>
          <c:yMode val="edge"/>
          <c:x val="0.32103489494931442"/>
          <c:y val="0.87313499164877117"/>
          <c:w val="0.3792687502392833"/>
          <c:h val="0.12686500835122883"/>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503062117235"/>
          <c:y val="2.9722501304547615E-2"/>
        </c:manualLayout>
      </c:layout>
      <c:overlay val="0"/>
      <c:spPr>
        <a:noFill/>
        <a:ln w="25400">
          <a:noFill/>
        </a:ln>
      </c:spPr>
    </c:title>
    <c:autoTitleDeleted val="0"/>
    <c:plotArea>
      <c:layout>
        <c:manualLayout>
          <c:layoutTarget val="inner"/>
          <c:xMode val="edge"/>
          <c:yMode val="edge"/>
          <c:x val="0.13469953960672948"/>
          <c:y val="0.20852594024549406"/>
          <c:w val="0.65107815689705451"/>
          <c:h val="0.52296338551505295"/>
        </c:manualLayout>
      </c:layout>
      <c:lineChart>
        <c:grouping val="standard"/>
        <c:varyColors val="0"/>
        <c:ser>
          <c:idx val="2"/>
          <c:order val="0"/>
          <c:tx>
            <c:strRef>
              <c:f>'42'!$C$5</c:f>
              <c:strCache>
                <c:ptCount val="1"/>
                <c:pt idx="0">
                  <c:v> Maíz amarillo, FOB puerto argentino </c:v>
                </c:pt>
              </c:strCache>
            </c:strRef>
          </c:tx>
          <c:spPr>
            <a:ln>
              <a:solidFill>
                <a:srgbClr val="00B0F0"/>
              </a:solidFill>
            </a:ln>
          </c:spPr>
          <c:marker>
            <c:symbol val="circle"/>
            <c:size val="5"/>
            <c:spPr>
              <a:solidFill>
                <a:srgbClr val="00B0F0"/>
              </a:solidFill>
              <a:ln>
                <a:solidFill>
                  <a:srgbClr val="00B0F0"/>
                </a:solidFill>
              </a:ln>
            </c:spPr>
          </c:marker>
          <c:cat>
            <c:numRef>
              <c:f>'42'!$B$6:$B$23</c:f>
              <c:numCache>
                <c:formatCode>mmm/yyyy;@</c:formatCode>
                <c:ptCount val="18"/>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pt idx="17">
                  <c:v>43770</c:v>
                </c:pt>
              </c:numCache>
            </c:numRef>
          </c:cat>
          <c:val>
            <c:numRef>
              <c:f>'42'!$C$6:$C$23</c:f>
              <c:numCache>
                <c:formatCode>_-* #,##0_-;\-* #,##0_-;_-* \-_-;_-@_-</c:formatCode>
                <c:ptCount val="18"/>
                <c:pt idx="0">
                  <c:v>108349.06799999998</c:v>
                </c:pt>
                <c:pt idx="1">
                  <c:v>107367.11369999999</c:v>
                </c:pt>
                <c:pt idx="2">
                  <c:v>110099.0625</c:v>
                </c:pt>
                <c:pt idx="3">
                  <c:v>108673.23599999999</c:v>
                </c:pt>
                <c:pt idx="4">
                  <c:v>109648.08</c:v>
                </c:pt>
                <c:pt idx="5">
                  <c:v>109264.6125</c:v>
                </c:pt>
                <c:pt idx="6">
                  <c:v>116579.37059999999</c:v>
                </c:pt>
                <c:pt idx="7">
                  <c:v>117408.97459999999</c:v>
                </c:pt>
                <c:pt idx="8">
                  <c:v>111735.075</c:v>
                </c:pt>
                <c:pt idx="9">
                  <c:v>108584.79839999999</c:v>
                </c:pt>
                <c:pt idx="10">
                  <c:v>103867.462</c:v>
                </c:pt>
                <c:pt idx="11">
                  <c:v>114277.8812</c:v>
                </c:pt>
                <c:pt idx="12">
                  <c:v>125824.74519999999</c:v>
                </c:pt>
                <c:pt idx="13">
                  <c:v>120259</c:v>
                </c:pt>
                <c:pt idx="14">
                  <c:v>108853.52400000002</c:v>
                </c:pt>
                <c:pt idx="15">
                  <c:v>104964.084</c:v>
                </c:pt>
                <c:pt idx="16">
                  <c:v>112350.89459999999</c:v>
                </c:pt>
                <c:pt idx="17">
                  <c:v>129136.93900000001</c:v>
                </c:pt>
              </c:numCache>
            </c:numRef>
          </c:val>
          <c:smooth val="0"/>
          <c:extLst>
            <c:ext xmlns:c16="http://schemas.microsoft.com/office/drawing/2014/chart" uri="{C3380CC4-5D6E-409C-BE32-E72D297353CC}">
              <c16:uniqueId val="{00000000-095D-41C2-A795-16EE4B9D28DE}"/>
            </c:ext>
          </c:extLst>
        </c:ser>
        <c:ser>
          <c:idx val="1"/>
          <c:order val="1"/>
          <c:tx>
            <c:strRef>
              <c:f>'42'!$D$5</c:f>
              <c:strCache>
                <c:ptCount val="1"/>
                <c:pt idx="0">
                  <c:v> Maíz yellow N°2, FOB Golfo, EE.UU. </c:v>
                </c:pt>
              </c:strCache>
            </c:strRef>
          </c:tx>
          <c:spPr>
            <a:ln>
              <a:solidFill>
                <a:srgbClr val="00B050"/>
              </a:solidFill>
              <a:prstDash val="solid"/>
            </a:ln>
          </c:spPr>
          <c:marker>
            <c:symbol val="star"/>
            <c:size val="5"/>
            <c:spPr>
              <a:ln>
                <a:solidFill>
                  <a:srgbClr val="00B050"/>
                </a:solidFill>
                <a:prstDash val="solid"/>
              </a:ln>
            </c:spPr>
          </c:marker>
          <c:cat>
            <c:numRef>
              <c:f>'42'!$B$6:$B$23</c:f>
              <c:numCache>
                <c:formatCode>mmm/yyyy;@</c:formatCode>
                <c:ptCount val="18"/>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pt idx="17">
                  <c:v>43770</c:v>
                </c:pt>
              </c:numCache>
            </c:numRef>
          </c:cat>
          <c:val>
            <c:numRef>
              <c:f>'42'!$D$6:$D$23</c:f>
              <c:numCache>
                <c:formatCode>_-* #,##0_-;\-* #,##0_-;_-* \-_-;_-@_-</c:formatCode>
                <c:ptCount val="18"/>
                <c:pt idx="0">
                  <c:v>109945.8045</c:v>
                </c:pt>
                <c:pt idx="1">
                  <c:v>107053.95689999999</c:v>
                </c:pt>
                <c:pt idx="2">
                  <c:v>111805.3125</c:v>
                </c:pt>
                <c:pt idx="3">
                  <c:v>110566.16579999999</c:v>
                </c:pt>
                <c:pt idx="4">
                  <c:v>113275.94240000001</c:v>
                </c:pt>
                <c:pt idx="5">
                  <c:v>112090.24619999999</c:v>
                </c:pt>
                <c:pt idx="6">
                  <c:v>117124.96260000001</c:v>
                </c:pt>
                <c:pt idx="7">
                  <c:v>116752.22639999999</c:v>
                </c:pt>
                <c:pt idx="8">
                  <c:v>116499.81299999998</c:v>
                </c:pt>
                <c:pt idx="9">
                  <c:v>118105.91519999999</c:v>
                </c:pt>
                <c:pt idx="10">
                  <c:v>112129.874</c:v>
                </c:pt>
                <c:pt idx="11">
                  <c:v>123321.90359999999</c:v>
                </c:pt>
                <c:pt idx="12">
                  <c:v>138461.22769999999</c:v>
                </c:pt>
                <c:pt idx="13">
                  <c:v>135894.7648</c:v>
                </c:pt>
                <c:pt idx="14">
                  <c:v>123848.361</c:v>
                </c:pt>
                <c:pt idx="15">
                  <c:v>116617.1808</c:v>
                </c:pt>
                <c:pt idx="16">
                  <c:v>124204.62779999999</c:v>
                </c:pt>
                <c:pt idx="17">
                  <c:v>134207.67990000002</c:v>
                </c:pt>
              </c:numCache>
            </c:numRef>
          </c:val>
          <c:smooth val="0"/>
          <c:extLst>
            <c:ext xmlns:c16="http://schemas.microsoft.com/office/drawing/2014/chart" uri="{C3380CC4-5D6E-409C-BE32-E72D297353CC}">
              <c16:uniqueId val="{00000001-095D-41C2-A795-16EE4B9D28DE}"/>
            </c:ext>
          </c:extLst>
        </c:ser>
        <c:ser>
          <c:idx val="0"/>
          <c:order val="2"/>
          <c:tx>
            <c:strRef>
              <c:f>'42'!$E$5</c:f>
              <c:strCache>
                <c:ptCount val="1"/>
                <c:pt idx="0">
                  <c:v> Precio maíz nacional </c:v>
                </c:pt>
              </c:strCache>
            </c:strRef>
          </c:tx>
          <c:spPr>
            <a:ln w="28575">
              <a:solidFill>
                <a:srgbClr val="FF0000"/>
              </a:solidFill>
              <a:prstDash val="solid"/>
            </a:ln>
          </c:spPr>
          <c:marker>
            <c:symbol val="none"/>
          </c:marker>
          <c:cat>
            <c:numRef>
              <c:f>'42'!$B$6:$B$23</c:f>
              <c:numCache>
                <c:formatCode>mmm/yyyy;@</c:formatCode>
                <c:ptCount val="18"/>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pt idx="17">
                  <c:v>43770</c:v>
                </c:pt>
              </c:numCache>
            </c:numRef>
          </c:cat>
          <c:val>
            <c:numRef>
              <c:f>'42'!$E$6:$E$23</c:f>
              <c:numCache>
                <c:formatCode>_-* #,##0_-;\-* #,##0_-;_-* \-_-;_-@_-</c:formatCode>
                <c:ptCount val="18"/>
                <c:pt idx="0">
                  <c:v>133592.59259259258</c:v>
                </c:pt>
                <c:pt idx="1">
                  <c:v>132518.51851851854</c:v>
                </c:pt>
                <c:pt idx="2">
                  <c:v>134888.88888888888</c:v>
                </c:pt>
                <c:pt idx="3">
                  <c:v>136538.46153846156</c:v>
                </c:pt>
                <c:pt idx="4">
                  <c:v>137600</c:v>
                </c:pt>
                <c:pt idx="5">
                  <c:v>143400</c:v>
                </c:pt>
                <c:pt idx="6">
                  <c:v>152600</c:v>
                </c:pt>
                <c:pt idx="7">
                  <c:v>165000</c:v>
                </c:pt>
                <c:pt idx="9">
                  <c:v>130619.04761904762</c:v>
                </c:pt>
                <c:pt idx="10">
                  <c:v>127973.33333333334</c:v>
                </c:pt>
                <c:pt idx="11">
                  <c:v>126795.77464788732</c:v>
                </c:pt>
                <c:pt idx="12">
                  <c:v>130213.33333333334</c:v>
                </c:pt>
                <c:pt idx="13">
                  <c:v>144127.6595744681</c:v>
                </c:pt>
                <c:pt idx="14">
                  <c:v>145923.07692307691</c:v>
                </c:pt>
                <c:pt idx="15">
                  <c:v>150666.66666666666</c:v>
                </c:pt>
                <c:pt idx="16">
                  <c:v>146571.42857142855</c:v>
                </c:pt>
                <c:pt idx="17">
                  <c:v>151125</c:v>
                </c:pt>
              </c:numCache>
            </c:numRef>
          </c:val>
          <c:smooth val="0"/>
          <c:extLst>
            <c:ext xmlns:c16="http://schemas.microsoft.com/office/drawing/2014/chart" uri="{C3380CC4-5D6E-409C-BE32-E72D297353CC}">
              <c16:uniqueId val="{00000002-095D-41C2-A795-16EE4B9D28DE}"/>
            </c:ext>
          </c:extLst>
        </c:ser>
        <c:ser>
          <c:idx val="3"/>
          <c:order val="3"/>
          <c:tx>
            <c:strRef>
              <c:f>'42'!$F$5</c:f>
              <c:strCache>
                <c:ptCount val="1"/>
                <c:pt idx="0">
                  <c:v> Costo de importación desde Argentina (Odepa) </c:v>
                </c:pt>
              </c:strCache>
            </c:strRef>
          </c:tx>
          <c:spPr>
            <a:ln w="38100">
              <a:solidFill>
                <a:srgbClr val="00B0F0"/>
              </a:solidFill>
              <a:prstDash val="sysDot"/>
              <a:bevel/>
            </a:ln>
          </c:spPr>
          <c:marker>
            <c:symbol val="none"/>
          </c:marker>
          <c:cat>
            <c:numRef>
              <c:f>'42'!$B$6:$B$23</c:f>
              <c:numCache>
                <c:formatCode>mmm/yyyy;@</c:formatCode>
                <c:ptCount val="18"/>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pt idx="17">
                  <c:v>43770</c:v>
                </c:pt>
              </c:numCache>
            </c:numRef>
          </c:cat>
          <c:val>
            <c:numRef>
              <c:f>'42'!$F$6:$F$23</c:f>
              <c:numCache>
                <c:formatCode>_-* #,##0_-;\-* #,##0_-;_-* \-_-;_-@_-</c:formatCode>
                <c:ptCount val="18"/>
                <c:pt idx="0">
                  <c:v>134260.82368999999</c:v>
                </c:pt>
                <c:pt idx="1">
                  <c:v>133395</c:v>
                </c:pt>
                <c:pt idx="2">
                  <c:v>136407.1325064516</c:v>
                </c:pt>
                <c:pt idx="3">
                  <c:v>135159.0177</c:v>
                </c:pt>
                <c:pt idx="4">
                  <c:v>136100.59043225806</c:v>
                </c:pt>
                <c:pt idx="5">
                  <c:v>136853.80340333332</c:v>
                </c:pt>
                <c:pt idx="6">
                  <c:v>143615.80730000001</c:v>
                </c:pt>
                <c:pt idx="7">
                  <c:v>143956.54495806451</c:v>
                </c:pt>
                <c:pt idx="8">
                  <c:v>140872.89900357145</c:v>
                </c:pt>
                <c:pt idx="9">
                  <c:v>135298.46635483872</c:v>
                </c:pt>
                <c:pt idx="10">
                  <c:v>128776.34919666668</c:v>
                </c:pt>
                <c:pt idx="11">
                  <c:v>140029.46216129031</c:v>
                </c:pt>
                <c:pt idx="12">
                  <c:v>153878.29916666666</c:v>
                </c:pt>
                <c:pt idx="13">
                  <c:v>147617.45807741937</c:v>
                </c:pt>
                <c:pt idx="14">
                  <c:v>136382.62455483869</c:v>
                </c:pt>
                <c:pt idx="15">
                  <c:v>133523.61677000002</c:v>
                </c:pt>
                <c:pt idx="16">
                  <c:v>143191.48072903225</c:v>
                </c:pt>
                <c:pt idx="17">
                  <c:v>161078.06031333338</c:v>
                </c:pt>
              </c:numCache>
            </c:numRef>
          </c:val>
          <c:smooth val="0"/>
          <c:extLst>
            <c:ext xmlns:c16="http://schemas.microsoft.com/office/drawing/2014/chart" uri="{C3380CC4-5D6E-409C-BE32-E72D297353CC}">
              <c16:uniqueId val="{00000003-095D-41C2-A795-16EE4B9D28DE}"/>
            </c:ext>
          </c:extLst>
        </c:ser>
        <c:ser>
          <c:idx val="4"/>
          <c:order val="4"/>
          <c:tx>
            <c:strRef>
              <c:f>'42'!$G$5</c:f>
              <c:strCache>
                <c:ptCount val="1"/>
                <c:pt idx="0">
                  <c:v> Costo de importación desde EE.UU. (Odepa) </c:v>
                </c:pt>
              </c:strCache>
            </c:strRef>
          </c:tx>
          <c:spPr>
            <a:ln w="38100">
              <a:solidFill>
                <a:srgbClr val="00B050"/>
              </a:solidFill>
              <a:prstDash val="sysDash"/>
            </a:ln>
          </c:spPr>
          <c:marker>
            <c:symbol val="none"/>
          </c:marker>
          <c:cat>
            <c:numRef>
              <c:f>'42'!$B$6:$B$23</c:f>
              <c:numCache>
                <c:formatCode>mmm/yyyy;@</c:formatCode>
                <c:ptCount val="18"/>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pt idx="17">
                  <c:v>43770</c:v>
                </c:pt>
              </c:numCache>
            </c:numRef>
          </c:cat>
          <c:val>
            <c:numRef>
              <c:f>'42'!$G$6:$G$23</c:f>
              <c:numCache>
                <c:formatCode>_-* #,##0_-;\-* #,##0_-;_-* \-_-;_-@_-</c:formatCode>
                <c:ptCount val="18"/>
                <c:pt idx="0">
                  <c:v>137775.52356666667</c:v>
                </c:pt>
                <c:pt idx="1">
                  <c:v>137179</c:v>
                </c:pt>
                <c:pt idx="2">
                  <c:v>141358.82413225807</c:v>
                </c:pt>
                <c:pt idx="3">
                  <c:v>143149.86416956523</c:v>
                </c:pt>
                <c:pt idx="4">
                  <c:v>143606.46731290323</c:v>
                </c:pt>
                <c:pt idx="5">
                  <c:v>141942.69013333332</c:v>
                </c:pt>
                <c:pt idx="6">
                  <c:v>149533.0120766667</c:v>
                </c:pt>
                <c:pt idx="7">
                  <c:v>149599.12639677417</c:v>
                </c:pt>
                <c:pt idx="8">
                  <c:v>148280.39950714284</c:v>
                </c:pt>
                <c:pt idx="9">
                  <c:v>149082.96145161291</c:v>
                </c:pt>
                <c:pt idx="10">
                  <c:v>143252.09130999999</c:v>
                </c:pt>
                <c:pt idx="11">
                  <c:v>153294.13332580647</c:v>
                </c:pt>
                <c:pt idx="12">
                  <c:v>171559.66114000001</c:v>
                </c:pt>
                <c:pt idx="13">
                  <c:v>170511.90740000003</c:v>
                </c:pt>
                <c:pt idx="14">
                  <c:v>157716.50760967738</c:v>
                </c:pt>
                <c:pt idx="15">
                  <c:v>145833.49593666664</c:v>
                </c:pt>
                <c:pt idx="16">
                  <c:v>156689.4774</c:v>
                </c:pt>
                <c:pt idx="17">
                  <c:v>169334.73453999998</c:v>
                </c:pt>
              </c:numCache>
            </c:numRef>
          </c:val>
          <c:smooth val="0"/>
          <c:extLst>
            <c:ext xmlns:c16="http://schemas.microsoft.com/office/drawing/2014/chart" uri="{C3380CC4-5D6E-409C-BE32-E72D297353CC}">
              <c16:uniqueId val="{00000004-095D-41C2-A795-16EE4B9D28DE}"/>
            </c:ext>
          </c:extLst>
        </c:ser>
        <c:dLbls>
          <c:showLegendKey val="0"/>
          <c:showVal val="0"/>
          <c:showCatName val="0"/>
          <c:showSerName val="0"/>
          <c:showPercent val="0"/>
          <c:showBubbleSize val="0"/>
        </c:dLbls>
        <c:marker val="1"/>
        <c:smooth val="0"/>
        <c:axId val="946800128"/>
        <c:axId val="943833088"/>
      </c:lineChart>
      <c:dateAx>
        <c:axId val="946800128"/>
        <c:scaling>
          <c:orientation val="minMax"/>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3833088"/>
        <c:crosses val="autoZero"/>
        <c:auto val="0"/>
        <c:lblOffset val="100"/>
        <c:baseTimeUnit val="days"/>
        <c:majorUnit val="1"/>
        <c:majorTimeUnit val="months"/>
        <c:minorUnit val="1"/>
        <c:minorTimeUnit val="days"/>
      </c:dateAx>
      <c:valAx>
        <c:axId val="943833088"/>
        <c:scaling>
          <c:orientation val="minMax"/>
          <c:max val="180000"/>
          <c:min val="9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2.1857623445604865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800128"/>
        <c:crosses val="autoZero"/>
        <c:crossBetween val="between"/>
      </c:valAx>
      <c:spPr>
        <a:solidFill>
          <a:srgbClr val="FFFFFF"/>
        </a:solidFill>
        <a:ln w="12700">
          <a:solidFill>
            <a:srgbClr val="808080"/>
          </a:solidFill>
          <a:prstDash val="solid"/>
        </a:ln>
      </c:spPr>
    </c:plotArea>
    <c:legend>
      <c:legendPos val="r"/>
      <c:layout>
        <c:manualLayout>
          <c:xMode val="edge"/>
          <c:yMode val="edge"/>
          <c:x val="0.80278383612090332"/>
          <c:y val="0.10979602327157177"/>
          <c:w val="0.18759207400330191"/>
          <c:h val="0.81308410632647188"/>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CL" sz="1000" b="1"/>
              <a:t>Gráfico N° 11. Evolución</a:t>
            </a:r>
            <a:r>
              <a:rPr lang="es-CL" sz="1000" b="1" baseline="0"/>
              <a:t> de los precios del maíz en el mercado de futuros de Chicago desde el 17 de junio 9 de diciembre de 2019</a:t>
            </a:r>
          </a:p>
          <a:p>
            <a:pPr>
              <a:defRPr sz="1000" b="1"/>
            </a:pPr>
            <a:r>
              <a:rPr lang="es-CL" sz="1000" b="1" baseline="0"/>
              <a:t>(precios diarios en USD/tonelada)</a:t>
            </a:r>
            <a:endParaRPr lang="es-CL"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0589010681848231"/>
          <c:y val="0.1809879381469178"/>
          <c:w val="0.74972856747136507"/>
          <c:h val="0.49826555949761103"/>
        </c:manualLayout>
      </c:layout>
      <c:lineChart>
        <c:grouping val="standard"/>
        <c:varyColors val="0"/>
        <c:ser>
          <c:idx val="0"/>
          <c:order val="0"/>
          <c:tx>
            <c:strRef>
              <c:f>'43'!$I$1</c:f>
              <c:strCache>
                <c:ptCount val="1"/>
                <c:pt idx="0">
                  <c:v>may-20</c:v>
                </c:pt>
              </c:strCache>
            </c:strRef>
          </c:tx>
          <c:spPr>
            <a:ln w="28575" cap="rnd">
              <a:solidFill>
                <a:schemeClr val="accent1"/>
              </a:solidFill>
              <a:round/>
            </a:ln>
            <a:effectLst/>
          </c:spPr>
          <c:marker>
            <c:symbol val="none"/>
          </c:marker>
          <c:cat>
            <c:numRef>
              <c:f>'43'!$G$2:$G$27</c:f>
              <c:numCache>
                <c:formatCode>m/d/yyyy</c:formatCode>
                <c:ptCount val="26"/>
                <c:pt idx="0">
                  <c:v>43633</c:v>
                </c:pt>
                <c:pt idx="1">
                  <c:v>43640</c:v>
                </c:pt>
                <c:pt idx="2">
                  <c:v>43647</c:v>
                </c:pt>
                <c:pt idx="3">
                  <c:v>43654</c:v>
                </c:pt>
                <c:pt idx="4">
                  <c:v>43661</c:v>
                </c:pt>
                <c:pt idx="5">
                  <c:v>43668</c:v>
                </c:pt>
                <c:pt idx="6">
                  <c:v>43675</c:v>
                </c:pt>
                <c:pt idx="7">
                  <c:v>43682</c:v>
                </c:pt>
                <c:pt idx="8">
                  <c:v>43689</c:v>
                </c:pt>
                <c:pt idx="9">
                  <c:v>43696</c:v>
                </c:pt>
                <c:pt idx="10">
                  <c:v>43703</c:v>
                </c:pt>
                <c:pt idx="11">
                  <c:v>43711</c:v>
                </c:pt>
                <c:pt idx="12">
                  <c:v>43717</c:v>
                </c:pt>
                <c:pt idx="13">
                  <c:v>43724</c:v>
                </c:pt>
                <c:pt idx="14">
                  <c:v>43731</c:v>
                </c:pt>
                <c:pt idx="15">
                  <c:v>43738</c:v>
                </c:pt>
                <c:pt idx="16">
                  <c:v>43745</c:v>
                </c:pt>
                <c:pt idx="17">
                  <c:v>43752</c:v>
                </c:pt>
                <c:pt idx="18">
                  <c:v>43759</c:v>
                </c:pt>
                <c:pt idx="19">
                  <c:v>43766</c:v>
                </c:pt>
                <c:pt idx="20">
                  <c:v>43773</c:v>
                </c:pt>
                <c:pt idx="21">
                  <c:v>43780</c:v>
                </c:pt>
                <c:pt idx="22">
                  <c:v>43787</c:v>
                </c:pt>
                <c:pt idx="23">
                  <c:v>43794</c:v>
                </c:pt>
                <c:pt idx="24">
                  <c:v>43801</c:v>
                </c:pt>
                <c:pt idx="25">
                  <c:v>43808</c:v>
                </c:pt>
              </c:numCache>
            </c:numRef>
          </c:cat>
          <c:val>
            <c:numRef>
              <c:f>'43'!$I$2:$I$27</c:f>
              <c:numCache>
                <c:formatCode>0</c:formatCode>
                <c:ptCount val="26"/>
                <c:pt idx="0">
                  <c:v>186.60432</c:v>
                </c:pt>
                <c:pt idx="1">
                  <c:v>183.16</c:v>
                </c:pt>
                <c:pt idx="2">
                  <c:v>171.64447999999999</c:v>
                </c:pt>
                <c:pt idx="3">
                  <c:v>178.63229999999999</c:v>
                </c:pt>
                <c:pt idx="4">
                  <c:v>179.71491999999998</c:v>
                </c:pt>
                <c:pt idx="5">
                  <c:v>173.31761999999998</c:v>
                </c:pt>
                <c:pt idx="6">
                  <c:v>173.51445999999999</c:v>
                </c:pt>
                <c:pt idx="7">
                  <c:v>169.47923999999998</c:v>
                </c:pt>
                <c:pt idx="8">
                  <c:v>161.01512</c:v>
                </c:pt>
                <c:pt idx="9">
                  <c:v>155.20833999999999</c:v>
                </c:pt>
                <c:pt idx="10">
                  <c:v>153.14151999999999</c:v>
                </c:pt>
                <c:pt idx="11">
                  <c:v>150.58259999999999</c:v>
                </c:pt>
                <c:pt idx="12">
                  <c:v>148.31894</c:v>
                </c:pt>
                <c:pt idx="13">
                  <c:v>155.30676</c:v>
                </c:pt>
                <c:pt idx="14">
                  <c:v>154.32255999999998</c:v>
                </c:pt>
                <c:pt idx="15">
                  <c:v>159.53881999999999</c:v>
                </c:pt>
                <c:pt idx="16">
                  <c:v>159.24356</c:v>
                </c:pt>
                <c:pt idx="17">
                  <c:v>156.19253999999998</c:v>
                </c:pt>
                <c:pt idx="18">
                  <c:v>156.19253999999998</c:v>
                </c:pt>
                <c:pt idx="19">
                  <c:v>156.19253999999998</c:v>
                </c:pt>
                <c:pt idx="20">
                  <c:v>156.19253999999998</c:v>
                </c:pt>
                <c:pt idx="21">
                  <c:v>156.19253999999998</c:v>
                </c:pt>
                <c:pt idx="22">
                  <c:v>156.19253999999998</c:v>
                </c:pt>
                <c:pt idx="23">
                  <c:v>156.19253999999998</c:v>
                </c:pt>
                <c:pt idx="24">
                  <c:v>156.19253999999998</c:v>
                </c:pt>
                <c:pt idx="25">
                  <c:v>156.19253999999998</c:v>
                </c:pt>
              </c:numCache>
            </c:numRef>
          </c:val>
          <c:smooth val="0"/>
          <c:extLst>
            <c:ext xmlns:c16="http://schemas.microsoft.com/office/drawing/2014/chart" uri="{C3380CC4-5D6E-409C-BE32-E72D297353CC}">
              <c16:uniqueId val="{00000000-6D2D-46C4-9EB5-BA8BD1150582}"/>
            </c:ext>
          </c:extLst>
        </c:ser>
        <c:ser>
          <c:idx val="1"/>
          <c:order val="1"/>
          <c:tx>
            <c:strRef>
              <c:f>'43'!$M$1</c:f>
              <c:strCache>
                <c:ptCount val="1"/>
                <c:pt idx="0">
                  <c:v>mar-21</c:v>
                </c:pt>
              </c:strCache>
            </c:strRef>
          </c:tx>
          <c:spPr>
            <a:ln w="28575" cap="rnd">
              <a:solidFill>
                <a:schemeClr val="accent2"/>
              </a:solidFill>
              <a:round/>
            </a:ln>
            <a:effectLst/>
          </c:spPr>
          <c:marker>
            <c:symbol val="none"/>
          </c:marker>
          <c:val>
            <c:numRef>
              <c:f>'43'!$M$2:$M$27</c:f>
              <c:numCache>
                <c:formatCode>0</c:formatCode>
                <c:ptCount val="26"/>
                <c:pt idx="7">
                  <c:v>167.41242</c:v>
                </c:pt>
                <c:pt idx="8">
                  <c:v>164.06613999999999</c:v>
                </c:pt>
                <c:pt idx="9">
                  <c:v>163.18035999999998</c:v>
                </c:pt>
                <c:pt idx="10">
                  <c:v>163.27877999999998</c:v>
                </c:pt>
                <c:pt idx="11">
                  <c:v>161.60563999999999</c:v>
                </c:pt>
                <c:pt idx="12">
                  <c:v>161.01512</c:v>
                </c:pt>
                <c:pt idx="13">
                  <c:v>165.64085999999998</c:v>
                </c:pt>
                <c:pt idx="14">
                  <c:v>162.78667999999999</c:v>
                </c:pt>
                <c:pt idx="15">
                  <c:v>164.3614</c:v>
                </c:pt>
                <c:pt idx="16">
                  <c:v>163.86929999999998</c:v>
                </c:pt>
                <c:pt idx="17">
                  <c:v>164.75507999999999</c:v>
                </c:pt>
                <c:pt idx="18">
                  <c:v>164.95192</c:v>
                </c:pt>
                <c:pt idx="19">
                  <c:v>163.47561999999999</c:v>
                </c:pt>
                <c:pt idx="20">
                  <c:v>162.68825999999999</c:v>
                </c:pt>
                <c:pt idx="21">
                  <c:v>160.71985999999998</c:v>
                </c:pt>
                <c:pt idx="22">
                  <c:v>159.04671999999999</c:v>
                </c:pt>
                <c:pt idx="23">
                  <c:v>159.44039999999998</c:v>
                </c:pt>
                <c:pt idx="24">
                  <c:v>158.06251999999998</c:v>
                </c:pt>
                <c:pt idx="25">
                  <c:v>157.17674</c:v>
                </c:pt>
              </c:numCache>
            </c:numRef>
          </c:val>
          <c:smooth val="0"/>
          <c:extLst>
            <c:ext xmlns:c16="http://schemas.microsoft.com/office/drawing/2014/chart" uri="{C3380CC4-5D6E-409C-BE32-E72D297353CC}">
              <c16:uniqueId val="{00000000-3E12-43F8-8B4D-D627F6B0C9C5}"/>
            </c:ext>
          </c:extLst>
        </c:ser>
        <c:dLbls>
          <c:showLegendKey val="0"/>
          <c:showVal val="0"/>
          <c:showCatName val="0"/>
          <c:showSerName val="0"/>
          <c:showPercent val="0"/>
          <c:showBubbleSize val="0"/>
        </c:dLbls>
        <c:smooth val="0"/>
        <c:axId val="1189118800"/>
        <c:axId val="1271414912"/>
      </c:lineChart>
      <c:dateAx>
        <c:axId val="1189118800"/>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71414912"/>
        <c:crosses val="autoZero"/>
        <c:auto val="1"/>
        <c:lblOffset val="100"/>
        <c:baseTimeUnit val="days"/>
        <c:majorUnit val="15"/>
        <c:majorTimeUnit val="days"/>
      </c:dateAx>
      <c:valAx>
        <c:axId val="1271414912"/>
        <c:scaling>
          <c:orientation val="minMax"/>
          <c:max val="19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USD/ton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189118800"/>
        <c:crosses val="autoZero"/>
        <c:crossBetween val="between"/>
      </c:valAx>
      <c:spPr>
        <a:noFill/>
        <a:ln>
          <a:noFill/>
        </a:ln>
        <a:effectLst/>
      </c:spPr>
    </c:plotArea>
    <c:legend>
      <c:legendPos val="r"/>
      <c:layout>
        <c:manualLayout>
          <c:xMode val="edge"/>
          <c:yMode val="edge"/>
          <c:x val="0.37854711916202216"/>
          <c:y val="0.86463414889255208"/>
          <c:w val="0.11774381597215677"/>
          <c:h val="0.106730408753243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2019/20 (millones de toneladas)</a:t>
            </a:r>
          </a:p>
        </c:rich>
      </c:tx>
      <c:layout>
        <c:manualLayout>
          <c:xMode val="edge"/>
          <c:yMode val="edge"/>
          <c:x val="0.11172088182854695"/>
          <c:y val="6.0971903102276154E-2"/>
        </c:manualLayout>
      </c:layout>
      <c:overlay val="0"/>
    </c:title>
    <c:autoTitleDeleted val="0"/>
    <c:plotArea>
      <c:layout>
        <c:manualLayout>
          <c:layoutTarget val="inner"/>
          <c:xMode val="edge"/>
          <c:yMode val="edge"/>
          <c:x val="0.1212961088732803"/>
          <c:y val="0.25614788250478593"/>
          <c:w val="0.81412599774642569"/>
          <c:h val="0.46470206075725801"/>
        </c:manualLayout>
      </c:layout>
      <c:barChart>
        <c:barDir val="col"/>
        <c:grouping val="clustered"/>
        <c:varyColors val="0"/>
        <c:ser>
          <c:idx val="1"/>
          <c:order val="0"/>
          <c:tx>
            <c:strRef>
              <c:f>'44'!$D$5</c:f>
              <c:strCache>
                <c:ptCount val="1"/>
                <c:pt idx="0">
                  <c:v>Producción</c:v>
                </c:pt>
              </c:strCache>
            </c:strRef>
          </c:tx>
          <c:spPr>
            <a:pattFill prst="dkUpDiag">
              <a:fgClr>
                <a:srgbClr val="C00000"/>
              </a:fgClr>
              <a:bgClr>
                <a:schemeClr val="bg1"/>
              </a:bgClr>
            </a:pattFill>
          </c:spPr>
          <c:invertIfNegative val="0"/>
          <c:cat>
            <c:numRef>
              <c:f>'44'!$B$6:$B$17</c:f>
              <c:numCache>
                <c:formatCode>mmm\-yy</c:formatCode>
                <c:ptCount val="1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numCache>
            </c:numRef>
          </c:cat>
          <c:val>
            <c:numRef>
              <c:f>'44'!$D$6:$D$13</c:f>
              <c:numCache>
                <c:formatCode>#,##0</c:formatCode>
                <c:ptCount val="8"/>
                <c:pt idx="0">
                  <c:v>498.42</c:v>
                </c:pt>
                <c:pt idx="1">
                  <c:v>497.62</c:v>
                </c:pt>
                <c:pt idx="2">
                  <c:v>497.82</c:v>
                </c:pt>
                <c:pt idx="3">
                  <c:v>497.86</c:v>
                </c:pt>
                <c:pt idx="4">
                  <c:v>494.22</c:v>
                </c:pt>
                <c:pt idx="5">
                  <c:v>497.77</c:v>
                </c:pt>
                <c:pt idx="6">
                  <c:v>497.76</c:v>
                </c:pt>
                <c:pt idx="7" formatCode="0">
                  <c:v>498.4</c:v>
                </c:pt>
              </c:numCache>
            </c:numRef>
          </c:val>
          <c:extLst>
            <c:ext xmlns:c16="http://schemas.microsoft.com/office/drawing/2014/chart" uri="{C3380CC4-5D6E-409C-BE32-E72D297353CC}">
              <c16:uniqueId val="{00000000-E6E3-47D6-80A2-CAE54C8B1271}"/>
            </c:ext>
          </c:extLst>
        </c:ser>
        <c:ser>
          <c:idx val="0"/>
          <c:order val="1"/>
          <c:tx>
            <c:strRef>
              <c:f>'44'!$E$5</c:f>
              <c:strCache>
                <c:ptCount val="1"/>
                <c:pt idx="0">
                  <c:v>Demanda</c:v>
                </c:pt>
              </c:strCache>
            </c:strRef>
          </c:tx>
          <c:spPr>
            <a:ln>
              <a:prstDash val="sysDash"/>
            </a:ln>
          </c:spPr>
          <c:invertIfNegative val="0"/>
          <c:cat>
            <c:numRef>
              <c:f>'44'!$B$6:$B$17</c:f>
              <c:numCache>
                <c:formatCode>mmm\-yy</c:formatCode>
                <c:ptCount val="1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numCache>
            </c:numRef>
          </c:cat>
          <c:val>
            <c:numRef>
              <c:f>'44'!$E$6:$E$13</c:f>
              <c:numCache>
                <c:formatCode>#,##0</c:formatCode>
                <c:ptCount val="8"/>
                <c:pt idx="0">
                  <c:v>496.13</c:v>
                </c:pt>
                <c:pt idx="1">
                  <c:v>495.95</c:v>
                </c:pt>
                <c:pt idx="2">
                  <c:v>496.08</c:v>
                </c:pt>
                <c:pt idx="3">
                  <c:v>494.5</c:v>
                </c:pt>
                <c:pt idx="4">
                  <c:v>493.29</c:v>
                </c:pt>
                <c:pt idx="5">
                  <c:v>494.54</c:v>
                </c:pt>
                <c:pt idx="6">
                  <c:v>494.01</c:v>
                </c:pt>
                <c:pt idx="7" formatCode="0">
                  <c:v>493.83</c:v>
                </c:pt>
              </c:numCache>
            </c:numRef>
          </c:val>
          <c:extLst>
            <c:ext xmlns:c16="http://schemas.microsoft.com/office/drawing/2014/chart" uri="{C3380CC4-5D6E-409C-BE32-E72D297353CC}">
              <c16:uniqueId val="{00000001-E6E3-47D6-80A2-CAE54C8B1271}"/>
            </c:ext>
          </c:extLst>
        </c:ser>
        <c:dLbls>
          <c:showLegendKey val="0"/>
          <c:showVal val="0"/>
          <c:showCatName val="0"/>
          <c:showSerName val="0"/>
          <c:showPercent val="0"/>
          <c:showBubbleSize val="0"/>
        </c:dLbls>
        <c:gapWidth val="150"/>
        <c:axId val="946640384"/>
        <c:axId val="943838272"/>
      </c:barChart>
      <c:dateAx>
        <c:axId val="94664038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3838272"/>
        <c:crosses val="autoZero"/>
        <c:auto val="1"/>
        <c:lblOffset val="100"/>
        <c:baseTimeUnit val="months"/>
        <c:majorUnit val="1"/>
      </c:dateAx>
      <c:valAx>
        <c:axId val="943838272"/>
        <c:scaling>
          <c:orientation val="minMax"/>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609344750273563E-2"/>
              <c:y val="0.28281777892517534"/>
            </c:manualLayout>
          </c:layout>
          <c:overlay val="0"/>
        </c:title>
        <c:numFmt formatCode="#,##0.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6640384"/>
        <c:crosses val="autoZero"/>
        <c:crossBetween val="between"/>
      </c:valAx>
    </c:plotArea>
    <c:legend>
      <c:legendPos val="r"/>
      <c:layout>
        <c:manualLayout>
          <c:xMode val="edge"/>
          <c:yMode val="edge"/>
          <c:x val="0.32216784126473985"/>
          <c:y val="0.7836337506991955"/>
          <c:w val="0.24927924825723313"/>
          <c:h val="6.557618002667697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diciembre 2019  (millones de toneladas)</a:t>
            </a:r>
          </a:p>
        </c:rich>
      </c:tx>
      <c:layout>
        <c:manualLayout>
          <c:xMode val="edge"/>
          <c:yMode val="edge"/>
          <c:x val="0.18641697214008587"/>
          <c:y val="6.3034233020337699E-2"/>
        </c:manualLayout>
      </c:layout>
      <c:overlay val="0"/>
    </c:title>
    <c:autoTitleDeleted val="0"/>
    <c:plotArea>
      <c:layout>
        <c:manualLayout>
          <c:layoutTarget val="inner"/>
          <c:xMode val="edge"/>
          <c:yMode val="edge"/>
          <c:x val="0.14205713737259634"/>
          <c:y val="0.20288422280548266"/>
          <c:w val="0.73520592849193411"/>
          <c:h val="0.55963254593175438"/>
        </c:manualLayout>
      </c:layout>
      <c:lineChart>
        <c:grouping val="standard"/>
        <c:varyColors val="0"/>
        <c:ser>
          <c:idx val="1"/>
          <c:order val="0"/>
          <c:tx>
            <c:strRef>
              <c:f>'45'!$D$5</c:f>
              <c:strCache>
                <c:ptCount val="1"/>
                <c:pt idx="0">
                  <c:v>Producción</c:v>
                </c:pt>
              </c:strCache>
            </c:strRef>
          </c:tx>
          <c:marker>
            <c:symbol val="none"/>
          </c:marker>
          <c:dLbls>
            <c:dLbl>
              <c:idx val="0"/>
              <c:layout>
                <c:manualLayout>
                  <c:x val="-4.2066144282055816E-2"/>
                  <c:y val="-8.500941557670635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7D-4411-ACBF-0A43B9DA3832}"/>
                </c:ext>
              </c:extLst>
            </c:dLbl>
            <c:dLbl>
              <c:idx val="1"/>
              <c:layout>
                <c:manualLayout>
                  <c:x val="-5.3674578666089351E-2"/>
                  <c:y val="-6.434383202099737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7D-4411-ACBF-0A43B9DA3832}"/>
                </c:ext>
              </c:extLst>
            </c:dLbl>
            <c:dLbl>
              <c:idx val="2"/>
              <c:layout>
                <c:manualLayout>
                  <c:x val="-5.5765503986386654E-2"/>
                  <c:y val="-4.63582677165354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7D-4411-ACBF-0A43B9DA3832}"/>
                </c:ext>
              </c:extLst>
            </c:dLbl>
            <c:dLbl>
              <c:idx val="3"/>
              <c:layout>
                <c:manualLayout>
                  <c:x val="-4.43359124248398E-2"/>
                  <c:y val="-5.32633420822397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7D-4411-ACBF-0A43B9DA3832}"/>
                </c:ext>
              </c:extLst>
            </c:dLbl>
            <c:dLbl>
              <c:idx val="4"/>
              <c:layout>
                <c:manualLayout>
                  <c:x val="-4.8674711608950476E-2"/>
                  <c:y val="-5.409886264216977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7D-4411-ACBF-0A43B9DA3832}"/>
                </c:ext>
              </c:extLst>
            </c:dLbl>
            <c:dLbl>
              <c:idx val="5"/>
              <c:layout>
                <c:manualLayout>
                  <c:x val="-4.2005386085060568E-2"/>
                  <c:y val="5.080818022747148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7D-4411-ACBF-0A43B9DA3832}"/>
                </c:ext>
              </c:extLst>
            </c:dLbl>
            <c:dLbl>
              <c:idx val="6"/>
              <c:layout>
                <c:manualLayout>
                  <c:x val="-3.7097287585795627E-2"/>
                  <c:y val="9.5482283464566928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7D-4411-ACBF-0A43B9DA3832}"/>
                </c:ext>
              </c:extLst>
            </c:dLbl>
            <c:dLbl>
              <c:idx val="7"/>
              <c:layout>
                <c:manualLayout>
                  <c:x val="-3.6010498687664039E-2"/>
                  <c:y val="-5.662020857018541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7D-4411-ACBF-0A43B9DA3832}"/>
                </c:ext>
              </c:extLst>
            </c:dLbl>
            <c:dLbl>
              <c:idx val="8"/>
              <c:layout>
                <c:manualLayout>
                  <c:x val="-7.5011720581342209E-3"/>
                  <c:y val="-4.6345811051693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68-4CAF-B0DF-6A88CD3E349B}"/>
                </c:ext>
              </c:extLst>
            </c:dLbl>
            <c:numFmt formatCode="#,##0" sourceLinked="0"/>
            <c:spPr>
              <a:ln w="19050">
                <a:solidFill>
                  <a:srgbClr val="C00000"/>
                </a:solid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'45'!$B$6:$B$14</c:f>
              <c:strCache>
                <c:ptCount val="9"/>
                <c:pt idx="0">
                  <c:v>2011/12</c:v>
                </c:pt>
                <c:pt idx="1">
                  <c:v>2012/13</c:v>
                </c:pt>
                <c:pt idx="2">
                  <c:v>2013/14</c:v>
                </c:pt>
                <c:pt idx="3">
                  <c:v>2014/15 </c:v>
                </c:pt>
                <c:pt idx="4">
                  <c:v>2015/16 </c:v>
                </c:pt>
                <c:pt idx="5">
                  <c:v>2016/17 </c:v>
                </c:pt>
                <c:pt idx="6">
                  <c:v>2017/18 </c:v>
                </c:pt>
                <c:pt idx="7">
                  <c:v>2018/19 estimado</c:v>
                </c:pt>
                <c:pt idx="8">
                  <c:v>2019/20 proyectado</c:v>
                </c:pt>
              </c:strCache>
            </c:strRef>
          </c:cat>
          <c:val>
            <c:numRef>
              <c:f>'45'!$D$6:$D$14</c:f>
              <c:numCache>
                <c:formatCode>0</c:formatCode>
                <c:ptCount val="9"/>
                <c:pt idx="0">
                  <c:v>466.97399999999999</c:v>
                </c:pt>
                <c:pt idx="1">
                  <c:v>471.97</c:v>
                </c:pt>
                <c:pt idx="2">
                  <c:v>478.42</c:v>
                </c:pt>
                <c:pt idx="3">
                  <c:v>478.7</c:v>
                </c:pt>
                <c:pt idx="4">
                  <c:v>472.94</c:v>
                </c:pt>
                <c:pt idx="5">
                  <c:v>490.95</c:v>
                </c:pt>
                <c:pt idx="6">
                  <c:v>494.8</c:v>
                </c:pt>
                <c:pt idx="7">
                  <c:v>499.19</c:v>
                </c:pt>
                <c:pt idx="8" formatCode="#,##0">
                  <c:v>498.4</c:v>
                </c:pt>
              </c:numCache>
            </c:numRef>
          </c:val>
          <c:smooth val="0"/>
          <c:extLst>
            <c:ext xmlns:c16="http://schemas.microsoft.com/office/drawing/2014/chart" uri="{C3380CC4-5D6E-409C-BE32-E72D297353CC}">
              <c16:uniqueId val="{00000008-BF7D-4411-ACBF-0A43B9DA3832}"/>
            </c:ext>
          </c:extLst>
        </c:ser>
        <c:ser>
          <c:idx val="0"/>
          <c:order val="1"/>
          <c:tx>
            <c:strRef>
              <c:f>'45'!$E$5</c:f>
              <c:strCache>
                <c:ptCount val="1"/>
                <c:pt idx="0">
                  <c:v>Demanda</c:v>
                </c:pt>
              </c:strCache>
            </c:strRef>
          </c:tx>
          <c:spPr>
            <a:ln>
              <a:prstDash val="sysDash"/>
            </a:ln>
          </c:spPr>
          <c:marker>
            <c:symbol val="none"/>
          </c:marker>
          <c:dLbls>
            <c:dLbl>
              <c:idx val="0"/>
              <c:layout>
                <c:manualLayout>
                  <c:x val="-4.5002449947012808E-2"/>
                  <c:y val="4.92752989209682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7D-4411-ACBF-0A43B9DA3832}"/>
                </c:ext>
              </c:extLst>
            </c:dLbl>
            <c:dLbl>
              <c:idx val="1"/>
              <c:layout>
                <c:manualLayout>
                  <c:x val="-2.9722681191623839E-2"/>
                  <c:y val="5.0198673082531266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7D-4411-ACBF-0A43B9DA3832}"/>
                </c:ext>
              </c:extLst>
            </c:dLbl>
            <c:dLbl>
              <c:idx val="2"/>
              <c:layout>
                <c:manualLayout>
                  <c:x val="-2.1794120886842835E-2"/>
                  <c:y val="4.9063867016622922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7D-4411-ACBF-0A43B9DA3832}"/>
                </c:ext>
              </c:extLst>
            </c:dLbl>
            <c:dLbl>
              <c:idx val="3"/>
              <c:layout>
                <c:manualLayout>
                  <c:x val="-2.7216974144512761E-2"/>
                  <c:y val="8.198673082531354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7D-4411-ACBF-0A43B9DA3832}"/>
                </c:ext>
              </c:extLst>
            </c:dLbl>
            <c:dLbl>
              <c:idx val="4"/>
              <c:layout>
                <c:manualLayout>
                  <c:x val="-3.0328900638505501E-2"/>
                  <c:y val="5.267169728783893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7D-4411-ACBF-0A43B9DA3832}"/>
                </c:ext>
              </c:extLst>
            </c:dLbl>
            <c:dLbl>
              <c:idx val="5"/>
              <c:layout>
                <c:manualLayout>
                  <c:x val="-4.295528181987382E-2"/>
                  <c:y val="-4.4550524934383245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7D-4411-ACBF-0A43B9DA3832}"/>
                </c:ext>
              </c:extLst>
            </c:dLbl>
            <c:dLbl>
              <c:idx val="6"/>
              <c:layout>
                <c:manualLayout>
                  <c:x val="-4.3304843304843313E-2"/>
                  <c:y val="-4.3715846994535519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7D-4411-ACBF-0A43B9DA3832}"/>
                </c:ext>
              </c:extLst>
            </c:dLbl>
            <c:dLbl>
              <c:idx val="7"/>
              <c:layout>
                <c:manualLayout>
                  <c:x val="-2.8943560057887119E-2"/>
                  <c:y val="6.0185185185185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7D-4411-ACBF-0A43B9DA3832}"/>
                </c:ext>
              </c:extLst>
            </c:dLbl>
            <c:dLbl>
              <c:idx val="8"/>
              <c:layout>
                <c:manualLayout>
                  <c:x val="-1.6877637130801825E-2"/>
                  <c:y val="5.7040998217468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68-4CAF-B0DF-6A88CD3E349B}"/>
                </c:ext>
              </c:extLst>
            </c:dLbl>
            <c:numFmt formatCode="#,##0" sourceLinked="0"/>
            <c:spPr>
              <a:ln w="25400">
                <a:solidFill>
                  <a:schemeClr val="accent1"/>
                </a:solidFill>
                <a:prstDash val="sysDash"/>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'45'!$B$6:$B$14</c:f>
              <c:strCache>
                <c:ptCount val="9"/>
                <c:pt idx="0">
                  <c:v>2011/12</c:v>
                </c:pt>
                <c:pt idx="1">
                  <c:v>2012/13</c:v>
                </c:pt>
                <c:pt idx="2">
                  <c:v>2013/14</c:v>
                </c:pt>
                <c:pt idx="3">
                  <c:v>2014/15 </c:v>
                </c:pt>
                <c:pt idx="4">
                  <c:v>2015/16 </c:v>
                </c:pt>
                <c:pt idx="5">
                  <c:v>2016/17 </c:v>
                </c:pt>
                <c:pt idx="6">
                  <c:v>2017/18 </c:v>
                </c:pt>
                <c:pt idx="7">
                  <c:v>2018/19 estimado</c:v>
                </c:pt>
                <c:pt idx="8">
                  <c:v>2019/20 proyectado</c:v>
                </c:pt>
              </c:strCache>
            </c:strRef>
          </c:cat>
          <c:val>
            <c:numRef>
              <c:f>'45'!$E$6:$E$14</c:f>
              <c:numCache>
                <c:formatCode>0</c:formatCode>
                <c:ptCount val="9"/>
                <c:pt idx="0">
                  <c:v>459.7</c:v>
                </c:pt>
                <c:pt idx="1">
                  <c:v>468.72</c:v>
                </c:pt>
                <c:pt idx="2">
                  <c:v>481.56</c:v>
                </c:pt>
                <c:pt idx="3">
                  <c:v>478.09</c:v>
                </c:pt>
                <c:pt idx="4">
                  <c:v>468.09</c:v>
                </c:pt>
                <c:pt idx="5">
                  <c:v>483.69</c:v>
                </c:pt>
                <c:pt idx="6">
                  <c:v>482.04</c:v>
                </c:pt>
                <c:pt idx="7">
                  <c:v>488.64</c:v>
                </c:pt>
                <c:pt idx="8" formatCode="#,##0">
                  <c:v>493.83</c:v>
                </c:pt>
              </c:numCache>
            </c:numRef>
          </c:val>
          <c:smooth val="0"/>
          <c:extLst>
            <c:ext xmlns:c16="http://schemas.microsoft.com/office/drawing/2014/chart" uri="{C3380CC4-5D6E-409C-BE32-E72D297353CC}">
              <c16:uniqueId val="{00000011-BF7D-4411-ACBF-0A43B9DA3832}"/>
            </c:ext>
          </c:extLst>
        </c:ser>
        <c:dLbls>
          <c:showLegendKey val="0"/>
          <c:showVal val="0"/>
          <c:showCatName val="0"/>
          <c:showSerName val="0"/>
          <c:showPercent val="0"/>
          <c:showBubbleSize val="0"/>
        </c:dLbls>
        <c:marker val="1"/>
        <c:smooth val="0"/>
        <c:axId val="947390976"/>
        <c:axId val="943840576"/>
      </c:lineChart>
      <c:lineChart>
        <c:grouping val="stacked"/>
        <c:varyColors val="0"/>
        <c:ser>
          <c:idx val="2"/>
          <c:order val="2"/>
          <c:tx>
            <c:strRef>
              <c:f>'45'!$G$5</c:f>
              <c:strCache>
                <c:ptCount val="1"/>
                <c:pt idx="0">
                  <c:v>Relación stock final/consumo</c:v>
                </c:pt>
              </c:strCache>
            </c:strRef>
          </c:tx>
          <c:marker>
            <c:symbol val="none"/>
          </c:marker>
          <c:cat>
            <c:strRef>
              <c:f>'45'!$B$6:$B$14</c:f>
              <c:strCache>
                <c:ptCount val="9"/>
                <c:pt idx="0">
                  <c:v>2011/12</c:v>
                </c:pt>
                <c:pt idx="1">
                  <c:v>2012/13</c:v>
                </c:pt>
                <c:pt idx="2">
                  <c:v>2013/14</c:v>
                </c:pt>
                <c:pt idx="3">
                  <c:v>2014/15 </c:v>
                </c:pt>
                <c:pt idx="4">
                  <c:v>2015/16 </c:v>
                </c:pt>
                <c:pt idx="5">
                  <c:v>2016/17 </c:v>
                </c:pt>
                <c:pt idx="6">
                  <c:v>2017/18 </c:v>
                </c:pt>
                <c:pt idx="7">
                  <c:v>2018/19 estimado</c:v>
                </c:pt>
                <c:pt idx="8">
                  <c:v>2019/20 proyectado</c:v>
                </c:pt>
              </c:strCache>
            </c:strRef>
          </c:cat>
          <c:val>
            <c:numRef>
              <c:f>'45'!$G$6:$G$14</c:f>
              <c:numCache>
                <c:formatCode>0%</c:formatCode>
                <c:ptCount val="9"/>
                <c:pt idx="0">
                  <c:v>0.22806177942136177</c:v>
                </c:pt>
                <c:pt idx="1">
                  <c:v>0.23470302099334356</c:v>
                </c:pt>
                <c:pt idx="2">
                  <c:v>0.22319129495805301</c:v>
                </c:pt>
                <c:pt idx="3">
                  <c:v>0.23922274048819261</c:v>
                </c:pt>
                <c:pt idx="4">
                  <c:v>0.28357794441239936</c:v>
                </c:pt>
                <c:pt idx="5">
                  <c:v>0.30988856498997291</c:v>
                </c:pt>
                <c:pt idx="6">
                  <c:v>0.33746162144220393</c:v>
                </c:pt>
                <c:pt idx="7">
                  <c:v>0.35451457105435491</c:v>
                </c:pt>
                <c:pt idx="8">
                  <c:v>0.36004292975315394</c:v>
                </c:pt>
              </c:numCache>
            </c:numRef>
          </c:val>
          <c:smooth val="0"/>
          <c:extLst>
            <c:ext xmlns:c16="http://schemas.microsoft.com/office/drawing/2014/chart" uri="{C3380CC4-5D6E-409C-BE32-E72D297353CC}">
              <c16:uniqueId val="{00000012-BF7D-4411-ACBF-0A43B9DA3832}"/>
            </c:ext>
          </c:extLst>
        </c:ser>
        <c:dLbls>
          <c:showLegendKey val="0"/>
          <c:showVal val="0"/>
          <c:showCatName val="0"/>
          <c:showSerName val="0"/>
          <c:showPercent val="0"/>
          <c:showBubbleSize val="0"/>
        </c:dLbls>
        <c:marker val="1"/>
        <c:smooth val="0"/>
        <c:axId val="946896896"/>
        <c:axId val="947331072"/>
      </c:lineChart>
      <c:dateAx>
        <c:axId val="947390976"/>
        <c:scaling>
          <c:orientation val="minMax"/>
        </c:scaling>
        <c:delete val="0"/>
        <c:axPos val="b"/>
        <c:numFmt formatCode="General" sourceLinked="0"/>
        <c:majorTickMark val="none"/>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943840576"/>
        <c:crossesAt val="430"/>
        <c:auto val="0"/>
        <c:lblOffset val="100"/>
        <c:baseTimeUnit val="days"/>
        <c:majorUnit val="1"/>
      </c:dateAx>
      <c:valAx>
        <c:axId val="943840576"/>
        <c:scaling>
          <c:orientation val="minMax"/>
          <c:max val="510"/>
          <c:min val="430"/>
        </c:scaling>
        <c:delete val="0"/>
        <c:axPos val="l"/>
        <c:title>
          <c:tx>
            <c:rich>
              <a:bodyPr/>
              <a:lstStyle/>
              <a:p>
                <a:pPr>
                  <a:defRPr/>
                </a:pPr>
                <a:r>
                  <a:rPr lang="en-US"/>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390976"/>
        <c:crosses val="autoZero"/>
        <c:crossBetween val="between"/>
        <c:minorUnit val="2"/>
      </c:valAx>
      <c:dateAx>
        <c:axId val="946896896"/>
        <c:scaling>
          <c:orientation val="minMax"/>
        </c:scaling>
        <c:delete val="1"/>
        <c:axPos val="b"/>
        <c:numFmt formatCode="General" sourceLinked="1"/>
        <c:majorTickMark val="out"/>
        <c:minorTickMark val="none"/>
        <c:tickLblPos val="nextTo"/>
        <c:crossAx val="947331072"/>
        <c:crosses val="autoZero"/>
        <c:auto val="0"/>
        <c:lblOffset val="100"/>
        <c:baseTimeUnit val="days"/>
      </c:dateAx>
      <c:valAx>
        <c:axId val="947331072"/>
        <c:scaling>
          <c:orientation val="minMax"/>
          <c:max val="0.36000000000000004"/>
          <c:min val="0.2"/>
        </c:scaling>
        <c:delete val="0"/>
        <c:axPos val="r"/>
        <c:title>
          <c:tx>
            <c:rich>
              <a:bodyPr/>
              <a:lstStyle/>
              <a:p>
                <a:pPr>
                  <a:defRPr/>
                </a:pPr>
                <a:r>
                  <a:rPr lang="en-US"/>
                  <a:t>existencias finales/consumo</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946896896"/>
        <c:crosses val="max"/>
        <c:crossBetween val="between"/>
      </c:valAx>
    </c:plotArea>
    <c:legend>
      <c:legendPos val="r"/>
      <c:layout>
        <c:manualLayout>
          <c:xMode val="edge"/>
          <c:yMode val="edge"/>
          <c:x val="0.58370311306023459"/>
          <c:y val="0.52309514786587508"/>
          <c:w val="0.25370913024057651"/>
          <c:h val="0.20464356393953431"/>
        </c:manualLayout>
      </c:layout>
      <c:overlay val="0"/>
      <c:spPr>
        <a:ln>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la producción nacional de arroz (miles de toneladas) y el rendimiento (qqm/ha)</a:t>
            </a:r>
          </a:p>
        </c:rich>
      </c:tx>
      <c:overlay val="0"/>
      <c:spPr>
        <a:noFill/>
        <a:ln w="25400">
          <a:noFill/>
        </a:ln>
      </c:spPr>
    </c:title>
    <c:autoTitleDeleted val="0"/>
    <c:plotArea>
      <c:layout>
        <c:manualLayout>
          <c:layoutTarget val="inner"/>
          <c:xMode val="edge"/>
          <c:yMode val="edge"/>
          <c:x val="9.8630456581055223E-2"/>
          <c:y val="0.1504811898512686"/>
          <c:w val="0.78784325475297334"/>
          <c:h val="0.59508334545253083"/>
        </c:manualLayout>
      </c:layout>
      <c:barChart>
        <c:barDir val="col"/>
        <c:grouping val="clustered"/>
        <c:varyColors val="0"/>
        <c:ser>
          <c:idx val="1"/>
          <c:order val="0"/>
          <c:tx>
            <c:strRef>
              <c:f>'47'!$D$5</c:f>
              <c:strCache>
                <c:ptCount val="1"/>
                <c:pt idx="0">
                  <c:v> Producción (miles de toneladas) </c:v>
                </c:pt>
              </c:strCache>
            </c:strRef>
          </c:tx>
          <c:spPr>
            <a:solidFill>
              <a:srgbClr val="C0504D"/>
            </a:solidFill>
            <a:ln w="25400">
              <a:noFill/>
            </a:ln>
          </c:spPr>
          <c:invertIfNegative val="0"/>
          <c:cat>
            <c:strRef>
              <c:f>'47'!$B$6:$B$17</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'47'!$D$6:$D$17</c:f>
              <c:numCache>
                <c:formatCode>_(* #,##0.0_);_(* \(#,##0.0\);_(* "-"_);_(@_)</c:formatCode>
                <c:ptCount val="12"/>
                <c:pt idx="0">
                  <c:v>127.3112</c:v>
                </c:pt>
                <c:pt idx="1">
                  <c:v>94.672499999999999</c:v>
                </c:pt>
                <c:pt idx="2">
                  <c:v>130.375</c:v>
                </c:pt>
                <c:pt idx="3">
                  <c:v>149.78790000000001</c:v>
                </c:pt>
                <c:pt idx="4">
                  <c:v>130.3073</c:v>
                </c:pt>
                <c:pt idx="5">
                  <c:v>134.88432</c:v>
                </c:pt>
                <c:pt idx="6">
                  <c:v>163.6266</c:v>
                </c:pt>
                <c:pt idx="7">
                  <c:v>174.083</c:v>
                </c:pt>
                <c:pt idx="8">
                  <c:v>131.27499</c:v>
                </c:pt>
                <c:pt idx="9">
                  <c:v>192.80799999999999</c:v>
                </c:pt>
                <c:pt idx="10">
                  <c:v>174.8972</c:v>
                </c:pt>
              </c:numCache>
            </c:numRef>
          </c:val>
          <c:extLst>
            <c:ext xmlns:c16="http://schemas.microsoft.com/office/drawing/2014/chart" uri="{C3380CC4-5D6E-409C-BE32-E72D297353CC}">
              <c16:uniqueId val="{00000000-E5CE-4FEB-9F86-B06CFE6FA5D1}"/>
            </c:ext>
          </c:extLst>
        </c:ser>
        <c:dLbls>
          <c:showLegendKey val="0"/>
          <c:showVal val="0"/>
          <c:showCatName val="0"/>
          <c:showSerName val="0"/>
          <c:showPercent val="0"/>
          <c:showBubbleSize val="0"/>
        </c:dLbls>
        <c:gapWidth val="150"/>
        <c:axId val="947418112"/>
        <c:axId val="947333376"/>
      </c:barChart>
      <c:lineChart>
        <c:grouping val="standard"/>
        <c:varyColors val="0"/>
        <c:ser>
          <c:idx val="0"/>
          <c:order val="1"/>
          <c:tx>
            <c:strRef>
              <c:f>'47'!$C$5</c:f>
              <c:strCache>
                <c:ptCount val="1"/>
                <c:pt idx="0">
                  <c:v> Superficie (miles de hectáreas) </c:v>
                </c:pt>
              </c:strCache>
            </c:strRef>
          </c:tx>
          <c:spPr>
            <a:ln w="25400">
              <a:solidFill>
                <a:srgbClr val="4F81BD"/>
              </a:solidFill>
              <a:prstDash val="solid"/>
            </a:ln>
          </c:spPr>
          <c:marker>
            <c:symbol val="none"/>
          </c:marker>
          <c:cat>
            <c:strRef>
              <c:f>'47'!$B$6:$B$17</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'47'!$C$6:$C$17</c:f>
              <c:numCache>
                <c:formatCode>_(* #,##0.0_);_(* \(#,##0.0\);_(* "-"_);_(@_)</c:formatCode>
                <c:ptCount val="12"/>
                <c:pt idx="0">
                  <c:v>23.68</c:v>
                </c:pt>
                <c:pt idx="1">
                  <c:v>24.527000000000001</c:v>
                </c:pt>
                <c:pt idx="2">
                  <c:v>25.120999999999999</c:v>
                </c:pt>
                <c:pt idx="3">
                  <c:v>23.991</c:v>
                </c:pt>
                <c:pt idx="4">
                  <c:v>21</c:v>
                </c:pt>
                <c:pt idx="5">
                  <c:v>22.398</c:v>
                </c:pt>
                <c:pt idx="6">
                  <c:v>23.713999999999999</c:v>
                </c:pt>
                <c:pt idx="7">
                  <c:v>26.54</c:v>
                </c:pt>
                <c:pt idx="8">
                  <c:v>20.937000000000001</c:v>
                </c:pt>
                <c:pt idx="9">
                  <c:v>29.521999999999998</c:v>
                </c:pt>
                <c:pt idx="10">
                  <c:v>26.242000000000001</c:v>
                </c:pt>
                <c:pt idx="11">
                  <c:v>25.088000000000001</c:v>
                </c:pt>
              </c:numCache>
            </c:numRef>
          </c:val>
          <c:smooth val="0"/>
          <c:extLst>
            <c:ext xmlns:c16="http://schemas.microsoft.com/office/drawing/2014/chart" uri="{C3380CC4-5D6E-409C-BE32-E72D297353CC}">
              <c16:uniqueId val="{00000001-E5CE-4FEB-9F86-B06CFE6FA5D1}"/>
            </c:ext>
          </c:extLst>
        </c:ser>
        <c:ser>
          <c:idx val="2"/>
          <c:order val="2"/>
          <c:tx>
            <c:strRef>
              <c:f>'47'!$E$5</c:f>
              <c:strCache>
                <c:ptCount val="1"/>
                <c:pt idx="0">
                  <c:v> Rendimiento (qqm/ha) </c:v>
                </c:pt>
              </c:strCache>
            </c:strRef>
          </c:tx>
          <c:marker>
            <c:symbol val="none"/>
          </c:marker>
          <c:cat>
            <c:strRef>
              <c:f>'47'!$B$6:$B$17</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'47'!$E$6:$E$17</c:f>
              <c:numCache>
                <c:formatCode>_(* #,##0.0_);_(* \(#,##0.0\);_(* "-"_);_(@_)</c:formatCode>
                <c:ptCount val="12"/>
                <c:pt idx="0">
                  <c:v>53.763175675675676</c:v>
                </c:pt>
                <c:pt idx="1">
                  <c:v>38.599298732009622</c:v>
                </c:pt>
                <c:pt idx="2">
                  <c:v>51.898809760757928</c:v>
                </c:pt>
                <c:pt idx="3">
                  <c:v>62.435038139302243</c:v>
                </c:pt>
                <c:pt idx="4">
                  <c:v>62.051095238095243</c:v>
                </c:pt>
                <c:pt idx="5">
                  <c:v>60.221591213501206</c:v>
                </c:pt>
                <c:pt idx="6">
                  <c:v>69</c:v>
                </c:pt>
                <c:pt idx="7">
                  <c:v>65.592690278824421</c:v>
                </c:pt>
                <c:pt idx="8">
                  <c:v>61.1</c:v>
                </c:pt>
                <c:pt idx="9">
                  <c:v>65.309938351060225</c:v>
                </c:pt>
                <c:pt idx="10">
                  <c:v>66.647816477402642</c:v>
                </c:pt>
              </c:numCache>
            </c:numRef>
          </c:val>
          <c:smooth val="0"/>
          <c:extLst>
            <c:ext xmlns:c16="http://schemas.microsoft.com/office/drawing/2014/chart" uri="{C3380CC4-5D6E-409C-BE32-E72D297353CC}">
              <c16:uniqueId val="{00000002-E5CE-4FEB-9F86-B06CFE6FA5D1}"/>
            </c:ext>
          </c:extLst>
        </c:ser>
        <c:dLbls>
          <c:showLegendKey val="0"/>
          <c:showVal val="0"/>
          <c:showCatName val="0"/>
          <c:showSerName val="0"/>
          <c:showPercent val="0"/>
          <c:showBubbleSize val="0"/>
        </c:dLbls>
        <c:marker val="1"/>
        <c:smooth val="0"/>
        <c:axId val="947420160"/>
        <c:axId val="947333952"/>
      </c:lineChart>
      <c:catAx>
        <c:axId val="94741811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47333376"/>
        <c:crosses val="autoZero"/>
        <c:auto val="1"/>
        <c:lblAlgn val="ctr"/>
        <c:lblOffset val="100"/>
        <c:tickLblSkip val="1"/>
        <c:noMultiLvlLbl val="0"/>
      </c:catAx>
      <c:valAx>
        <c:axId val="947333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overlay val="0"/>
          <c:spPr>
            <a:solidFill>
              <a:schemeClr val="bg1"/>
            </a:solidFill>
            <a:ln w="25400">
              <a:noFill/>
            </a:ln>
          </c:spPr>
        </c:title>
        <c:numFmt formatCode="#,##0"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418112"/>
        <c:crosses val="autoZero"/>
        <c:crossBetween val="between"/>
      </c:valAx>
      <c:catAx>
        <c:axId val="947420160"/>
        <c:scaling>
          <c:orientation val="minMax"/>
        </c:scaling>
        <c:delete val="1"/>
        <c:axPos val="b"/>
        <c:numFmt formatCode="General" sourceLinked="1"/>
        <c:majorTickMark val="out"/>
        <c:minorTickMark val="none"/>
        <c:tickLblPos val="nextTo"/>
        <c:crossAx val="947333952"/>
        <c:crosses val="autoZero"/>
        <c:auto val="1"/>
        <c:lblAlgn val="ctr"/>
        <c:lblOffset val="100"/>
        <c:noMultiLvlLbl val="0"/>
      </c:catAx>
      <c:valAx>
        <c:axId val="947333952"/>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7420160"/>
        <c:crosses val="max"/>
        <c:crossBetween val="between"/>
      </c:valAx>
      <c:spPr>
        <a:noFill/>
        <a:ln w="25400">
          <a:noFill/>
        </a:ln>
      </c:spPr>
    </c:plotArea>
    <c:legend>
      <c:legendPos val="r"/>
      <c:layout>
        <c:manualLayout>
          <c:xMode val="edge"/>
          <c:yMode val="edge"/>
          <c:x val="2.8553654743390357E-2"/>
          <c:y val="0.85113553417959953"/>
          <c:w val="0.94448937273198552"/>
          <c:h val="8.2249323056253862E-2"/>
        </c:manualLayout>
      </c:layout>
      <c:overlay val="0"/>
      <c:txPr>
        <a:bodyPr/>
        <a:lstStyle/>
        <a:p>
          <a:pPr>
            <a:defRPr sz="900"/>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6524687718000008"/>
          <c:y val="3.081463254593176E-2"/>
        </c:manualLayout>
      </c:layout>
      <c:overlay val="0"/>
      <c:spPr>
        <a:noFill/>
        <a:ln w="25400">
          <a:noFill/>
        </a:ln>
      </c:spPr>
    </c:title>
    <c:autoTitleDeleted val="0"/>
    <c:plotArea>
      <c:layout>
        <c:manualLayout>
          <c:layoutTarget val="inner"/>
          <c:xMode val="edge"/>
          <c:yMode val="edge"/>
          <c:x val="0.11627905215555714"/>
          <c:y val="0.20381016461559576"/>
          <c:w val="0.81121751025991751"/>
          <c:h val="0.53883038057742771"/>
        </c:manualLayout>
      </c:layout>
      <c:barChart>
        <c:barDir val="col"/>
        <c:grouping val="stacked"/>
        <c:varyColors val="0"/>
        <c:ser>
          <c:idx val="0"/>
          <c:order val="0"/>
          <c:tx>
            <c:strRef>
              <c:f>'50'!$C$6:$C$7</c:f>
              <c:strCache>
                <c:ptCount val="2"/>
                <c:pt idx="0">
                  <c:v>Producción (rdto. ind. 50 -56%)</c:v>
                </c:pt>
              </c:strCache>
            </c:strRef>
          </c:tx>
          <c:invertIfNegative val="0"/>
          <c:cat>
            <c:numRef>
              <c:f>'50'!$B$11:$B$18</c:f>
              <c:numCache>
                <c:formatCode>General</c:formatCode>
                <c:ptCount val="8"/>
                <c:pt idx="0">
                  <c:v>2011</c:v>
                </c:pt>
                <c:pt idx="1">
                  <c:v>2012</c:v>
                </c:pt>
                <c:pt idx="2">
                  <c:v>2013</c:v>
                </c:pt>
                <c:pt idx="3">
                  <c:v>2014</c:v>
                </c:pt>
                <c:pt idx="4">
                  <c:v>2015</c:v>
                </c:pt>
                <c:pt idx="5">
                  <c:v>2016</c:v>
                </c:pt>
                <c:pt idx="6">
                  <c:v>2017</c:v>
                </c:pt>
                <c:pt idx="7">
                  <c:v>2018</c:v>
                </c:pt>
              </c:numCache>
            </c:numRef>
          </c:cat>
          <c:val>
            <c:numRef>
              <c:f>'50'!$C$11:$C$18</c:f>
              <c:numCache>
                <c:formatCode>#,##0_);\(#,##0\)</c:formatCode>
                <c:ptCount val="8"/>
                <c:pt idx="0">
                  <c:v>70402.445999999996</c:v>
                </c:pt>
                <c:pt idx="1">
                  <c:v>80885.466</c:v>
                </c:pt>
                <c:pt idx="2">
                  <c:v>70365.941999999995</c:v>
                </c:pt>
                <c:pt idx="3">
                  <c:v>72837.521999999997</c:v>
                </c:pt>
                <c:pt idx="4">
                  <c:v>88322.4</c:v>
                </c:pt>
                <c:pt idx="5">
                  <c:v>93964</c:v>
                </c:pt>
                <c:pt idx="6">
                  <c:v>71604.954400000017</c:v>
                </c:pt>
                <c:pt idx="7">
                  <c:v>107972.48000000001</c:v>
                </c:pt>
              </c:numCache>
            </c:numRef>
          </c:val>
          <c:extLst>
            <c:ext xmlns:c16="http://schemas.microsoft.com/office/drawing/2014/chart" uri="{C3380CC4-5D6E-409C-BE32-E72D297353CC}">
              <c16:uniqueId val="{00000000-EDFD-4C3D-9BF5-B050113B6FDB}"/>
            </c:ext>
          </c:extLst>
        </c:ser>
        <c:ser>
          <c:idx val="2"/>
          <c:order val="1"/>
          <c:tx>
            <c:strRef>
              <c:f>'50'!$D$6:$D$7</c:f>
              <c:strCache>
                <c:ptCount val="2"/>
                <c:pt idx="0">
                  <c:v>Importación total (elaborado)</c:v>
                </c:pt>
              </c:strCache>
            </c:strRef>
          </c:tx>
          <c:invertIfNegative val="0"/>
          <c:cat>
            <c:numRef>
              <c:f>'50'!$B$11:$B$18</c:f>
              <c:numCache>
                <c:formatCode>General</c:formatCode>
                <c:ptCount val="8"/>
                <c:pt idx="0">
                  <c:v>2011</c:v>
                </c:pt>
                <c:pt idx="1">
                  <c:v>2012</c:v>
                </c:pt>
                <c:pt idx="2">
                  <c:v>2013</c:v>
                </c:pt>
                <c:pt idx="3">
                  <c:v>2014</c:v>
                </c:pt>
                <c:pt idx="4">
                  <c:v>2015</c:v>
                </c:pt>
                <c:pt idx="5">
                  <c:v>2016</c:v>
                </c:pt>
                <c:pt idx="6">
                  <c:v>2017</c:v>
                </c:pt>
                <c:pt idx="7">
                  <c:v>2018</c:v>
                </c:pt>
              </c:numCache>
            </c:numRef>
          </c:cat>
          <c:val>
            <c:numRef>
              <c:f>'50'!$D$11:$D$18</c:f>
              <c:numCache>
                <c:formatCode>#,##0_);\(#,##0\)</c:formatCode>
                <c:ptCount val="8"/>
                <c:pt idx="0">
                  <c:v>83594.012600000002</c:v>
                </c:pt>
                <c:pt idx="1">
                  <c:v>93846.020999999993</c:v>
                </c:pt>
                <c:pt idx="2">
                  <c:v>90685.751000000004</c:v>
                </c:pt>
                <c:pt idx="3">
                  <c:v>90177</c:v>
                </c:pt>
                <c:pt idx="4">
                  <c:v>118644</c:v>
                </c:pt>
                <c:pt idx="5">
                  <c:v>103903.446</c:v>
                </c:pt>
                <c:pt idx="6">
                  <c:v>131211.84099999999</c:v>
                </c:pt>
                <c:pt idx="7">
                  <c:v>133366.25400000002</c:v>
                </c:pt>
              </c:numCache>
            </c:numRef>
          </c:val>
          <c:extLst>
            <c:ext xmlns:c16="http://schemas.microsoft.com/office/drawing/2014/chart" uri="{C3380CC4-5D6E-409C-BE32-E72D297353CC}">
              <c16:uniqueId val="{00000001-EDFD-4C3D-9BF5-B050113B6FDB}"/>
            </c:ext>
          </c:extLst>
        </c:ser>
        <c:dLbls>
          <c:showLegendKey val="0"/>
          <c:showVal val="0"/>
          <c:showCatName val="0"/>
          <c:showSerName val="0"/>
          <c:showPercent val="0"/>
          <c:showBubbleSize val="0"/>
        </c:dLbls>
        <c:gapWidth val="150"/>
        <c:overlap val="100"/>
        <c:axId val="948487680"/>
        <c:axId val="947336256"/>
      </c:barChart>
      <c:lineChart>
        <c:grouping val="standard"/>
        <c:varyColors val="0"/>
        <c:ser>
          <c:idx val="5"/>
          <c:order val="2"/>
          <c:tx>
            <c:strRef>
              <c:f>'50'!$F$6:$F$7</c:f>
              <c:strCache>
                <c:ptCount val="2"/>
                <c:pt idx="0">
                  <c:v>Disponibilidad aparente</c:v>
                </c:pt>
              </c:strCache>
            </c:strRef>
          </c:tx>
          <c:marker>
            <c:symbol val="none"/>
          </c:marker>
          <c:cat>
            <c:numRef>
              <c:f>'50'!$B$11:$B$17</c:f>
              <c:numCache>
                <c:formatCode>General</c:formatCode>
                <c:ptCount val="7"/>
                <c:pt idx="0">
                  <c:v>2011</c:v>
                </c:pt>
                <c:pt idx="1">
                  <c:v>2012</c:v>
                </c:pt>
                <c:pt idx="2">
                  <c:v>2013</c:v>
                </c:pt>
                <c:pt idx="3">
                  <c:v>2014</c:v>
                </c:pt>
                <c:pt idx="4">
                  <c:v>2015</c:v>
                </c:pt>
                <c:pt idx="5">
                  <c:v>2016</c:v>
                </c:pt>
                <c:pt idx="6">
                  <c:v>2017</c:v>
                </c:pt>
              </c:numCache>
            </c:numRef>
          </c:cat>
          <c:val>
            <c:numRef>
              <c:f>'50'!$F$11:$F$18</c:f>
              <c:numCache>
                <c:formatCode>#,##0_);\(#,##0\)</c:formatCode>
                <c:ptCount val="8"/>
                <c:pt idx="0">
                  <c:v>153650.35860000001</c:v>
                </c:pt>
                <c:pt idx="1">
                  <c:v>174669.18700000001</c:v>
                </c:pt>
                <c:pt idx="2">
                  <c:v>161049.693</c:v>
                </c:pt>
                <c:pt idx="3">
                  <c:v>155797.42199999999</c:v>
                </c:pt>
                <c:pt idx="4">
                  <c:v>203947.4</c:v>
                </c:pt>
                <c:pt idx="5">
                  <c:v>196648.734</c:v>
                </c:pt>
                <c:pt idx="6">
                  <c:v>201333.7954</c:v>
                </c:pt>
                <c:pt idx="7">
                  <c:v>236953.14700000003</c:v>
                </c:pt>
              </c:numCache>
            </c:numRef>
          </c:val>
          <c:smooth val="0"/>
          <c:extLst>
            <c:ext xmlns:c16="http://schemas.microsoft.com/office/drawing/2014/chart" uri="{C3380CC4-5D6E-409C-BE32-E72D297353CC}">
              <c16:uniqueId val="{00000002-EDFD-4C3D-9BF5-B050113B6FDB}"/>
            </c:ext>
          </c:extLst>
        </c:ser>
        <c:dLbls>
          <c:showLegendKey val="0"/>
          <c:showVal val="0"/>
          <c:showCatName val="0"/>
          <c:showSerName val="0"/>
          <c:showPercent val="0"/>
          <c:showBubbleSize val="0"/>
        </c:dLbls>
        <c:marker val="1"/>
        <c:smooth val="0"/>
        <c:axId val="948487680"/>
        <c:axId val="947336256"/>
      </c:lineChart>
      <c:catAx>
        <c:axId val="9484876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336256"/>
        <c:crosses val="autoZero"/>
        <c:auto val="1"/>
        <c:lblAlgn val="ctr"/>
        <c:lblOffset val="100"/>
        <c:tickLblSkip val="1"/>
        <c:tickMarkSkip val="1"/>
        <c:noMultiLvlLbl val="0"/>
      </c:catAx>
      <c:valAx>
        <c:axId val="947336256"/>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9474333329479189E-2"/>
              <c:y val="0.33010761154855645"/>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87680"/>
        <c:crosses val="autoZero"/>
        <c:crossBetween val="between"/>
        <c:dispUnits>
          <c:builtInUnit val="thousands"/>
        </c:dispUnits>
      </c:valAx>
      <c:spPr>
        <a:noFill/>
        <a:ln w="25400">
          <a:noFill/>
        </a:ln>
      </c:spPr>
    </c:plotArea>
    <c:legend>
      <c:legendPos val="b"/>
      <c:layout>
        <c:manualLayout>
          <c:xMode val="edge"/>
          <c:yMode val="edge"/>
          <c:x val="5.4228111353922172E-2"/>
          <c:y val="0.82502788713910757"/>
          <c:w val="0.86765039832575996"/>
          <c:h val="6.562729658792654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034642073850358"/>
          <c:y val="2.6460686979344976E-3"/>
        </c:manualLayout>
      </c:layout>
      <c:overlay val="0"/>
      <c:spPr>
        <a:noFill/>
        <a:ln w="25400">
          <a:noFill/>
        </a:ln>
      </c:spPr>
    </c:title>
    <c:autoTitleDeleted val="0"/>
    <c:plotArea>
      <c:layout>
        <c:manualLayout>
          <c:layoutTarget val="inner"/>
          <c:xMode val="edge"/>
          <c:yMode val="edge"/>
          <c:x val="0.11020667192720311"/>
          <c:y val="0.2451452416762511"/>
          <c:w val="0.87082007960925412"/>
          <c:h val="0.50254003361939303"/>
        </c:manualLayout>
      </c:layout>
      <c:barChart>
        <c:barDir val="col"/>
        <c:grouping val="clustered"/>
        <c:varyColors val="0"/>
        <c:ser>
          <c:idx val="2"/>
          <c:order val="0"/>
          <c:tx>
            <c:strRef>
              <c:f>'51'!$E$5</c:f>
              <c:strCache>
                <c:ptCount val="1"/>
                <c:pt idx="0">
                  <c:v>2017</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'51'!$E$6:$E$17</c:f>
              <c:numCache>
                <c:formatCode>#,##0</c:formatCode>
                <c:ptCount val="12"/>
                <c:pt idx="0">
                  <c:v>9235.1319999999996</c:v>
                </c:pt>
                <c:pt idx="1">
                  <c:v>11195.016</c:v>
                </c:pt>
                <c:pt idx="2">
                  <c:v>10120.942999999999</c:v>
                </c:pt>
                <c:pt idx="3">
                  <c:v>8924.0339999999997</c:v>
                </c:pt>
                <c:pt idx="4">
                  <c:v>13123.982</c:v>
                </c:pt>
                <c:pt idx="5">
                  <c:v>12962.114</c:v>
                </c:pt>
                <c:pt idx="6">
                  <c:v>12560.826999999999</c:v>
                </c:pt>
                <c:pt idx="7">
                  <c:v>14281.903</c:v>
                </c:pt>
                <c:pt idx="8">
                  <c:v>9888.2260000000006</c:v>
                </c:pt>
                <c:pt idx="9">
                  <c:v>8391.1949999999997</c:v>
                </c:pt>
                <c:pt idx="10">
                  <c:v>13242.468999999999</c:v>
                </c:pt>
                <c:pt idx="11">
                  <c:v>7286</c:v>
                </c:pt>
              </c:numCache>
            </c:numRef>
          </c:val>
          <c:extLst>
            <c:ext xmlns:c16="http://schemas.microsoft.com/office/drawing/2014/chart" uri="{C3380CC4-5D6E-409C-BE32-E72D297353CC}">
              <c16:uniqueId val="{00000000-A453-4D06-A852-C7D20D31BD6A}"/>
            </c:ext>
          </c:extLst>
        </c:ser>
        <c:ser>
          <c:idx val="3"/>
          <c:order val="1"/>
          <c:tx>
            <c:strRef>
              <c:f>'51'!$F$5</c:f>
              <c:strCache>
                <c:ptCount val="1"/>
                <c:pt idx="0">
                  <c:v>2018</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'51'!$F$6:$F$17</c:f>
              <c:numCache>
                <c:formatCode>#,##0</c:formatCode>
                <c:ptCount val="12"/>
                <c:pt idx="0">
                  <c:v>9627.125</c:v>
                </c:pt>
                <c:pt idx="1">
                  <c:v>9983.5290000000005</c:v>
                </c:pt>
                <c:pt idx="2">
                  <c:v>13439</c:v>
                </c:pt>
                <c:pt idx="3">
                  <c:v>13435</c:v>
                </c:pt>
                <c:pt idx="4">
                  <c:v>15360</c:v>
                </c:pt>
                <c:pt idx="5">
                  <c:v>11595.6</c:v>
                </c:pt>
                <c:pt idx="6">
                  <c:v>10589</c:v>
                </c:pt>
                <c:pt idx="7">
                  <c:v>12381</c:v>
                </c:pt>
                <c:pt idx="8">
                  <c:v>6745</c:v>
                </c:pt>
                <c:pt idx="9">
                  <c:v>11079</c:v>
                </c:pt>
                <c:pt idx="10">
                  <c:v>10817</c:v>
                </c:pt>
                <c:pt idx="11">
                  <c:v>8315</c:v>
                </c:pt>
              </c:numCache>
            </c:numRef>
          </c:val>
          <c:extLst>
            <c:ext xmlns:c16="http://schemas.microsoft.com/office/drawing/2014/chart" uri="{C3380CC4-5D6E-409C-BE32-E72D297353CC}">
              <c16:uniqueId val="{00000001-A453-4D06-A852-C7D20D31BD6A}"/>
            </c:ext>
          </c:extLst>
        </c:ser>
        <c:ser>
          <c:idx val="4"/>
          <c:order val="2"/>
          <c:tx>
            <c:strRef>
              <c:f>'51'!$G$5</c:f>
              <c:strCache>
                <c:ptCount val="1"/>
                <c:pt idx="0">
                  <c:v>2019</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'51'!$G$6:$G$17</c:f>
              <c:numCache>
                <c:formatCode>#,##0</c:formatCode>
                <c:ptCount val="12"/>
                <c:pt idx="0">
                  <c:v>9764.720800000001</c:v>
                </c:pt>
                <c:pt idx="1">
                  <c:v>9739</c:v>
                </c:pt>
                <c:pt idx="2">
                  <c:v>9720.3803099999986</c:v>
                </c:pt>
                <c:pt idx="3">
                  <c:v>11090</c:v>
                </c:pt>
                <c:pt idx="4">
                  <c:v>10562</c:v>
                </c:pt>
                <c:pt idx="5">
                  <c:v>10405</c:v>
                </c:pt>
                <c:pt idx="6">
                  <c:v>9905</c:v>
                </c:pt>
                <c:pt idx="7">
                  <c:v>11502</c:v>
                </c:pt>
                <c:pt idx="8">
                  <c:v>11560</c:v>
                </c:pt>
                <c:pt idx="9">
                  <c:v>8853</c:v>
                </c:pt>
                <c:pt idx="10">
                  <c:v>11852</c:v>
                </c:pt>
              </c:numCache>
            </c:numRef>
          </c:val>
          <c:extLst>
            <c:ext xmlns:c16="http://schemas.microsoft.com/office/drawing/2014/chart" uri="{C3380CC4-5D6E-409C-BE32-E72D297353CC}">
              <c16:uniqueId val="{00000002-A453-4D06-A852-C7D20D31BD6A}"/>
            </c:ext>
          </c:extLst>
        </c:ser>
        <c:dLbls>
          <c:showLegendKey val="0"/>
          <c:showVal val="0"/>
          <c:showCatName val="0"/>
          <c:showSerName val="0"/>
          <c:showPercent val="0"/>
          <c:showBubbleSize val="0"/>
        </c:dLbls>
        <c:gapWidth val="150"/>
        <c:axId val="948195328"/>
        <c:axId val="947338560"/>
      </c:barChart>
      <c:catAx>
        <c:axId val="9481953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47338560"/>
        <c:crosses val="autoZero"/>
        <c:auto val="1"/>
        <c:lblAlgn val="ctr"/>
        <c:lblOffset val="100"/>
        <c:tickLblSkip val="1"/>
        <c:tickMarkSkip val="1"/>
        <c:noMultiLvlLbl val="0"/>
      </c:catAx>
      <c:valAx>
        <c:axId val="947338560"/>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8.3378276345593804E-4"/>
              <c:y val="0.2515996234166381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195328"/>
        <c:crosses val="autoZero"/>
        <c:crossBetween val="between"/>
      </c:valAx>
      <c:spPr>
        <a:noFill/>
        <a:ln w="25400">
          <a:noFill/>
        </a:ln>
      </c:spPr>
    </c:plotArea>
    <c:legend>
      <c:legendPos val="r"/>
      <c:layout>
        <c:manualLayout>
          <c:xMode val="edge"/>
          <c:yMode val="edge"/>
          <c:x val="9.7645525473699354E-2"/>
          <c:y val="0.84616484080794252"/>
          <c:w val="0.76676122676446268"/>
          <c:h val="4.1372246947392499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trigo (qqm/ha)</a:t>
            </a:r>
          </a:p>
        </c:rich>
      </c:tx>
      <c:layout>
        <c:manualLayout>
          <c:xMode val="edge"/>
          <c:yMode val="edge"/>
          <c:x val="0.10631882814950704"/>
          <c:y val="3.0172061825605133E-2"/>
        </c:manualLayout>
      </c:layout>
      <c:overlay val="0"/>
      <c:spPr>
        <a:noFill/>
        <a:ln w="25400">
          <a:noFill/>
        </a:ln>
      </c:spPr>
    </c:title>
    <c:autoTitleDeleted val="0"/>
    <c:plotArea>
      <c:layout>
        <c:manualLayout>
          <c:layoutTarget val="inner"/>
          <c:xMode val="edge"/>
          <c:yMode val="edge"/>
          <c:x val="0.1695959880014998"/>
          <c:y val="0.17484678477690288"/>
          <c:w val="0.64760264341957263"/>
          <c:h val="0.56569553805774275"/>
        </c:manualLayout>
      </c:layout>
      <c:barChart>
        <c:barDir val="col"/>
        <c:grouping val="clustered"/>
        <c:varyColors val="0"/>
        <c:ser>
          <c:idx val="1"/>
          <c:order val="0"/>
          <c:tx>
            <c:strRef>
              <c:f>'7'!$D$6</c:f>
              <c:strCache>
                <c:ptCount val="1"/>
                <c:pt idx="0">
                  <c:v> Producción (miles de toneladas) </c:v>
                </c:pt>
              </c:strCache>
            </c:strRef>
          </c:tx>
          <c:spPr>
            <a:solidFill>
              <a:srgbClr val="C0504D"/>
            </a:solidFill>
            <a:ln w="25400">
              <a:noFill/>
            </a:ln>
          </c:spPr>
          <c:invertIfNegative val="0"/>
          <c:cat>
            <c:strRef>
              <c:f>'7'!$B$7:$B$18</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'7'!$D$7:$D$18</c:f>
              <c:numCache>
                <c:formatCode>#,##0.0</c:formatCode>
                <c:ptCount val="12"/>
                <c:pt idx="0">
                  <c:v>1145.2897</c:v>
                </c:pt>
                <c:pt idx="1">
                  <c:v>1523.9213</c:v>
                </c:pt>
                <c:pt idx="2">
                  <c:v>1575.8219999999999</c:v>
                </c:pt>
                <c:pt idx="3">
                  <c:v>1213.1010000000001</c:v>
                </c:pt>
                <c:pt idx="4">
                  <c:v>1474.6624999999999</c:v>
                </c:pt>
                <c:pt idx="5">
                  <c:v>1358.12861</c:v>
                </c:pt>
                <c:pt idx="6">
                  <c:v>1482.3100999999999</c:v>
                </c:pt>
                <c:pt idx="7">
                  <c:v>1731.9349999999999</c:v>
                </c:pt>
                <c:pt idx="8">
                  <c:v>1349.4919</c:v>
                </c:pt>
                <c:pt idx="9">
                  <c:v>1469.0340000000001</c:v>
                </c:pt>
                <c:pt idx="10">
                  <c:v>1399.19</c:v>
                </c:pt>
              </c:numCache>
            </c:numRef>
          </c:val>
          <c:extLst>
            <c:ext xmlns:c16="http://schemas.microsoft.com/office/drawing/2014/chart" uri="{C3380CC4-5D6E-409C-BE32-E72D297353CC}">
              <c16:uniqueId val="{00000000-D1F3-4711-93D9-7DAF0550AF4E}"/>
            </c:ext>
          </c:extLst>
        </c:ser>
        <c:dLbls>
          <c:showLegendKey val="0"/>
          <c:showVal val="0"/>
          <c:showCatName val="0"/>
          <c:showSerName val="0"/>
          <c:showPercent val="0"/>
          <c:showBubbleSize val="0"/>
        </c:dLbls>
        <c:gapWidth val="150"/>
        <c:axId val="984662016"/>
        <c:axId val="979643776"/>
      </c:barChart>
      <c:lineChart>
        <c:grouping val="standard"/>
        <c:varyColors val="0"/>
        <c:ser>
          <c:idx val="0"/>
          <c:order val="1"/>
          <c:tx>
            <c:strRef>
              <c:f>'7'!$C$6</c:f>
              <c:strCache>
                <c:ptCount val="1"/>
                <c:pt idx="0">
                  <c:v> Superficie (miles de hectáreas) </c:v>
                </c:pt>
              </c:strCache>
            </c:strRef>
          </c:tx>
          <c:spPr>
            <a:ln w="25400">
              <a:solidFill>
                <a:srgbClr val="4F81BD"/>
              </a:solidFill>
              <a:prstDash val="solid"/>
            </a:ln>
          </c:spPr>
          <c:marker>
            <c:symbol val="none"/>
          </c:marker>
          <c:cat>
            <c:strRef>
              <c:f>'7'!$B$7:$B$18</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'7'!$C$7:$C$18</c:f>
              <c:numCache>
                <c:formatCode>#,##0.0</c:formatCode>
                <c:ptCount val="12"/>
                <c:pt idx="0">
                  <c:v>280.64400000000001</c:v>
                </c:pt>
                <c:pt idx="1">
                  <c:v>264.30399999999997</c:v>
                </c:pt>
                <c:pt idx="2">
                  <c:v>271.41500000000002</c:v>
                </c:pt>
                <c:pt idx="3">
                  <c:v>245.27699999999999</c:v>
                </c:pt>
                <c:pt idx="4">
                  <c:v>253.62700000000001</c:v>
                </c:pt>
                <c:pt idx="5">
                  <c:v>254.857</c:v>
                </c:pt>
                <c:pt idx="6">
                  <c:v>263.16399999999999</c:v>
                </c:pt>
                <c:pt idx="7">
                  <c:v>285.29700000000003</c:v>
                </c:pt>
                <c:pt idx="8">
                  <c:v>225.042</c:v>
                </c:pt>
                <c:pt idx="9">
                  <c:v>236.41499999999999</c:v>
                </c:pt>
                <c:pt idx="10">
                  <c:v>222.70500000000001</c:v>
                </c:pt>
                <c:pt idx="11">
                  <c:v>234.185</c:v>
                </c:pt>
              </c:numCache>
            </c:numRef>
          </c:val>
          <c:smooth val="0"/>
          <c:extLst>
            <c:ext xmlns:c16="http://schemas.microsoft.com/office/drawing/2014/chart" uri="{C3380CC4-5D6E-409C-BE32-E72D297353CC}">
              <c16:uniqueId val="{00000001-D1F3-4711-93D9-7DAF0550AF4E}"/>
            </c:ext>
          </c:extLst>
        </c:ser>
        <c:ser>
          <c:idx val="2"/>
          <c:order val="2"/>
          <c:tx>
            <c:strRef>
              <c:f>'7'!$E$6</c:f>
              <c:strCache>
                <c:ptCount val="1"/>
                <c:pt idx="0">
                  <c:v> Rendimiento (qqm/hectárea) </c:v>
                </c:pt>
              </c:strCache>
            </c:strRef>
          </c:tx>
          <c:marker>
            <c:symbol val="none"/>
          </c:marker>
          <c:cat>
            <c:strRef>
              <c:f>'7'!$B$7:$B$18</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'7'!$E$7:$E$18</c:f>
              <c:numCache>
                <c:formatCode>#,##0.0</c:formatCode>
                <c:ptCount val="12"/>
                <c:pt idx="0">
                  <c:v>40.809342084633911</c:v>
                </c:pt>
                <c:pt idx="1">
                  <c:v>57.657897723833159</c:v>
                </c:pt>
                <c:pt idx="2">
                  <c:v>58.059502975148753</c:v>
                </c:pt>
                <c:pt idx="3">
                  <c:v>49.458408248633184</c:v>
                </c:pt>
                <c:pt idx="4">
                  <c:v>58.142961908629601</c:v>
                </c:pt>
                <c:pt idx="5">
                  <c:v>53.289829590711655</c:v>
                </c:pt>
                <c:pt idx="6">
                  <c:v>56.326477025733006</c:v>
                </c:pt>
                <c:pt idx="7">
                  <c:v>60.706386677742834</c:v>
                </c:pt>
                <c:pt idx="8">
                  <c:v>59.966224082615689</c:v>
                </c:pt>
                <c:pt idx="9">
                  <c:v>62.137935410189712</c:v>
                </c:pt>
                <c:pt idx="10">
                  <c:v>62.827058216025691</c:v>
                </c:pt>
              </c:numCache>
            </c:numRef>
          </c:val>
          <c:smooth val="0"/>
          <c:extLst>
            <c:ext xmlns:c16="http://schemas.microsoft.com/office/drawing/2014/chart" uri="{C3380CC4-5D6E-409C-BE32-E72D297353CC}">
              <c16:uniqueId val="{00000002-D1F3-4711-93D9-7DAF0550AF4E}"/>
            </c:ext>
          </c:extLst>
        </c:ser>
        <c:dLbls>
          <c:showLegendKey val="0"/>
          <c:showVal val="0"/>
          <c:showCatName val="0"/>
          <c:showSerName val="0"/>
          <c:showPercent val="0"/>
          <c:showBubbleSize val="0"/>
        </c:dLbls>
        <c:marker val="1"/>
        <c:smooth val="0"/>
        <c:axId val="1000406528"/>
        <c:axId val="979644352"/>
      </c:lineChart>
      <c:catAx>
        <c:axId val="984662016"/>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79643776"/>
        <c:crosses val="autoZero"/>
        <c:auto val="1"/>
        <c:lblAlgn val="ctr"/>
        <c:lblOffset val="100"/>
        <c:tickLblSkip val="1"/>
        <c:noMultiLvlLbl val="0"/>
      </c:catAx>
      <c:valAx>
        <c:axId val="979643776"/>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6.7069778153676332E-2"/>
              <c:y val="0.2057065551991186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4662016"/>
        <c:crosses val="autoZero"/>
        <c:crossBetween val="between"/>
      </c:valAx>
      <c:catAx>
        <c:axId val="1000406528"/>
        <c:scaling>
          <c:orientation val="minMax"/>
        </c:scaling>
        <c:delete val="1"/>
        <c:axPos val="b"/>
        <c:numFmt formatCode="General" sourceLinked="1"/>
        <c:majorTickMark val="out"/>
        <c:minorTickMark val="none"/>
        <c:tickLblPos val="nextTo"/>
        <c:crossAx val="979644352"/>
        <c:crosses val="autoZero"/>
        <c:auto val="1"/>
        <c:lblAlgn val="ctr"/>
        <c:lblOffset val="100"/>
        <c:noMultiLvlLbl val="0"/>
      </c:catAx>
      <c:valAx>
        <c:axId val="979644352"/>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89569720577666068"/>
              <c:y val="0.11042804834580863"/>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000406528"/>
        <c:crosses val="max"/>
        <c:crossBetween val="between"/>
      </c:valAx>
      <c:spPr>
        <a:noFill/>
        <a:ln w="25400">
          <a:noFill/>
        </a:ln>
      </c:spPr>
    </c:plotArea>
    <c:legend>
      <c:legendPos val="r"/>
      <c:layout>
        <c:manualLayout>
          <c:xMode val="edge"/>
          <c:yMode val="edge"/>
          <c:x val="4.2361331157357227E-2"/>
          <c:y val="0.85496549042480796"/>
          <c:w val="0.91732386704309465"/>
          <c:h val="6.4816759016234071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Chile. Participación por país de origen en las importaciones de arroz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2019 (%)</a:t>
            </a:r>
          </a:p>
        </c:rich>
      </c:tx>
      <c:layout>
        <c:manualLayout>
          <c:xMode val="edge"/>
          <c:yMode val="edge"/>
          <c:x val="0.14504810674889415"/>
          <c:y val="3.1782983648783035E-2"/>
        </c:manualLayout>
      </c:layout>
      <c:overlay val="1"/>
    </c:title>
    <c:autoTitleDeleted val="0"/>
    <c:view3D>
      <c:rotX val="75"/>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0.32181443753097294"/>
          <c:y val="0.24897768213755894"/>
          <c:w val="0.29968540645706004"/>
          <c:h val="0.66545051433788172"/>
        </c:manualLayout>
      </c:layout>
      <c:pie3DChart>
        <c:varyColors val="1"/>
        <c:ser>
          <c:idx val="0"/>
          <c:order val="0"/>
          <c:tx>
            <c:v>2018</c:v>
          </c:tx>
          <c:spPr>
            <a:blipFill>
              <a:blip xmlns:r="http://schemas.openxmlformats.org/officeDocument/2006/relationships" r:embed="rId1"/>
              <a:stretch>
                <a:fillRect/>
              </a:stretch>
            </a:blipFill>
            <a:ln>
              <a:noFill/>
            </a:ln>
          </c:spPr>
          <c:dPt>
            <c:idx val="0"/>
            <c:bubble3D val="0"/>
            <c:spPr>
              <a:solidFill>
                <a:srgbClr val="00B0F0"/>
              </a:solidFill>
              <a:ln>
                <a:noFill/>
              </a:ln>
            </c:spPr>
            <c:extLst>
              <c:ext xmlns:c16="http://schemas.microsoft.com/office/drawing/2014/chart" uri="{C3380CC4-5D6E-409C-BE32-E72D297353CC}">
                <c16:uniqueId val="{00000000-5D88-4E4E-8761-E1826A96CFEE}"/>
              </c:ext>
            </c:extLst>
          </c:dPt>
          <c:dPt>
            <c:idx val="1"/>
            <c:bubble3D val="0"/>
            <c:spPr>
              <a:solidFill>
                <a:srgbClr val="FFFF00"/>
              </a:solidFill>
              <a:ln>
                <a:noFill/>
              </a:ln>
            </c:spPr>
            <c:extLst>
              <c:ext xmlns:c16="http://schemas.microsoft.com/office/drawing/2014/chart" uri="{C3380CC4-5D6E-409C-BE32-E72D297353CC}">
                <c16:uniqueId val="{00000001-5D88-4E4E-8761-E1826A96CFEE}"/>
              </c:ext>
            </c:extLst>
          </c:dPt>
          <c:dPt>
            <c:idx val="2"/>
            <c:bubble3D val="0"/>
            <c:spPr>
              <a:solidFill>
                <a:schemeClr val="tx2"/>
              </a:solidFill>
              <a:ln>
                <a:noFill/>
              </a:ln>
            </c:spPr>
            <c:extLst>
              <c:ext xmlns:c16="http://schemas.microsoft.com/office/drawing/2014/chart" uri="{C3380CC4-5D6E-409C-BE32-E72D297353CC}">
                <c16:uniqueId val="{00000002-5D88-4E4E-8761-E1826A96CFEE}"/>
              </c:ext>
            </c:extLst>
          </c:dPt>
          <c:dPt>
            <c:idx val="3"/>
            <c:bubble3D val="0"/>
            <c:spPr>
              <a:solidFill>
                <a:srgbClr val="FF0000"/>
              </a:solidFill>
              <a:ln>
                <a:noFill/>
              </a:ln>
            </c:spPr>
            <c:extLst>
              <c:ext xmlns:c16="http://schemas.microsoft.com/office/drawing/2014/chart" uri="{C3380CC4-5D6E-409C-BE32-E72D297353CC}">
                <c16:uniqueId val="{00000003-5D88-4E4E-8761-E1826A96CFEE}"/>
              </c:ext>
            </c:extLst>
          </c:dPt>
          <c:dPt>
            <c:idx val="4"/>
            <c:bubble3D val="0"/>
            <c:spPr>
              <a:solidFill>
                <a:srgbClr val="92D050"/>
              </a:solidFill>
              <a:ln>
                <a:noFill/>
              </a:ln>
            </c:spPr>
            <c:extLst>
              <c:ext xmlns:c16="http://schemas.microsoft.com/office/drawing/2014/chart" uri="{C3380CC4-5D6E-409C-BE32-E72D297353CC}">
                <c16:uniqueId val="{00000004-5D88-4E4E-8761-E1826A96CFEE}"/>
              </c:ext>
            </c:extLst>
          </c:dPt>
          <c:dLbls>
            <c:dLbl>
              <c:idx val="0"/>
              <c:layout>
                <c:manualLayout>
                  <c:x val="5.5944055944055944E-3"/>
                  <c:y val="-4.14078674948240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D88-4E4E-8761-E1826A96CFEE}"/>
                </c:ext>
              </c:extLst>
            </c:dLbl>
            <c:dLbl>
              <c:idx val="1"/>
              <c:layout>
                <c:manualLayout>
                  <c:x val="-1.3475028908099774E-2"/>
                  <c:y val="5.653380283986241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88-4E4E-8761-E1826A96CFEE}"/>
                </c:ext>
              </c:extLst>
            </c:dLbl>
            <c:dLbl>
              <c:idx val="2"/>
              <c:layout>
                <c:manualLayout>
                  <c:x val="-2.0431327202980746E-2"/>
                  <c:y val="-1.3043478260869565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D88-4E4E-8761-E1826A96CFEE}"/>
                </c:ext>
              </c:extLst>
            </c:dLbl>
            <c:dLbl>
              <c:idx val="3"/>
              <c:layout>
                <c:manualLayout>
                  <c:x val="1.9408622873189803E-3"/>
                  <c:y val="2.4068404492916647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88-4E4E-8761-E1826A96CFEE}"/>
                </c:ext>
              </c:extLst>
            </c:dLbl>
            <c:dLbl>
              <c:idx val="4"/>
              <c:layout>
                <c:manualLayout>
                  <c:x val="1.7613861204412318E-2"/>
                  <c:y val="-3.6223732902952347E-4"/>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D88-4E4E-8761-E1826A96CFEE}"/>
                </c:ext>
              </c:extLst>
            </c:dLbl>
            <c:spPr>
              <a:solidFill>
                <a:sysClr val="window" lastClr="FFFFFF"/>
              </a:solid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Lit>
              <c:ptCount val="5"/>
              <c:pt idx="0">
                <c:v>Argentina</c:v>
              </c:pt>
              <c:pt idx="1">
                <c:v>Uruguay</c:v>
              </c:pt>
              <c:pt idx="2">
                <c:v>Pakistán</c:v>
              </c:pt>
              <c:pt idx="3">
                <c:v>Paraguay</c:v>
              </c:pt>
              <c:pt idx="4">
                <c:v>Otros</c:v>
              </c:pt>
            </c:strLit>
          </c:cat>
          <c:val>
            <c:numRef>
              <c:f>'52'!$R$2:$V$2</c:f>
              <c:numCache>
                <c:formatCode>#,##0.00</c:formatCode>
                <c:ptCount val="5"/>
                <c:pt idx="0">
                  <c:v>0.72937584024192237</c:v>
                </c:pt>
                <c:pt idx="1">
                  <c:v>4.4906583937125412E-2</c:v>
                </c:pt>
                <c:pt idx="2">
                  <c:v>2.4901387619077245E-2</c:v>
                </c:pt>
                <c:pt idx="3" formatCode="#,##0">
                  <c:v>0.15001659810799667</c:v>
                </c:pt>
                <c:pt idx="4">
                  <c:v>5.0799590093878355E-2</c:v>
                </c:pt>
              </c:numCache>
            </c:numRef>
          </c:val>
          <c:extLst>
            <c:ext xmlns:c16="http://schemas.microsoft.com/office/drawing/2014/chart" uri="{C3380CC4-5D6E-409C-BE32-E72D297353CC}">
              <c16:uniqueId val="{00000005-5D88-4E4E-8761-E1826A96CFEE}"/>
            </c:ext>
          </c:extLst>
        </c:ser>
        <c:dLbls>
          <c:showLegendKey val="0"/>
          <c:showVal val="0"/>
          <c:showCatName val="0"/>
          <c:showSerName val="0"/>
          <c:showPercent val="0"/>
          <c:showBubbleSize val="0"/>
          <c:showLeaderLines val="1"/>
        </c:dLbls>
      </c:pie3DChart>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390142534835255"/>
          <c:y val="3.1707762557077628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5"/>
          <c:order val="0"/>
          <c:tx>
            <c:strRef>
              <c:f>'53'!$E$7</c:f>
              <c:strCache>
                <c:ptCount val="1"/>
                <c:pt idx="0">
                  <c:v>Arroz semi o blanqueado, grano partido &lt; que 5% en peso</c:v>
                </c:pt>
              </c:strCache>
            </c:strRef>
          </c:tx>
          <c:spPr>
            <a:solidFill>
              <a:srgbClr val="FF0000"/>
            </a:solidFill>
            <a:ln>
              <a:solidFill>
                <a:srgbClr val="FF0000"/>
              </a:solidFill>
            </a:ln>
          </c:spPr>
          <c:invertIfNegative val="0"/>
          <c:cat>
            <c:strRef>
              <c:f>'53'!$B$13:$B$15</c:f>
              <c:strCache>
                <c:ptCount val="3"/>
                <c:pt idx="0">
                  <c:v>2017</c:v>
                </c:pt>
                <c:pt idx="1">
                  <c:v>2018</c:v>
                </c:pt>
                <c:pt idx="2">
                  <c:v>a nov. 2019</c:v>
                </c:pt>
              </c:strCache>
            </c:strRef>
          </c:cat>
          <c:val>
            <c:numRef>
              <c:f>'53'!$E$13:$E$15</c:f>
              <c:numCache>
                <c:formatCode>#,##0</c:formatCode>
                <c:ptCount val="3"/>
                <c:pt idx="0">
                  <c:v>51251.331999999995</c:v>
                </c:pt>
                <c:pt idx="1">
                  <c:v>34146.11952</c:v>
                </c:pt>
                <c:pt idx="2">
                  <c:v>33153.252339999999</c:v>
                </c:pt>
              </c:numCache>
            </c:numRef>
          </c:val>
          <c:extLst>
            <c:ext xmlns:c16="http://schemas.microsoft.com/office/drawing/2014/chart" uri="{C3380CC4-5D6E-409C-BE32-E72D297353CC}">
              <c16:uniqueId val="{00000002-B4AD-4E02-8C40-F2E793609F5C}"/>
            </c:ext>
          </c:extLst>
        </c:ser>
        <c:ser>
          <c:idx val="2"/>
          <c:order val="1"/>
          <c:tx>
            <c:strRef>
              <c:f>'53'!$F$7</c:f>
              <c:strCache>
                <c:ptCount val="1"/>
                <c:pt idx="0">
                  <c:v>Arroz semi o blanqueado, grano partido &gt; que 5% pero &lt; que 15% en peso</c:v>
                </c:pt>
              </c:strCache>
            </c:strRef>
          </c:tx>
          <c:spPr>
            <a:pattFill prst="divot">
              <a:fgClr>
                <a:srgbClr val="00B0F0"/>
              </a:fgClr>
              <a:bgClr>
                <a:schemeClr val="bg1"/>
              </a:bgClr>
            </a:pattFill>
            <a:ln>
              <a:solidFill>
                <a:srgbClr val="00B0F0"/>
              </a:solidFill>
            </a:ln>
          </c:spPr>
          <c:invertIfNegative val="0"/>
          <c:cat>
            <c:strRef>
              <c:f>'53'!$B$13:$B$15</c:f>
              <c:strCache>
                <c:ptCount val="3"/>
                <c:pt idx="0">
                  <c:v>2017</c:v>
                </c:pt>
                <c:pt idx="1">
                  <c:v>2018</c:v>
                </c:pt>
                <c:pt idx="2">
                  <c:v>a nov. 2019</c:v>
                </c:pt>
              </c:strCache>
            </c:strRef>
          </c:cat>
          <c:val>
            <c:numRef>
              <c:f>'53'!$F$13:$F$15</c:f>
              <c:numCache>
                <c:formatCode>#,##0</c:formatCode>
                <c:ptCount val="3"/>
                <c:pt idx="0">
                  <c:v>71736.990999999995</c:v>
                </c:pt>
                <c:pt idx="1">
                  <c:v>88590.467260000005</c:v>
                </c:pt>
                <c:pt idx="2">
                  <c:v>77251.63625000001</c:v>
                </c:pt>
              </c:numCache>
            </c:numRef>
          </c:val>
          <c:extLst>
            <c:ext xmlns:c16="http://schemas.microsoft.com/office/drawing/2014/chart" uri="{C3380CC4-5D6E-409C-BE32-E72D297353CC}">
              <c16:uniqueId val="{00000003-B4AD-4E02-8C40-F2E793609F5C}"/>
            </c:ext>
          </c:extLst>
        </c:ser>
        <c:ser>
          <c:idx val="3"/>
          <c:order val="2"/>
          <c:tx>
            <c:strRef>
              <c:f>'53'!$G$7</c:f>
              <c:strCache>
                <c:ptCount val="1"/>
                <c:pt idx="0">
                  <c:v>Arroz semi o blanqueado, grano partido &gt; que 15% en peso</c:v>
                </c:pt>
              </c:strCache>
            </c:strRef>
          </c:tx>
          <c:invertIfNegative val="0"/>
          <c:cat>
            <c:strRef>
              <c:f>'53'!$B$13:$B$15</c:f>
              <c:strCache>
                <c:ptCount val="3"/>
                <c:pt idx="0">
                  <c:v>2017</c:v>
                </c:pt>
                <c:pt idx="1">
                  <c:v>2018</c:v>
                </c:pt>
                <c:pt idx="2">
                  <c:v>a nov. 2019</c:v>
                </c:pt>
              </c:strCache>
            </c:strRef>
          </c:cat>
          <c:val>
            <c:numRef>
              <c:f>'53'!$G$13:$G$15</c:f>
              <c:numCache>
                <c:formatCode>#,##0</c:formatCode>
                <c:ptCount val="3"/>
                <c:pt idx="0">
                  <c:v>8223.1779999999999</c:v>
                </c:pt>
                <c:pt idx="1">
                  <c:v>10628.6798</c:v>
                </c:pt>
                <c:pt idx="2">
                  <c:v>4548.54468</c:v>
                </c:pt>
              </c:numCache>
            </c:numRef>
          </c:val>
          <c:extLst>
            <c:ext xmlns:c16="http://schemas.microsoft.com/office/drawing/2014/chart" uri="{C3380CC4-5D6E-409C-BE32-E72D297353CC}">
              <c16:uniqueId val="{00000004-B4AD-4E02-8C40-F2E793609F5C}"/>
            </c:ext>
          </c:extLst>
        </c:ser>
        <c:ser>
          <c:idx val="4"/>
          <c:order val="3"/>
          <c:tx>
            <c:strRef>
              <c:f>'53'!$H$7</c:f>
              <c:strCache>
                <c:ptCount val="1"/>
                <c:pt idx="0">
                  <c:v>Arroz semi o blanqueado (total)</c:v>
                </c:pt>
              </c:strCache>
            </c:strRef>
          </c:tx>
          <c:invertIfNegative val="0"/>
          <c:cat>
            <c:strRef>
              <c:f>'53'!$B$13:$B$15</c:f>
              <c:strCache>
                <c:ptCount val="3"/>
                <c:pt idx="0">
                  <c:v>2017</c:v>
                </c:pt>
                <c:pt idx="1">
                  <c:v>2018</c:v>
                </c:pt>
                <c:pt idx="2">
                  <c:v>a nov. 2019</c:v>
                </c:pt>
              </c:strCache>
            </c:strRef>
          </c:cat>
          <c:val>
            <c:numRef>
              <c:f>'53'!$H$13:$H$15</c:f>
              <c:numCache>
                <c:formatCode>#,##0</c:formatCode>
                <c:ptCount val="3"/>
                <c:pt idx="0">
                  <c:v>131211.50099999999</c:v>
                </c:pt>
                <c:pt idx="1">
                  <c:v>133365</c:v>
                </c:pt>
                <c:pt idx="2">
                  <c:v>114953.43326999999</c:v>
                </c:pt>
              </c:numCache>
            </c:numRef>
          </c:val>
          <c:extLst>
            <c:ext xmlns:c16="http://schemas.microsoft.com/office/drawing/2014/chart" uri="{C3380CC4-5D6E-409C-BE32-E72D297353CC}">
              <c16:uniqueId val="{00000005-B4AD-4E02-8C40-F2E793609F5C}"/>
            </c:ext>
          </c:extLst>
        </c:ser>
        <c:ser>
          <c:idx val="6"/>
          <c:order val="4"/>
          <c:tx>
            <c:strRef>
              <c:f>'53'!$I$7</c:f>
              <c:strCache>
                <c:ptCount val="1"/>
                <c:pt idx="0">
                  <c:v>Arroz partido</c:v>
                </c:pt>
              </c:strCache>
            </c:strRef>
          </c:tx>
          <c:invertIfNegative val="0"/>
          <c:cat>
            <c:strRef>
              <c:f>'53'!$B$13:$B$15</c:f>
              <c:strCache>
                <c:ptCount val="3"/>
                <c:pt idx="0">
                  <c:v>2017</c:v>
                </c:pt>
                <c:pt idx="1">
                  <c:v>2018</c:v>
                </c:pt>
                <c:pt idx="2">
                  <c:v>a nov. 2019</c:v>
                </c:pt>
              </c:strCache>
            </c:strRef>
          </c:cat>
          <c:val>
            <c:numRef>
              <c:f>'53'!$I$13:$I$15</c:f>
              <c:numCache>
                <c:formatCode>#,##0</c:formatCode>
                <c:ptCount val="3"/>
                <c:pt idx="0">
                  <c:v>23480.124</c:v>
                </c:pt>
                <c:pt idx="1">
                  <c:v>30688.84042</c:v>
                </c:pt>
                <c:pt idx="2">
                  <c:v>25485.79</c:v>
                </c:pt>
              </c:numCache>
            </c:numRef>
          </c:val>
          <c:extLst>
            <c:ext xmlns:c16="http://schemas.microsoft.com/office/drawing/2014/chart" uri="{C3380CC4-5D6E-409C-BE32-E72D297353CC}">
              <c16:uniqueId val="{00000006-B4AD-4E02-8C40-F2E793609F5C}"/>
            </c:ext>
          </c:extLst>
        </c:ser>
        <c:dLbls>
          <c:showLegendKey val="0"/>
          <c:showVal val="0"/>
          <c:showCatName val="0"/>
          <c:showSerName val="0"/>
          <c:showPercent val="0"/>
          <c:showBubbleSize val="0"/>
        </c:dLbls>
        <c:gapWidth val="150"/>
        <c:axId val="948425216"/>
        <c:axId val="947186496"/>
      </c:barChart>
      <c:catAx>
        <c:axId val="948425216"/>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47186496"/>
        <c:crosses val="autoZero"/>
        <c:auto val="1"/>
        <c:lblAlgn val="ctr"/>
        <c:lblOffset val="100"/>
        <c:tickLblSkip val="1"/>
        <c:tickMarkSkip val="1"/>
        <c:noMultiLvlLbl val="0"/>
      </c:catAx>
      <c:valAx>
        <c:axId val="947186496"/>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5068728737E-2"/>
              <c:y val="0.2639925214827598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25216"/>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4885337460742518"/>
          <c:y val="0.16477819724589221"/>
          <c:w val="0.24181720654652961"/>
          <c:h val="0.7897990148491713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2015-2019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246134689595335"/>
          <c:y val="2.7156523081673611E-2"/>
        </c:manualLayout>
      </c:layout>
      <c:overlay val="0"/>
      <c:spPr>
        <a:noFill/>
        <a:ln w="25400">
          <a:noFill/>
        </a:ln>
      </c:spPr>
    </c:title>
    <c:autoTitleDeleted val="0"/>
    <c:plotArea>
      <c:layout>
        <c:manualLayout>
          <c:layoutTarget val="inner"/>
          <c:xMode val="edge"/>
          <c:yMode val="edge"/>
          <c:x val="7.9625155158854238E-2"/>
          <c:y val="0.16670239891079772"/>
          <c:w val="0.6224006853915045"/>
          <c:h val="0.65483452215531879"/>
        </c:manualLayout>
      </c:layout>
      <c:barChart>
        <c:barDir val="col"/>
        <c:grouping val="clustered"/>
        <c:varyColors val="0"/>
        <c:ser>
          <c:idx val="2"/>
          <c:order val="0"/>
          <c:tx>
            <c:strRef>
              <c:f>'54'!$C$8</c:f>
              <c:strCache>
                <c:ptCount val="1"/>
                <c:pt idx="0">
                  <c:v>Arroz semi o blanqueado, grano partido &lt; que 5% en peso</c:v>
                </c:pt>
              </c:strCache>
            </c:strRef>
          </c:tx>
          <c:spPr>
            <a:ln>
              <a:solidFill>
                <a:schemeClr val="accent3"/>
              </a:solidFill>
              <a:prstDash val="sysDash"/>
            </a:ln>
          </c:spPr>
          <c:invertIfNegative val="0"/>
          <c:cat>
            <c:strRef>
              <c:f>'54'!$B$12:$B$16</c:f>
              <c:strCache>
                <c:ptCount val="5"/>
                <c:pt idx="0">
                  <c:v>2015</c:v>
                </c:pt>
                <c:pt idx="1">
                  <c:v>2016</c:v>
                </c:pt>
                <c:pt idx="2">
                  <c:v>2017</c:v>
                </c:pt>
                <c:pt idx="3">
                  <c:v>2018</c:v>
                </c:pt>
                <c:pt idx="4">
                  <c:v>2019*</c:v>
                </c:pt>
              </c:strCache>
            </c:strRef>
          </c:cat>
          <c:val>
            <c:numRef>
              <c:f>'54'!$C$12:$C$16</c:f>
              <c:numCache>
                <c:formatCode>#,##0</c:formatCode>
                <c:ptCount val="5"/>
                <c:pt idx="0">
                  <c:v>531.85660859980794</c:v>
                </c:pt>
                <c:pt idx="1">
                  <c:v>511.09590872581498</c:v>
                </c:pt>
                <c:pt idx="2">
                  <c:v>549</c:v>
                </c:pt>
                <c:pt idx="3">
                  <c:v>561.86706563489452</c:v>
                </c:pt>
                <c:pt idx="4">
                  <c:v>568.27873805750721</c:v>
                </c:pt>
              </c:numCache>
            </c:numRef>
          </c:val>
          <c:extLst>
            <c:ext xmlns:c16="http://schemas.microsoft.com/office/drawing/2014/chart" uri="{C3380CC4-5D6E-409C-BE32-E72D297353CC}">
              <c16:uniqueId val="{00000000-ABBB-469B-B680-339709ACB379}"/>
            </c:ext>
          </c:extLst>
        </c:ser>
        <c:ser>
          <c:idx val="0"/>
          <c:order val="1"/>
          <c:tx>
            <c:strRef>
              <c:f>'54'!$D$8</c:f>
              <c:strCache>
                <c:ptCount val="1"/>
                <c:pt idx="0">
                  <c:v>Arroz semi o blanqueado, grano partido &gt; que 5% pero &lt; que 15% en peso</c:v>
                </c:pt>
              </c:strCache>
            </c:strRef>
          </c:tx>
          <c:spPr>
            <a:solidFill>
              <a:schemeClr val="accent1"/>
            </a:solidFill>
            <a:ln w="38100">
              <a:solidFill>
                <a:schemeClr val="accent1"/>
              </a:solidFill>
              <a:prstDash val="solid"/>
            </a:ln>
          </c:spPr>
          <c:invertIfNegative val="0"/>
          <c:cat>
            <c:strRef>
              <c:f>'54'!$B$12:$B$16</c:f>
              <c:strCache>
                <c:ptCount val="5"/>
                <c:pt idx="0">
                  <c:v>2015</c:v>
                </c:pt>
                <c:pt idx="1">
                  <c:v>2016</c:v>
                </c:pt>
                <c:pt idx="2">
                  <c:v>2017</c:v>
                </c:pt>
                <c:pt idx="3">
                  <c:v>2018</c:v>
                </c:pt>
                <c:pt idx="4">
                  <c:v>2019*</c:v>
                </c:pt>
              </c:strCache>
            </c:strRef>
          </c:cat>
          <c:val>
            <c:numRef>
              <c:f>'54'!$D$12:$D$16</c:f>
              <c:numCache>
                <c:formatCode>#,##0</c:formatCode>
                <c:ptCount val="5"/>
                <c:pt idx="0">
                  <c:v>516.63461789193218</c:v>
                </c:pt>
                <c:pt idx="1">
                  <c:v>447.0824981726056</c:v>
                </c:pt>
                <c:pt idx="2">
                  <c:v>473</c:v>
                </c:pt>
                <c:pt idx="3">
                  <c:v>525.40018750570482</c:v>
                </c:pt>
                <c:pt idx="4">
                  <c:v>447.11633598111672</c:v>
                </c:pt>
              </c:numCache>
            </c:numRef>
          </c:val>
          <c:extLst>
            <c:ext xmlns:c16="http://schemas.microsoft.com/office/drawing/2014/chart" uri="{C3380CC4-5D6E-409C-BE32-E72D297353CC}">
              <c16:uniqueId val="{00000001-ABBB-469B-B680-339709ACB379}"/>
            </c:ext>
          </c:extLst>
        </c:ser>
        <c:ser>
          <c:idx val="5"/>
          <c:order val="2"/>
          <c:tx>
            <c:strRef>
              <c:f>'54'!$F$8</c:f>
              <c:strCache>
                <c:ptCount val="1"/>
                <c:pt idx="0">
                  <c:v>Arroz semi o blanqueado (total)</c:v>
                </c:pt>
              </c:strCache>
            </c:strRef>
          </c:tx>
          <c:spPr>
            <a:ln>
              <a:solidFill>
                <a:schemeClr val="accent6"/>
              </a:solidFill>
            </a:ln>
          </c:spPr>
          <c:invertIfNegative val="0"/>
          <c:cat>
            <c:strRef>
              <c:f>'54'!$B$12:$B$16</c:f>
              <c:strCache>
                <c:ptCount val="5"/>
                <c:pt idx="0">
                  <c:v>2015</c:v>
                </c:pt>
                <c:pt idx="1">
                  <c:v>2016</c:v>
                </c:pt>
                <c:pt idx="2">
                  <c:v>2017</c:v>
                </c:pt>
                <c:pt idx="3">
                  <c:v>2018</c:v>
                </c:pt>
                <c:pt idx="4">
                  <c:v>2019*</c:v>
                </c:pt>
              </c:strCache>
            </c:strRef>
          </c:cat>
          <c:val>
            <c:numRef>
              <c:f>'54'!$F$12:$F$16</c:f>
              <c:numCache>
                <c:formatCode>#,##0</c:formatCode>
                <c:ptCount val="5"/>
                <c:pt idx="0">
                  <c:v>523.061346988266</c:v>
                </c:pt>
                <c:pt idx="1">
                  <c:v>475.21552846283851</c:v>
                </c:pt>
                <c:pt idx="2">
                  <c:v>507</c:v>
                </c:pt>
                <c:pt idx="3">
                  <c:v>542.23417819012082</c:v>
                </c:pt>
                <c:pt idx="4">
                  <c:v>489.04519227923453</c:v>
                </c:pt>
              </c:numCache>
            </c:numRef>
          </c:val>
          <c:extLst>
            <c:ext xmlns:c16="http://schemas.microsoft.com/office/drawing/2014/chart" uri="{C3380CC4-5D6E-409C-BE32-E72D297353CC}">
              <c16:uniqueId val="{00000002-ABBB-469B-B680-339709ACB379}"/>
            </c:ext>
          </c:extLst>
        </c:ser>
        <c:ser>
          <c:idx val="3"/>
          <c:order val="3"/>
          <c:tx>
            <c:strRef>
              <c:f>'54'!$G$8</c:f>
              <c:strCache>
                <c:ptCount val="1"/>
                <c:pt idx="0">
                  <c:v>Arroz partido</c:v>
                </c:pt>
              </c:strCache>
            </c:strRef>
          </c:tx>
          <c:invertIfNegative val="0"/>
          <c:cat>
            <c:strRef>
              <c:f>'54'!$B$12:$B$16</c:f>
              <c:strCache>
                <c:ptCount val="5"/>
                <c:pt idx="0">
                  <c:v>2015</c:v>
                </c:pt>
                <c:pt idx="1">
                  <c:v>2016</c:v>
                </c:pt>
                <c:pt idx="2">
                  <c:v>2017</c:v>
                </c:pt>
                <c:pt idx="3">
                  <c:v>2018</c:v>
                </c:pt>
                <c:pt idx="4">
                  <c:v>2019*</c:v>
                </c:pt>
              </c:strCache>
            </c:strRef>
          </c:cat>
          <c:val>
            <c:numRef>
              <c:f>'54'!$G$12:$G$16</c:f>
              <c:numCache>
                <c:formatCode>#,##0</c:formatCode>
                <c:ptCount val="5"/>
                <c:pt idx="0">
                  <c:v>408.69529400318663</c:v>
                </c:pt>
                <c:pt idx="1">
                  <c:v>381.70725995316155</c:v>
                </c:pt>
                <c:pt idx="2">
                  <c:v>386</c:v>
                </c:pt>
                <c:pt idx="3">
                  <c:v>400.26090266333568</c:v>
                </c:pt>
                <c:pt idx="4">
                  <c:v>372.70980383314543</c:v>
                </c:pt>
              </c:numCache>
            </c:numRef>
          </c:val>
          <c:extLst>
            <c:ext xmlns:c16="http://schemas.microsoft.com/office/drawing/2014/chart" uri="{C3380CC4-5D6E-409C-BE32-E72D297353CC}">
              <c16:uniqueId val="{00000003-ABBB-469B-B680-339709ACB379}"/>
            </c:ext>
          </c:extLst>
        </c:ser>
        <c:dLbls>
          <c:showLegendKey val="0"/>
          <c:showVal val="0"/>
          <c:showCatName val="0"/>
          <c:showSerName val="0"/>
          <c:showPercent val="0"/>
          <c:showBubbleSize val="0"/>
        </c:dLbls>
        <c:gapWidth val="150"/>
        <c:axId val="948683776"/>
        <c:axId val="947189952"/>
      </c:barChart>
      <c:catAx>
        <c:axId val="948683776"/>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47189952"/>
        <c:crosses val="autoZero"/>
        <c:auto val="1"/>
        <c:lblAlgn val="ctr"/>
        <c:lblOffset val="100"/>
        <c:noMultiLvlLbl val="0"/>
      </c:catAx>
      <c:valAx>
        <c:axId val="947189952"/>
        <c:scaling>
          <c:orientation val="minMax"/>
          <c:min val="3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340002105545E-2"/>
              <c:y val="0.2831404662652462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683776"/>
        <c:crosses val="autoZero"/>
        <c:crossBetween val="between"/>
      </c:valAx>
      <c:spPr>
        <a:solidFill>
          <a:srgbClr val="FFFFFF"/>
        </a:solidFill>
        <a:ln w="12700">
          <a:solidFill>
            <a:srgbClr val="808080"/>
          </a:solidFill>
          <a:prstDash val="solid"/>
        </a:ln>
      </c:spPr>
    </c:plotArea>
    <c:legend>
      <c:legendPos val="r"/>
      <c:layout>
        <c:manualLayout>
          <c:xMode val="edge"/>
          <c:yMode val="edge"/>
          <c:x val="0.72754656705256238"/>
          <c:y val="0.23012036436621891"/>
          <c:w val="0.24482082893165324"/>
          <c:h val="0.5926474602439402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3781248"/>
        <c:axId val="948503104"/>
      </c:barChart>
      <c:catAx>
        <c:axId val="953781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3104"/>
        <c:crosses val="autoZero"/>
        <c:auto val="1"/>
        <c:lblAlgn val="ctr"/>
        <c:lblOffset val="100"/>
        <c:tickMarkSkip val="1"/>
        <c:noMultiLvlLbl val="0"/>
      </c:catAx>
      <c:valAx>
        <c:axId val="94850310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37812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392512"/>
        <c:axId val="948504832"/>
      </c:barChart>
      <c:catAx>
        <c:axId val="95539251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4832"/>
        <c:crosses val="autoZero"/>
        <c:auto val="1"/>
        <c:lblAlgn val="ctr"/>
        <c:lblOffset val="100"/>
        <c:tickMarkSkip val="1"/>
        <c:noMultiLvlLbl val="0"/>
      </c:catAx>
      <c:valAx>
        <c:axId val="9485048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39251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mensual del precio interno del arroz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nominales/tonelada de arroz </a:t>
            </a:r>
            <a:r>
              <a:rPr lang="es-CL" sz="900" b="1" i="1" u="none" strike="noStrike" baseline="0">
                <a:solidFill>
                  <a:srgbClr val="000000"/>
                </a:solidFill>
                <a:latin typeface="Arial"/>
                <a:cs typeface="Arial"/>
              </a:rPr>
              <a:t>paddy</a:t>
            </a:r>
            <a:r>
              <a:rPr lang="es-CL" sz="900" b="1" i="0" u="none" strike="noStrike" baseline="0">
                <a:solidFill>
                  <a:srgbClr val="000000"/>
                </a:solidFill>
                <a:latin typeface="Arial"/>
                <a:cs typeface="Arial"/>
              </a:rPr>
              <a:t>)</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2016 - 2019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9591606604729964"/>
          <c:y val="2.0618545397230046E-2"/>
        </c:manualLayout>
      </c:layout>
      <c:overlay val="0"/>
      <c:spPr>
        <a:noFill/>
        <a:ln w="25400">
          <a:noFill/>
        </a:ln>
      </c:spPr>
    </c:title>
    <c:autoTitleDeleted val="0"/>
    <c:plotArea>
      <c:layout>
        <c:manualLayout>
          <c:layoutTarget val="inner"/>
          <c:xMode val="edge"/>
          <c:yMode val="edge"/>
          <c:x val="0.1420356686183458"/>
          <c:y val="0.17111736945290598"/>
          <c:w val="0.79028995698947646"/>
          <c:h val="0.53197892542843916"/>
        </c:manualLayout>
      </c:layout>
      <c:lineChart>
        <c:grouping val="standard"/>
        <c:varyColors val="0"/>
        <c:ser>
          <c:idx val="4"/>
          <c:order val="0"/>
          <c:tx>
            <c:strRef>
              <c:f>'55'!$E$6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'55'!$B$9:$B$18</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'55'!$E$9:$E$15</c:f>
              <c:numCache>
                <c:formatCode>#,##0</c:formatCode>
                <c:ptCount val="7"/>
                <c:pt idx="1">
                  <c:v>175615.38461538462</c:v>
                </c:pt>
                <c:pt idx="2">
                  <c:v>183100</c:v>
                </c:pt>
                <c:pt idx="3">
                  <c:v>188500</c:v>
                </c:pt>
                <c:pt idx="4">
                  <c:v>193333.33333333331</c:v>
                </c:pt>
              </c:numCache>
            </c:numRef>
          </c:val>
          <c:smooth val="0"/>
          <c:extLst>
            <c:ext xmlns:c16="http://schemas.microsoft.com/office/drawing/2014/chart" uri="{C3380CC4-5D6E-409C-BE32-E72D297353CC}">
              <c16:uniqueId val="{00000000-E7D9-4A0B-8D41-9B4083B305DE}"/>
            </c:ext>
          </c:extLst>
        </c:ser>
        <c:ser>
          <c:idx val="5"/>
          <c:order val="1"/>
          <c:tx>
            <c:strRef>
              <c:f>'55'!$F$6</c:f>
              <c:strCache>
                <c:ptCount val="1"/>
                <c:pt idx="0">
                  <c:v>2017</c:v>
                </c:pt>
              </c:strCache>
            </c:strRef>
          </c:tx>
          <c:spPr>
            <a:ln>
              <a:solidFill>
                <a:srgbClr val="FF0000"/>
              </a:solidFill>
            </a:ln>
          </c:spPr>
          <c:marker>
            <c:spPr>
              <a:solidFill>
                <a:srgbClr val="FFFF00"/>
              </a:solidFill>
            </c:spPr>
          </c:marker>
          <c:cat>
            <c:strRef>
              <c:f>'55'!$B$9:$B$18</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'55'!$F$9:$F$15</c:f>
              <c:numCache>
                <c:formatCode>#,##0</c:formatCode>
                <c:ptCount val="7"/>
                <c:pt idx="0">
                  <c:v>190868.42105263201</c:v>
                </c:pt>
                <c:pt idx="1">
                  <c:v>204799.444444444</c:v>
                </c:pt>
                <c:pt idx="2">
                  <c:v>203591.11111111101</c:v>
                </c:pt>
                <c:pt idx="3">
                  <c:v>191201.61290322599</c:v>
                </c:pt>
                <c:pt idx="4">
                  <c:v>194322.58064516101</c:v>
                </c:pt>
                <c:pt idx="5">
                  <c:v>190612.90322580643</c:v>
                </c:pt>
                <c:pt idx="6">
                  <c:v>189000</c:v>
                </c:pt>
              </c:numCache>
            </c:numRef>
          </c:val>
          <c:smooth val="0"/>
          <c:extLst>
            <c:ext xmlns:c16="http://schemas.microsoft.com/office/drawing/2014/chart" uri="{C3380CC4-5D6E-409C-BE32-E72D297353CC}">
              <c16:uniqueId val="{00000001-E7D9-4A0B-8D41-9B4083B305DE}"/>
            </c:ext>
          </c:extLst>
        </c:ser>
        <c:ser>
          <c:idx val="0"/>
          <c:order val="2"/>
          <c:tx>
            <c:strRef>
              <c:f>'55'!$G$6</c:f>
              <c:strCache>
                <c:ptCount val="1"/>
                <c:pt idx="0">
                  <c:v>2018</c:v>
                </c:pt>
              </c:strCache>
            </c:strRef>
          </c:tx>
          <c:cat>
            <c:strRef>
              <c:f>'55'!$B$9:$B$18</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'55'!$G$9:$G$15</c:f>
              <c:numCache>
                <c:formatCode>#,##0</c:formatCode>
                <c:ptCount val="7"/>
                <c:pt idx="0">
                  <c:v>170000</c:v>
                </c:pt>
                <c:pt idx="1">
                  <c:v>167700</c:v>
                </c:pt>
                <c:pt idx="2">
                  <c:v>173854.83870967742</c:v>
                </c:pt>
                <c:pt idx="3">
                  <c:v>171466.66666666669</c:v>
                </c:pt>
                <c:pt idx="4">
                  <c:v>175793</c:v>
                </c:pt>
                <c:pt idx="5">
                  <c:v>178167</c:v>
                </c:pt>
                <c:pt idx="6">
                  <c:v>177000</c:v>
                </c:pt>
              </c:numCache>
            </c:numRef>
          </c:val>
          <c:smooth val="0"/>
          <c:extLst>
            <c:ext xmlns:c16="http://schemas.microsoft.com/office/drawing/2014/chart" uri="{C3380CC4-5D6E-409C-BE32-E72D297353CC}">
              <c16:uniqueId val="{00000002-E7D9-4A0B-8D41-9B4083B305DE}"/>
            </c:ext>
          </c:extLst>
        </c:ser>
        <c:ser>
          <c:idx val="1"/>
          <c:order val="3"/>
          <c:tx>
            <c:strRef>
              <c:f>'55'!$H$6</c:f>
              <c:strCache>
                <c:ptCount val="1"/>
                <c:pt idx="0">
                  <c:v>2019</c:v>
                </c:pt>
              </c:strCache>
            </c:strRef>
          </c:tx>
          <c:cat>
            <c:strRef>
              <c:f>'55'!$B$9:$B$18</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'55'!$H$9:$H$15</c:f>
              <c:numCache>
                <c:formatCode>#,##0</c:formatCode>
                <c:ptCount val="7"/>
                <c:pt idx="0">
                  <c:v>170500</c:v>
                </c:pt>
                <c:pt idx="1">
                  <c:v>173000</c:v>
                </c:pt>
                <c:pt idx="2">
                  <c:v>176666.66666666669</c:v>
                </c:pt>
                <c:pt idx="3">
                  <c:v>179000</c:v>
                </c:pt>
                <c:pt idx="4">
                  <c:v>173548.38709677421</c:v>
                </c:pt>
                <c:pt idx="5">
                  <c:v>177742</c:v>
                </c:pt>
                <c:pt idx="6">
                  <c:v>185400</c:v>
                </c:pt>
              </c:numCache>
            </c:numRef>
          </c:val>
          <c:smooth val="0"/>
          <c:extLst>
            <c:ext xmlns:c16="http://schemas.microsoft.com/office/drawing/2014/chart" uri="{C3380CC4-5D6E-409C-BE32-E72D297353CC}">
              <c16:uniqueId val="{00000003-E7D9-4A0B-8D41-9B4083B305DE}"/>
            </c:ext>
          </c:extLst>
        </c:ser>
        <c:dLbls>
          <c:showLegendKey val="0"/>
          <c:showVal val="0"/>
          <c:showCatName val="0"/>
          <c:showSerName val="0"/>
          <c:showPercent val="0"/>
          <c:showBubbleSize val="0"/>
        </c:dLbls>
        <c:marker val="1"/>
        <c:smooth val="0"/>
        <c:axId val="955393536"/>
        <c:axId val="948506560"/>
      </c:lineChart>
      <c:catAx>
        <c:axId val="955393536"/>
        <c:scaling>
          <c:orientation val="minMax"/>
        </c:scaling>
        <c:delete val="0"/>
        <c:axPos val="b"/>
        <c:numFmt formatCode="General" sourceLinked="1"/>
        <c:majorTickMark val="out"/>
        <c:minorTickMark val="none"/>
        <c:tickLblPos val="low"/>
        <c:spPr>
          <a:ln w="3175">
            <a:solidFill>
              <a:srgbClr val="000000"/>
            </a:solidFill>
            <a:prstDash val="solid"/>
          </a:ln>
        </c:spPr>
        <c:txPr>
          <a:bodyPr rot="-1740000" vert="horz"/>
          <a:lstStyle/>
          <a:p>
            <a:pPr>
              <a:defRPr sz="900" b="0" i="0" u="none" strike="noStrike" baseline="0">
                <a:solidFill>
                  <a:srgbClr val="000000"/>
                </a:solidFill>
                <a:latin typeface="Arial"/>
                <a:ea typeface="Arial"/>
                <a:cs typeface="Arial"/>
              </a:defRPr>
            </a:pPr>
            <a:endParaRPr lang="es-CL"/>
          </a:p>
        </c:txPr>
        <c:crossAx val="948506560"/>
        <c:crosses val="autoZero"/>
        <c:auto val="1"/>
        <c:lblAlgn val="ctr"/>
        <c:lblOffset val="100"/>
        <c:tickLblSkip val="1"/>
        <c:tickMarkSkip val="1"/>
        <c:noMultiLvlLbl val="0"/>
      </c:catAx>
      <c:valAx>
        <c:axId val="948506560"/>
        <c:scaling>
          <c:orientation val="minMax"/>
          <c:max val="220000"/>
          <c:min val="145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9.6939734385053725E-3"/>
              <c:y val="0.3527989419077184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55393536"/>
        <c:crosses val="autoZero"/>
        <c:crossBetween val="between"/>
      </c:valAx>
      <c:spPr>
        <a:solidFill>
          <a:srgbClr val="FFFFFF"/>
        </a:solidFill>
        <a:ln w="12700">
          <a:solidFill>
            <a:srgbClr val="808080"/>
          </a:solidFill>
          <a:prstDash val="solid"/>
        </a:ln>
      </c:spPr>
    </c:plotArea>
    <c:legend>
      <c:legendPos val="r"/>
      <c:layout>
        <c:manualLayout>
          <c:xMode val="edge"/>
          <c:yMode val="edge"/>
          <c:x val="0.1745822512926625"/>
          <c:y val="0.84110715925522361"/>
          <c:w val="0.66163433274544392"/>
          <c:h val="8.1848097969477007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8048"/>
        <c:axId val="948508864"/>
      </c:barChart>
      <c:catAx>
        <c:axId val="9557780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8864"/>
        <c:crosses val="autoZero"/>
        <c:auto val="1"/>
        <c:lblAlgn val="ctr"/>
        <c:lblOffset val="100"/>
        <c:tickMarkSkip val="1"/>
        <c:noMultiLvlLbl val="0"/>
      </c:catAx>
      <c:valAx>
        <c:axId val="94850886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80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9584"/>
        <c:axId val="948928512"/>
      </c:barChart>
      <c:catAx>
        <c:axId val="95577958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928512"/>
        <c:crosses val="autoZero"/>
        <c:auto val="1"/>
        <c:lblAlgn val="ctr"/>
        <c:lblOffset val="100"/>
        <c:tickMarkSkip val="1"/>
        <c:noMultiLvlLbl val="0"/>
      </c:catAx>
      <c:valAx>
        <c:axId val="9489285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958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Tailandia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USD/ton)</a:t>
            </a:r>
          </a:p>
        </c:rich>
      </c:tx>
      <c:layout>
        <c:manualLayout>
          <c:xMode val="edge"/>
          <c:yMode val="edge"/>
          <c:x val="0.25670590456768444"/>
          <c:y val="4.8371474226878666E-2"/>
        </c:manualLayout>
      </c:layout>
      <c:overlay val="0"/>
      <c:spPr>
        <a:noFill/>
        <a:ln w="25400">
          <a:noFill/>
        </a:ln>
      </c:spPr>
    </c:title>
    <c:autoTitleDeleted val="0"/>
    <c:plotArea>
      <c:layout>
        <c:manualLayout>
          <c:layoutTarget val="inner"/>
          <c:xMode val="edge"/>
          <c:yMode val="edge"/>
          <c:x val="0.10880950560791551"/>
          <c:y val="0.18478718350117215"/>
          <c:w val="0.79878864782189996"/>
          <c:h val="0.48770041902656913"/>
        </c:manualLayout>
      </c:layout>
      <c:lineChart>
        <c:grouping val="standard"/>
        <c:varyColors val="0"/>
        <c:ser>
          <c:idx val="0"/>
          <c:order val="0"/>
          <c:tx>
            <c:strRef>
              <c:f>'57'!$H$5</c:f>
              <c:strCache>
                <c:ptCount val="1"/>
                <c:pt idx="0">
                  <c:v> Costo importación real (convertido a paddy) </c:v>
                </c:pt>
              </c:strCache>
            </c:strRef>
          </c:tx>
          <c:spPr>
            <a:ln w="28575">
              <a:solidFill>
                <a:srgbClr val="FFC000"/>
              </a:solidFill>
              <a:prstDash val="solid"/>
            </a:ln>
          </c:spPr>
          <c:marker>
            <c:symbol val="none"/>
          </c:marker>
          <c:cat>
            <c:numRef>
              <c:f>'57'!$B$6:$B$20</c:f>
              <c:numCache>
                <c:formatCode>mmm\-yy</c:formatCode>
                <c:ptCount val="15"/>
                <c:pt idx="0">
                  <c:v>43344</c:v>
                </c:pt>
                <c:pt idx="1">
                  <c:v>43374</c:v>
                </c:pt>
                <c:pt idx="2">
                  <c:v>43405</c:v>
                </c:pt>
                <c:pt idx="3">
                  <c:v>43435</c:v>
                </c:pt>
                <c:pt idx="4">
                  <c:v>43466</c:v>
                </c:pt>
                <c:pt idx="5">
                  <c:v>43497</c:v>
                </c:pt>
                <c:pt idx="6">
                  <c:v>43525</c:v>
                </c:pt>
                <c:pt idx="7">
                  <c:v>43556</c:v>
                </c:pt>
                <c:pt idx="8">
                  <c:v>43586</c:v>
                </c:pt>
                <c:pt idx="9">
                  <c:v>43617</c:v>
                </c:pt>
                <c:pt idx="10">
                  <c:v>43647</c:v>
                </c:pt>
                <c:pt idx="11">
                  <c:v>43678</c:v>
                </c:pt>
                <c:pt idx="12">
                  <c:v>43709</c:v>
                </c:pt>
                <c:pt idx="13">
                  <c:v>43739</c:v>
                </c:pt>
                <c:pt idx="14">
                  <c:v>43770</c:v>
                </c:pt>
              </c:numCache>
            </c:numRef>
          </c:cat>
          <c:val>
            <c:numRef>
              <c:f>'57'!$H$6:$H$20</c:f>
              <c:numCache>
                <c:formatCode>#,##0_ ;\-#,##0\ </c:formatCode>
                <c:ptCount val="15"/>
                <c:pt idx="0">
                  <c:v>309.71935568076805</c:v>
                </c:pt>
                <c:pt idx="1">
                  <c:v>276.44826198290087</c:v>
                </c:pt>
                <c:pt idx="2">
                  <c:v>272.8876486933417</c:v>
                </c:pt>
                <c:pt idx="3">
                  <c:v>280.98568914278712</c:v>
                </c:pt>
                <c:pt idx="4">
                  <c:v>272.44568363883013</c:v>
                </c:pt>
                <c:pt idx="5">
                  <c:v>269.9884042947869</c:v>
                </c:pt>
                <c:pt idx="6">
                  <c:v>264.1676231608127</c:v>
                </c:pt>
                <c:pt idx="7">
                  <c:v>264.46261084519756</c:v>
                </c:pt>
                <c:pt idx="8">
                  <c:v>267.69417348684317</c:v>
                </c:pt>
                <c:pt idx="9">
                  <c:v>268.70646479956571</c:v>
                </c:pt>
                <c:pt idx="10">
                  <c:v>268.67675806413507</c:v>
                </c:pt>
                <c:pt idx="11">
                  <c:v>258.55214188423167</c:v>
                </c:pt>
                <c:pt idx="12">
                  <c:v>254.72326717494767</c:v>
                </c:pt>
                <c:pt idx="13">
                  <c:v>269</c:v>
                </c:pt>
              </c:numCache>
            </c:numRef>
          </c:val>
          <c:smooth val="0"/>
          <c:extLst>
            <c:ext xmlns:c16="http://schemas.microsoft.com/office/drawing/2014/chart" uri="{C3380CC4-5D6E-409C-BE32-E72D297353CC}">
              <c16:uniqueId val="{00000000-781F-42D7-AE55-3820A5B859A4}"/>
            </c:ext>
          </c:extLst>
        </c:ser>
        <c:ser>
          <c:idx val="1"/>
          <c:order val="1"/>
          <c:tx>
            <c:strRef>
              <c:f>'57'!$I$5</c:f>
              <c:strCache>
                <c:ptCount val="1"/>
                <c:pt idx="0">
                  <c:v> Costo de importación CAI (Odepa)* </c:v>
                </c:pt>
              </c:strCache>
            </c:strRef>
          </c:tx>
          <c:marker>
            <c:symbol val="none"/>
          </c:marker>
          <c:cat>
            <c:numRef>
              <c:f>'57'!$B$6:$B$20</c:f>
              <c:numCache>
                <c:formatCode>mmm\-yy</c:formatCode>
                <c:ptCount val="15"/>
                <c:pt idx="0">
                  <c:v>43344</c:v>
                </c:pt>
                <c:pt idx="1">
                  <c:v>43374</c:v>
                </c:pt>
                <c:pt idx="2">
                  <c:v>43405</c:v>
                </c:pt>
                <c:pt idx="3">
                  <c:v>43435</c:v>
                </c:pt>
                <c:pt idx="4">
                  <c:v>43466</c:v>
                </c:pt>
                <c:pt idx="5">
                  <c:v>43497</c:v>
                </c:pt>
                <c:pt idx="6">
                  <c:v>43525</c:v>
                </c:pt>
                <c:pt idx="7">
                  <c:v>43556</c:v>
                </c:pt>
                <c:pt idx="8">
                  <c:v>43586</c:v>
                </c:pt>
                <c:pt idx="9">
                  <c:v>43617</c:v>
                </c:pt>
                <c:pt idx="10">
                  <c:v>43647</c:v>
                </c:pt>
                <c:pt idx="11">
                  <c:v>43678</c:v>
                </c:pt>
                <c:pt idx="12">
                  <c:v>43709</c:v>
                </c:pt>
                <c:pt idx="13">
                  <c:v>43739</c:v>
                </c:pt>
                <c:pt idx="14">
                  <c:v>43770</c:v>
                </c:pt>
              </c:numCache>
            </c:numRef>
          </c:cat>
          <c:val>
            <c:numRef>
              <c:f>'57'!$I$6:$I$20</c:f>
              <c:numCache>
                <c:formatCode>#,##0_ ;\-#,##0\ </c:formatCode>
                <c:ptCount val="15"/>
                <c:pt idx="0">
                  <c:v>269.84476656239445</c:v>
                </c:pt>
                <c:pt idx="1">
                  <c:v>271.5</c:v>
                </c:pt>
                <c:pt idx="2">
                  <c:v>268.80807106895861</c:v>
                </c:pt>
                <c:pt idx="3">
                  <c:v>264.78583310984129</c:v>
                </c:pt>
                <c:pt idx="4">
                  <c:v>257.27076172788804</c:v>
                </c:pt>
                <c:pt idx="5">
                  <c:v>255.99083607235372</c:v>
                </c:pt>
                <c:pt idx="6">
                  <c:v>254.78498488748716</c:v>
                </c:pt>
                <c:pt idx="7">
                  <c:v>255.94845669763262</c:v>
                </c:pt>
                <c:pt idx="8">
                  <c:v>254.58143491550842</c:v>
                </c:pt>
                <c:pt idx="9">
                  <c:v>258.21406392166489</c:v>
                </c:pt>
                <c:pt idx="10">
                  <c:v>253.55442437556013</c:v>
                </c:pt>
                <c:pt idx="11">
                  <c:v>249.40058848255572</c:v>
                </c:pt>
                <c:pt idx="12">
                  <c:v>248.11372917182626</c:v>
                </c:pt>
                <c:pt idx="13">
                  <c:v>254.06915313021858</c:v>
                </c:pt>
                <c:pt idx="14">
                  <c:v>254.78946939160971</c:v>
                </c:pt>
              </c:numCache>
            </c:numRef>
          </c:val>
          <c:smooth val="0"/>
          <c:extLst>
            <c:ext xmlns:c16="http://schemas.microsoft.com/office/drawing/2014/chart" uri="{C3380CC4-5D6E-409C-BE32-E72D297353CC}">
              <c16:uniqueId val="{00000001-781F-42D7-AE55-3820A5B859A4}"/>
            </c:ext>
          </c:extLst>
        </c:ser>
        <c:ser>
          <c:idx val="2"/>
          <c:order val="2"/>
          <c:tx>
            <c:strRef>
              <c:f>'57'!$F$5</c:f>
              <c:strCache>
                <c:ptCount val="1"/>
                <c:pt idx="0">
                  <c:v> Precio promedio nacional paddy </c:v>
                </c:pt>
              </c:strCache>
            </c:strRef>
          </c:tx>
          <c:marker>
            <c:symbol val="none"/>
          </c:marker>
          <c:cat>
            <c:numRef>
              <c:f>'57'!$B$6:$B$20</c:f>
              <c:numCache>
                <c:formatCode>mmm\-yy</c:formatCode>
                <c:ptCount val="15"/>
                <c:pt idx="0">
                  <c:v>43344</c:v>
                </c:pt>
                <c:pt idx="1">
                  <c:v>43374</c:v>
                </c:pt>
                <c:pt idx="2">
                  <c:v>43405</c:v>
                </c:pt>
                <c:pt idx="3">
                  <c:v>43435</c:v>
                </c:pt>
                <c:pt idx="4">
                  <c:v>43466</c:v>
                </c:pt>
                <c:pt idx="5">
                  <c:v>43497</c:v>
                </c:pt>
                <c:pt idx="6">
                  <c:v>43525</c:v>
                </c:pt>
                <c:pt idx="7">
                  <c:v>43556</c:v>
                </c:pt>
                <c:pt idx="8">
                  <c:v>43586</c:v>
                </c:pt>
                <c:pt idx="9">
                  <c:v>43617</c:v>
                </c:pt>
                <c:pt idx="10">
                  <c:v>43647</c:v>
                </c:pt>
                <c:pt idx="11">
                  <c:v>43678</c:v>
                </c:pt>
                <c:pt idx="12">
                  <c:v>43709</c:v>
                </c:pt>
                <c:pt idx="13">
                  <c:v>43739</c:v>
                </c:pt>
                <c:pt idx="14">
                  <c:v>43770</c:v>
                </c:pt>
              </c:numCache>
            </c:numRef>
          </c:cat>
          <c:val>
            <c:numRef>
              <c:f>'57'!$F$6:$F$20</c:f>
              <c:numCache>
                <c:formatCode>#,##0_ ;\-#,##0\ </c:formatCode>
                <c:ptCount val="15"/>
                <c:pt idx="0">
                  <c:v>259.94624840287264</c:v>
                </c:pt>
                <c:pt idx="6">
                  <c:v>255.36184998801821</c:v>
                </c:pt>
                <c:pt idx="7">
                  <c:v>259.21486364998503</c:v>
                </c:pt>
                <c:pt idx="8">
                  <c:v>254.72441701751353</c:v>
                </c:pt>
                <c:pt idx="9">
                  <c:v>258.51735243569567</c:v>
                </c:pt>
                <c:pt idx="10">
                  <c:v>252.96386190241992</c:v>
                </c:pt>
                <c:pt idx="11">
                  <c:v>249.29241978422306</c:v>
                </c:pt>
                <c:pt idx="12">
                  <c:v>258.05912811090695</c:v>
                </c:pt>
              </c:numCache>
            </c:numRef>
          </c:val>
          <c:smooth val="0"/>
          <c:extLst>
            <c:ext xmlns:c16="http://schemas.microsoft.com/office/drawing/2014/chart" uri="{C3380CC4-5D6E-409C-BE32-E72D297353CC}">
              <c16:uniqueId val="{00000002-781F-42D7-AE55-3820A5B859A4}"/>
            </c:ext>
          </c:extLst>
        </c:ser>
        <c:dLbls>
          <c:showLegendKey val="0"/>
          <c:showVal val="0"/>
          <c:showCatName val="0"/>
          <c:showSerName val="0"/>
          <c:showPercent val="0"/>
          <c:showBubbleSize val="0"/>
        </c:dLbls>
        <c:smooth val="0"/>
        <c:axId val="947848704"/>
        <c:axId val="948930240"/>
      </c:lineChart>
      <c:dateAx>
        <c:axId val="947848704"/>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8930240"/>
        <c:crosses val="autoZero"/>
        <c:auto val="1"/>
        <c:lblOffset val="100"/>
        <c:baseTimeUnit val="days"/>
        <c:minorUnit val="1"/>
        <c:minorTimeUnit val="days"/>
      </c:dateAx>
      <c:valAx>
        <c:axId val="948930240"/>
        <c:scaling>
          <c:orientation val="minMax"/>
          <c:max val="320"/>
          <c:min val="240"/>
        </c:scaling>
        <c:delete val="0"/>
        <c:axPos val="r"/>
        <c:title>
          <c:tx>
            <c:rich>
              <a:bodyPr/>
              <a:lstStyle/>
              <a:p>
                <a:pPr>
                  <a:defRPr sz="900" b="0" i="0" u="none" strike="noStrike" baseline="0">
                    <a:solidFill>
                      <a:srgbClr val="000000"/>
                    </a:solidFill>
                    <a:latin typeface="Arial"/>
                    <a:ea typeface="Arial"/>
                    <a:cs typeface="Arial"/>
                  </a:defRPr>
                </a:pPr>
                <a:r>
                  <a:rPr lang="es-CL"/>
                  <a:t>USD / Ton</a:t>
                </a:r>
              </a:p>
            </c:rich>
          </c:tx>
          <c:layout>
            <c:manualLayout>
              <c:xMode val="edge"/>
              <c:yMode val="edge"/>
              <c:x val="2.1857663475518797E-2"/>
              <c:y val="0.3626940847270124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848704"/>
        <c:crosses val="max"/>
        <c:crossBetween val="between"/>
        <c:majorUnit val="10"/>
      </c:valAx>
      <c:spPr>
        <a:solidFill>
          <a:srgbClr val="FFFFFF"/>
        </a:solidFill>
        <a:ln w="12700">
          <a:solidFill>
            <a:srgbClr val="808080"/>
          </a:solidFill>
          <a:prstDash val="solid"/>
        </a:ln>
      </c:spPr>
    </c:plotArea>
    <c:legend>
      <c:legendPos val="r"/>
      <c:layout>
        <c:manualLayout>
          <c:xMode val="edge"/>
          <c:yMode val="edge"/>
          <c:x val="3.8720670707528458E-2"/>
          <c:y val="0.81441212410432173"/>
          <c:w val="0.90341720953945504"/>
          <c:h val="0.108995466475781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es-CL" sz="900" b="1"/>
              <a:t>Gráfico N° 11. Evolución de los precios del arroz con cáscara en el mercado de futuros de Chicago desde el 3 de junio de 2019 hasta el 9 de diciembre de 2019</a:t>
            </a:r>
          </a:p>
          <a:p>
            <a:pPr>
              <a:defRPr sz="900" b="1"/>
            </a:pPr>
            <a:r>
              <a:rPr lang="es-CL" sz="900" b="1"/>
              <a:t>(precios en USD/tonelada)</a:t>
            </a:r>
          </a:p>
        </c:rich>
      </c:tx>
      <c:overlay val="0"/>
      <c:spPr>
        <a:noFill/>
        <a:ln w="25400">
          <a:noFill/>
        </a:ln>
      </c:spPr>
    </c:title>
    <c:autoTitleDeleted val="0"/>
    <c:plotArea>
      <c:layout>
        <c:manualLayout>
          <c:layoutTarget val="inner"/>
          <c:xMode val="edge"/>
          <c:yMode val="edge"/>
          <c:x val="0.13509303176865503"/>
          <c:y val="0.20715928614772736"/>
          <c:w val="0.80490883743389641"/>
          <c:h val="0.48874929631010611"/>
        </c:manualLayout>
      </c:layout>
      <c:lineChart>
        <c:grouping val="standard"/>
        <c:varyColors val="0"/>
        <c:ser>
          <c:idx val="2"/>
          <c:order val="0"/>
          <c:tx>
            <c:strRef>
              <c:f>'58'!$J$1</c:f>
              <c:strCache>
                <c:ptCount val="1"/>
                <c:pt idx="0">
                  <c:v>ene-20</c:v>
                </c:pt>
              </c:strCache>
            </c:strRef>
          </c:tx>
          <c:marker>
            <c:symbol val="none"/>
          </c:marker>
          <c:cat>
            <c:numRef>
              <c:f>'58'!$H$19:$H$43</c:f>
              <c:numCache>
                <c:formatCode>m/d/yyyy</c:formatCode>
                <c:ptCount val="25"/>
                <c:pt idx="0">
                  <c:v>43619</c:v>
                </c:pt>
                <c:pt idx="1">
                  <c:v>43626</c:v>
                </c:pt>
                <c:pt idx="2">
                  <c:v>43633</c:v>
                </c:pt>
                <c:pt idx="3">
                  <c:v>43640</c:v>
                </c:pt>
                <c:pt idx="4">
                  <c:v>43647</c:v>
                </c:pt>
                <c:pt idx="5">
                  <c:v>43654</c:v>
                </c:pt>
                <c:pt idx="6">
                  <c:v>43661</c:v>
                </c:pt>
                <c:pt idx="7">
                  <c:v>43668</c:v>
                </c:pt>
                <c:pt idx="8">
                  <c:v>43675</c:v>
                </c:pt>
                <c:pt idx="9">
                  <c:v>43682</c:v>
                </c:pt>
                <c:pt idx="10">
                  <c:v>43689</c:v>
                </c:pt>
                <c:pt idx="11">
                  <c:v>43696</c:v>
                </c:pt>
                <c:pt idx="12">
                  <c:v>43703</c:v>
                </c:pt>
                <c:pt idx="13">
                  <c:v>43711</c:v>
                </c:pt>
                <c:pt idx="14">
                  <c:v>43717</c:v>
                </c:pt>
                <c:pt idx="15">
                  <c:v>43724</c:v>
                </c:pt>
                <c:pt idx="16">
                  <c:v>43731</c:v>
                </c:pt>
                <c:pt idx="17">
                  <c:v>43738</c:v>
                </c:pt>
                <c:pt idx="18">
                  <c:v>43745</c:v>
                </c:pt>
                <c:pt idx="19">
                  <c:v>43752</c:v>
                </c:pt>
                <c:pt idx="20">
                  <c:v>43759</c:v>
                </c:pt>
                <c:pt idx="21">
                  <c:v>43766</c:v>
                </c:pt>
                <c:pt idx="22">
                  <c:v>43773</c:v>
                </c:pt>
                <c:pt idx="23">
                  <c:v>43780</c:v>
                </c:pt>
                <c:pt idx="24">
                  <c:v>43787</c:v>
                </c:pt>
              </c:numCache>
            </c:numRef>
          </c:cat>
          <c:val>
            <c:numRef>
              <c:f>'58'!$J$19:$J$43</c:f>
              <c:numCache>
                <c:formatCode>0</c:formatCode>
                <c:ptCount val="25"/>
                <c:pt idx="0">
                  <c:v>264.2242367590257</c:v>
                </c:pt>
                <c:pt idx="1">
                  <c:v>266.64932362122789</c:v>
                </c:pt>
                <c:pt idx="2">
                  <c:v>266.86978606324624</c:v>
                </c:pt>
                <c:pt idx="3">
                  <c:v>261.79914989682356</c:v>
                </c:pt>
                <c:pt idx="4">
                  <c:v>256.39782006737335</c:v>
                </c:pt>
                <c:pt idx="5">
                  <c:v>266.42886117920949</c:v>
                </c:pt>
                <c:pt idx="6">
                  <c:v>269.51533536746678</c:v>
                </c:pt>
                <c:pt idx="7">
                  <c:v>270.28695391453113</c:v>
                </c:pt>
                <c:pt idx="8">
                  <c:v>278.66452671122948</c:v>
                </c:pt>
                <c:pt idx="9">
                  <c:v>261.02753134975922</c:v>
                </c:pt>
                <c:pt idx="10">
                  <c:v>265.10608652709925</c:v>
                </c:pt>
                <c:pt idx="11">
                  <c:v>254.30342686819873</c:v>
                </c:pt>
                <c:pt idx="12">
                  <c:v>258.82290692957548</c:v>
                </c:pt>
                <c:pt idx="13">
                  <c:v>267.86186705232893</c:v>
                </c:pt>
                <c:pt idx="14">
                  <c:v>267.20047972627384</c:v>
                </c:pt>
                <c:pt idx="15">
                  <c:v>272.60180955572406</c:v>
                </c:pt>
                <c:pt idx="16">
                  <c:v>270.28695391453113</c:v>
                </c:pt>
                <c:pt idx="17">
                  <c:v>269.95626025150358</c:v>
                </c:pt>
                <c:pt idx="18" formatCode="#,##0">
                  <c:v>263.01169332792466</c:v>
                </c:pt>
                <c:pt idx="19" formatCode="#,##0">
                  <c:v>270.83811001957707</c:v>
                </c:pt>
                <c:pt idx="20" formatCode="#,##0">
                  <c:v>266.09816751618195</c:v>
                </c:pt>
                <c:pt idx="21" formatCode="#,##0">
                  <c:v>260.91730012875007</c:v>
                </c:pt>
                <c:pt idx="22" formatCode="#,##0">
                  <c:v>261.24799379177762</c:v>
                </c:pt>
                <c:pt idx="23" formatCode="#,##0">
                  <c:v>264.88562408508085</c:v>
                </c:pt>
                <c:pt idx="24" formatCode="#,##0">
                  <c:v>264.88562408508085</c:v>
                </c:pt>
              </c:numCache>
            </c:numRef>
          </c:val>
          <c:smooth val="0"/>
          <c:extLst>
            <c:ext xmlns:c16="http://schemas.microsoft.com/office/drawing/2014/chart" uri="{C3380CC4-5D6E-409C-BE32-E72D297353CC}">
              <c16:uniqueId val="{00000000-19A1-467D-9A4C-E87312D10014}"/>
            </c:ext>
          </c:extLst>
        </c:ser>
        <c:ser>
          <c:idx val="0"/>
          <c:order val="1"/>
          <c:tx>
            <c:strRef>
              <c:f>'58'!$K$1</c:f>
              <c:strCache>
                <c:ptCount val="1"/>
                <c:pt idx="0">
                  <c:v>mar-20</c:v>
                </c:pt>
              </c:strCache>
            </c:strRef>
          </c:tx>
          <c:marker>
            <c:symbol val="none"/>
          </c:marker>
          <c:val>
            <c:numRef>
              <c:f>'58'!$K$19:$K$46</c:f>
              <c:numCache>
                <c:formatCode>0</c:formatCode>
                <c:ptCount val="28"/>
                <c:pt idx="7">
                  <c:v>270.39718513554033</c:v>
                </c:pt>
                <c:pt idx="8">
                  <c:v>278.77475793223863</c:v>
                </c:pt>
                <c:pt idx="9">
                  <c:v>263.12192454893386</c:v>
                </c:pt>
                <c:pt idx="10">
                  <c:v>267.86186705232893</c:v>
                </c:pt>
                <c:pt idx="11">
                  <c:v>258.05128838251113</c:v>
                </c:pt>
                <c:pt idx="12">
                  <c:v>262.57076844388791</c:v>
                </c:pt>
                <c:pt idx="13">
                  <c:v>270.06649147251272</c:v>
                </c:pt>
                <c:pt idx="14">
                  <c:v>269.73579780948518</c:v>
                </c:pt>
                <c:pt idx="15">
                  <c:v>275.3575900809538</c:v>
                </c:pt>
                <c:pt idx="16">
                  <c:v>273.59389054480675</c:v>
                </c:pt>
                <c:pt idx="17">
                  <c:v>272.82227199774246</c:v>
                </c:pt>
                <c:pt idx="18" formatCode="#,##0">
                  <c:v>267.42094216829219</c:v>
                </c:pt>
                <c:pt idx="19" formatCode="#,##0">
                  <c:v>274.69620275489871</c:v>
                </c:pt>
                <c:pt idx="20" formatCode="#,##0">
                  <c:v>270.61764757755867</c:v>
                </c:pt>
                <c:pt idx="21" formatCode="#,##0">
                  <c:v>265.547011411136</c:v>
                </c:pt>
                <c:pt idx="22" formatCode="#,##0">
                  <c:v>266.09816751618195</c:v>
                </c:pt>
                <c:pt idx="23" formatCode="#,##0">
                  <c:v>269.18464170443923</c:v>
                </c:pt>
                <c:pt idx="24" formatCode="#,##0">
                  <c:v>266.53909240021869</c:v>
                </c:pt>
                <c:pt idx="25" formatCode="#,##0">
                  <c:v>268.85394804141168</c:v>
                </c:pt>
                <c:pt idx="26">
                  <c:v>275.0268964179262</c:v>
                </c:pt>
                <c:pt idx="27">
                  <c:v>274.4757403128803</c:v>
                </c:pt>
              </c:numCache>
            </c:numRef>
          </c:val>
          <c:smooth val="0"/>
          <c:extLst>
            <c:ext xmlns:c16="http://schemas.microsoft.com/office/drawing/2014/chart" uri="{C3380CC4-5D6E-409C-BE32-E72D297353CC}">
              <c16:uniqueId val="{00000000-28A0-43D6-94A6-D96E1C67860B}"/>
            </c:ext>
          </c:extLst>
        </c:ser>
        <c:dLbls>
          <c:showLegendKey val="0"/>
          <c:showVal val="0"/>
          <c:showCatName val="0"/>
          <c:showSerName val="0"/>
          <c:showPercent val="0"/>
          <c:showBubbleSize val="0"/>
        </c:dLbls>
        <c:smooth val="0"/>
        <c:axId val="955159552"/>
        <c:axId val="948932544"/>
      </c:lineChart>
      <c:dateAx>
        <c:axId val="955159552"/>
        <c:scaling>
          <c:orientation val="minMax"/>
        </c:scaling>
        <c:delete val="0"/>
        <c:axPos val="b"/>
        <c:numFmt formatCode="d\-mmm\-yy" sourceLinked="0"/>
        <c:majorTickMark val="none"/>
        <c:minorTickMark val="none"/>
        <c:tickLblPos val="nextTo"/>
        <c:spPr>
          <a:noFill/>
          <a:ln w="9525" cap="flat" cmpd="sng" algn="ctr">
            <a:solidFill>
              <a:schemeClr val="tx1">
                <a:lumMod val="15000"/>
                <a:lumOff val="85000"/>
              </a:schemeClr>
            </a:solidFill>
            <a:round/>
          </a:ln>
          <a:effectLst/>
        </c:spPr>
        <c:txPr>
          <a:bodyPr rot="2340000" vert="horz"/>
          <a:lstStyle/>
          <a:p>
            <a:pPr>
              <a:defRPr/>
            </a:pPr>
            <a:endParaRPr lang="es-CL"/>
          </a:p>
        </c:txPr>
        <c:crossAx val="948932544"/>
        <c:crosses val="autoZero"/>
        <c:auto val="0"/>
        <c:lblOffset val="20"/>
        <c:baseTimeUnit val="days"/>
        <c:majorUnit val="25"/>
        <c:majorTimeUnit val="days"/>
        <c:minorUnit val="1"/>
        <c:minorTimeUnit val="days"/>
      </c:dateAx>
      <c:valAx>
        <c:axId val="948932544"/>
        <c:scaling>
          <c:orientation val="minMax"/>
          <c:min val="22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CL"/>
                  <a:t>USD/ton</a:t>
                </a:r>
              </a:p>
            </c:rich>
          </c:tx>
          <c:layout>
            <c:manualLayout>
              <c:xMode val="edge"/>
              <c:yMode val="edge"/>
              <c:x val="1.0384460667757956E-2"/>
              <c:y val="0.40822367543040172"/>
            </c:manualLayout>
          </c:layout>
          <c:overlay val="0"/>
          <c:spPr>
            <a:noFill/>
            <a:ln w="25400">
              <a:noFill/>
            </a:ln>
          </c:spPr>
        </c:title>
        <c:numFmt formatCode="0" sourceLinked="1"/>
        <c:majorTickMark val="none"/>
        <c:minorTickMark val="none"/>
        <c:tickLblPos val="nextTo"/>
        <c:spPr>
          <a:ln w="9525">
            <a:noFill/>
          </a:ln>
        </c:spPr>
        <c:txPr>
          <a:bodyPr rot="0" vert="horz"/>
          <a:lstStyle/>
          <a:p>
            <a:pPr>
              <a:defRPr/>
            </a:pPr>
            <a:endParaRPr lang="es-CL"/>
          </a:p>
        </c:txPr>
        <c:crossAx val="955159552"/>
        <c:crosses val="autoZero"/>
        <c:crossBetween val="between"/>
      </c:valAx>
      <c:spPr>
        <a:noFill/>
        <a:ln w="25400">
          <a:noFill/>
        </a:ln>
      </c:spPr>
    </c:plotArea>
    <c:legend>
      <c:legendPos val="r"/>
      <c:layout>
        <c:manualLayout>
          <c:xMode val="edge"/>
          <c:yMode val="edge"/>
          <c:x val="0.55823975720789076"/>
          <c:y val="0.85387665524860235"/>
          <c:w val="0.42290386691041465"/>
          <c:h val="0.1461233447513976"/>
        </c:manualLayout>
      </c:layout>
      <c:overlay val="0"/>
    </c:legend>
    <c:plotVisOnly val="1"/>
    <c:dispBlanksAs val="gap"/>
    <c:showDLblsOverMax val="0"/>
  </c:chart>
  <c:spPr>
    <a:solidFill>
      <a:schemeClr val="bg1"/>
    </a:solidFill>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disponibilidad aparente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2009 - 2018</a:t>
            </a:r>
          </a:p>
        </c:rich>
      </c:tx>
      <c:layout>
        <c:manualLayout>
          <c:xMode val="edge"/>
          <c:yMode val="edge"/>
          <c:x val="0.13360465925022971"/>
          <c:y val="1.2504407098366437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'11'!$B$8:$B$17</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'11'!$C$8:$C$17</c:f>
              <c:numCache>
                <c:formatCode>#,##0_);\(#,##0\)</c:formatCode>
                <c:ptCount val="10"/>
                <c:pt idx="0">
                  <c:v>1145289.7</c:v>
                </c:pt>
                <c:pt idx="1">
                  <c:v>1523921.3</c:v>
                </c:pt>
                <c:pt idx="2">
                  <c:v>1575822</c:v>
                </c:pt>
                <c:pt idx="3">
                  <c:v>1213101</c:v>
                </c:pt>
                <c:pt idx="4">
                  <c:v>1474662.5</c:v>
                </c:pt>
                <c:pt idx="5">
                  <c:v>1358129</c:v>
                </c:pt>
                <c:pt idx="6">
                  <c:v>1482311</c:v>
                </c:pt>
                <c:pt idx="7">
                  <c:v>1731935</c:v>
                </c:pt>
                <c:pt idx="8">
                  <c:v>1349491.9</c:v>
                </c:pt>
                <c:pt idx="9">
                  <c:v>1469034</c:v>
                </c:pt>
              </c:numCache>
            </c:numRef>
          </c:val>
          <c:extLst>
            <c:ext xmlns:c16="http://schemas.microsoft.com/office/drawing/2014/chart" uri="{C3380CC4-5D6E-409C-BE32-E72D297353CC}">
              <c16:uniqueId val="{00000000-6BBD-4A4C-AE8C-03F3FC4DE203}"/>
            </c:ext>
          </c:extLst>
        </c:ser>
        <c:ser>
          <c:idx val="2"/>
          <c:order val="1"/>
          <c:tx>
            <c:strRef>
              <c:f>'11'!$E$6:$E$7</c:f>
              <c:strCache>
                <c:ptCount val="2"/>
                <c:pt idx="0">
                  <c:v>Importación</c:v>
                </c:pt>
              </c:strCache>
            </c:strRef>
          </c:tx>
          <c:invertIfNegative val="0"/>
          <c:cat>
            <c:numRef>
              <c:f>'11'!$B$8:$B$17</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'11'!$E$8:$E$17</c:f>
              <c:numCache>
                <c:formatCode>#,##0_);\(#,##0\)</c:formatCode>
                <c:ptCount val="10"/>
                <c:pt idx="0">
                  <c:v>686003.93299999996</c:v>
                </c:pt>
                <c:pt idx="1">
                  <c:v>632530.88100000005</c:v>
                </c:pt>
                <c:pt idx="2">
                  <c:v>655527.429</c:v>
                </c:pt>
                <c:pt idx="3">
                  <c:v>896914.36</c:v>
                </c:pt>
                <c:pt idx="4">
                  <c:v>939403.54799999995</c:v>
                </c:pt>
                <c:pt idx="5">
                  <c:v>759593.10699999996</c:v>
                </c:pt>
                <c:pt idx="6">
                  <c:v>721118.16299999994</c:v>
                </c:pt>
                <c:pt idx="7">
                  <c:v>1007532.0789999999</c:v>
                </c:pt>
                <c:pt idx="8">
                  <c:v>1007532.0789999999</c:v>
                </c:pt>
                <c:pt idx="9" formatCode="#,##0">
                  <c:v>1069796.3156699999</c:v>
                </c:pt>
              </c:numCache>
            </c:numRef>
          </c:val>
          <c:extLst>
            <c:ext xmlns:c16="http://schemas.microsoft.com/office/drawing/2014/chart" uri="{C3380CC4-5D6E-409C-BE32-E72D297353CC}">
              <c16:uniqueId val="{00000001-6BBD-4A4C-AE8C-03F3FC4DE203}"/>
            </c:ext>
          </c:extLst>
        </c:ser>
        <c:dLbls>
          <c:showLegendKey val="0"/>
          <c:showVal val="0"/>
          <c:showCatName val="0"/>
          <c:showSerName val="0"/>
          <c:showPercent val="0"/>
          <c:showBubbleSize val="0"/>
        </c:dLbls>
        <c:gapWidth val="150"/>
        <c:overlap val="100"/>
        <c:axId val="175432192"/>
        <c:axId val="979647232"/>
      </c:barChart>
      <c:lineChart>
        <c:grouping val="standard"/>
        <c:varyColors val="0"/>
        <c:ser>
          <c:idx val="5"/>
          <c:order val="2"/>
          <c:tx>
            <c:strRef>
              <c:f>'11'!$H$6</c:f>
              <c:strCache>
                <c:ptCount val="1"/>
                <c:pt idx="0">
                  <c:v>Disponibilidad aparente</c:v>
                </c:pt>
              </c:strCache>
            </c:strRef>
          </c:tx>
          <c:marker>
            <c:symbol val="none"/>
          </c:marker>
          <c:cat>
            <c:numRef>
              <c:f>'11'!$B$8:$B$14</c:f>
              <c:numCache>
                <c:formatCode>General</c:formatCode>
                <c:ptCount val="7"/>
                <c:pt idx="0">
                  <c:v>2009</c:v>
                </c:pt>
                <c:pt idx="1">
                  <c:v>2010</c:v>
                </c:pt>
                <c:pt idx="2">
                  <c:v>2011</c:v>
                </c:pt>
                <c:pt idx="3">
                  <c:v>2012</c:v>
                </c:pt>
                <c:pt idx="4">
                  <c:v>2013</c:v>
                </c:pt>
                <c:pt idx="5">
                  <c:v>2014</c:v>
                </c:pt>
                <c:pt idx="6">
                  <c:v>2015</c:v>
                </c:pt>
              </c:numCache>
            </c:numRef>
          </c:cat>
          <c:val>
            <c:numRef>
              <c:f>'11'!$H$8:$H$17</c:f>
              <c:numCache>
                <c:formatCode>#,##0_);\(#,##0\)</c:formatCode>
                <c:ptCount val="10"/>
                <c:pt idx="0">
                  <c:v>1831289.7899999998</c:v>
                </c:pt>
                <c:pt idx="1">
                  <c:v>2156449.6461</c:v>
                </c:pt>
                <c:pt idx="2">
                  <c:v>2231238.6787</c:v>
                </c:pt>
                <c:pt idx="3">
                  <c:v>2110011.36</c:v>
                </c:pt>
                <c:pt idx="4">
                  <c:v>2414060.628</c:v>
                </c:pt>
                <c:pt idx="5">
                  <c:v>2117721.04</c:v>
                </c:pt>
                <c:pt idx="6">
                  <c:v>2203429.1369999996</c:v>
                </c:pt>
                <c:pt idx="7">
                  <c:v>2739466.0069999998</c:v>
                </c:pt>
                <c:pt idx="8">
                  <c:v>2357023.574</c:v>
                </c:pt>
                <c:pt idx="9">
                  <c:v>2538830.3156699999</c:v>
                </c:pt>
              </c:numCache>
            </c:numRef>
          </c:val>
          <c:smooth val="0"/>
          <c:extLst>
            <c:ext xmlns:c16="http://schemas.microsoft.com/office/drawing/2014/chart" uri="{C3380CC4-5D6E-409C-BE32-E72D297353CC}">
              <c16:uniqueId val="{00000002-6BBD-4A4C-AE8C-03F3FC4DE203}"/>
            </c:ext>
          </c:extLst>
        </c:ser>
        <c:dLbls>
          <c:showLegendKey val="0"/>
          <c:showVal val="0"/>
          <c:showCatName val="0"/>
          <c:showSerName val="0"/>
          <c:showPercent val="0"/>
          <c:showBubbleSize val="0"/>
        </c:dLbls>
        <c:marker val="1"/>
        <c:smooth val="0"/>
        <c:axId val="175432192"/>
        <c:axId val="979647232"/>
      </c:lineChart>
      <c:catAx>
        <c:axId val="1754321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79647232"/>
        <c:crosses val="autoZero"/>
        <c:auto val="1"/>
        <c:lblAlgn val="ctr"/>
        <c:lblOffset val="100"/>
        <c:tickLblSkip val="1"/>
        <c:tickMarkSkip val="1"/>
        <c:noMultiLvlLbl val="0"/>
      </c:catAx>
      <c:valAx>
        <c:axId val="979647232"/>
        <c:scaling>
          <c:orientation val="minMax"/>
          <c:min val="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94986766821E-2"/>
              <c:y val="0.27754926156618481"/>
            </c:manualLayout>
          </c:layout>
          <c:overlay val="0"/>
          <c:spPr>
            <a:noFill/>
            <a:ln w="25400">
              <a:noFill/>
            </a:ln>
          </c:spPr>
        </c:title>
        <c:numFmt formatCode="#,##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75432192"/>
        <c:crosses val="autoZero"/>
        <c:crossBetween val="between"/>
        <c:dispUnits>
          <c:builtInUnit val="millions"/>
        </c:dispUnits>
      </c:valAx>
      <c:spPr>
        <a:noFill/>
        <a:ln w="25400">
          <a:noFill/>
        </a:ln>
      </c:spPr>
    </c:plotArea>
    <c:legend>
      <c:legendPos val="b"/>
      <c:layout>
        <c:manualLayout>
          <c:xMode val="edge"/>
          <c:yMode val="edge"/>
          <c:x val="5.0210815698246924E-2"/>
          <c:y val="0.84181862341834146"/>
          <c:w val="0.86892512912873332"/>
          <c:h val="6.567383554667605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12. Evolución de los precios a consumidor del arroz grado 2 en supermercados en la Región Metropolitana</a:t>
            </a:r>
            <a:endParaRPr lang="es-CL" sz="900" b="1" i="0" u="none" strike="noStrike" baseline="0">
              <a:solidFill>
                <a:srgbClr val="000000"/>
              </a:solidFill>
              <a:latin typeface="Arial"/>
              <a:cs typeface="Arial"/>
            </a:endParaRPr>
          </a:p>
        </c:rich>
      </c:tx>
      <c:overlay val="0"/>
      <c:spPr>
        <a:noFill/>
        <a:ln w="25400">
          <a:noFill/>
        </a:ln>
      </c:spPr>
    </c:title>
    <c:autoTitleDeleted val="0"/>
    <c:plotArea>
      <c:layout>
        <c:manualLayout>
          <c:layoutTarget val="inner"/>
          <c:xMode val="edge"/>
          <c:yMode val="edge"/>
          <c:x val="9.519560678356602E-2"/>
          <c:y val="0.11421754385964912"/>
          <c:w val="0.88651677891884462"/>
          <c:h val="0.53272706174886031"/>
        </c:manualLayout>
      </c:layout>
      <c:lineChart>
        <c:grouping val="standard"/>
        <c:varyColors val="0"/>
        <c:ser>
          <c:idx val="0"/>
          <c:order val="0"/>
          <c:tx>
            <c:strRef>
              <c:f>'59'!$C$6</c:f>
              <c:strCache>
                <c:ptCount val="1"/>
                <c:pt idx="0">
                  <c:v>Precio mínimo arroz grano ancho</c:v>
                </c:pt>
              </c:strCache>
            </c:strRef>
          </c:tx>
          <c:spPr>
            <a:ln w="28575" cap="rnd">
              <a:solidFill>
                <a:schemeClr val="accent3"/>
              </a:solidFill>
              <a:prstDash val="sysDot"/>
              <a:round/>
            </a:ln>
            <a:effectLst/>
          </c:spPr>
          <c:marker>
            <c:symbol val="circle"/>
            <c:size val="2"/>
            <c:spPr>
              <a:solidFill>
                <a:schemeClr val="accent3"/>
              </a:solidFill>
              <a:ln w="9525">
                <a:solidFill>
                  <a:schemeClr val="accent3"/>
                </a:solidFill>
              </a:ln>
              <a:effectLst/>
            </c:spPr>
          </c:marker>
          <c:cat>
            <c:numRef>
              <c:f>'59'!$B$7:$B$29</c:f>
              <c:numCache>
                <c:formatCode>mmm\-yy</c:formatCode>
                <c:ptCount val="2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numCache>
            </c:numRef>
          </c:cat>
          <c:val>
            <c:numRef>
              <c:f>'59'!$C$7:$C$29</c:f>
              <c:numCache>
                <c:formatCode>_-* #,##0_-;\-* #,##0_-;_-* \-_-;_-@_-</c:formatCode>
                <c:ptCount val="23"/>
                <c:pt idx="0">
                  <c:v>749</c:v>
                </c:pt>
                <c:pt idx="1">
                  <c:v>589</c:v>
                </c:pt>
                <c:pt idx="2">
                  <c:v>749</c:v>
                </c:pt>
                <c:pt idx="3">
                  <c:v>840</c:v>
                </c:pt>
                <c:pt idx="4">
                  <c:v>750</c:v>
                </c:pt>
                <c:pt idx="5">
                  <c:v>860</c:v>
                </c:pt>
                <c:pt idx="6">
                  <c:v>650</c:v>
                </c:pt>
                <c:pt idx="7">
                  <c:v>820</c:v>
                </c:pt>
                <c:pt idx="8">
                  <c:v>630</c:v>
                </c:pt>
                <c:pt idx="9">
                  <c:v>499</c:v>
                </c:pt>
                <c:pt idx="10">
                  <c:v>780</c:v>
                </c:pt>
                <c:pt idx="11">
                  <c:v>772</c:v>
                </c:pt>
                <c:pt idx="12">
                  <c:v>772</c:v>
                </c:pt>
                <c:pt idx="13">
                  <c:v>779</c:v>
                </c:pt>
                <c:pt idx="14">
                  <c:v>820</c:v>
                </c:pt>
                <c:pt idx="15">
                  <c:v>820</c:v>
                </c:pt>
                <c:pt idx="16">
                  <c:v>769</c:v>
                </c:pt>
                <c:pt idx="17">
                  <c:v>790</c:v>
                </c:pt>
                <c:pt idx="18">
                  <c:v>750</c:v>
                </c:pt>
                <c:pt idx="19">
                  <c:v>845</c:v>
                </c:pt>
                <c:pt idx="20">
                  <c:v>699</c:v>
                </c:pt>
                <c:pt idx="21">
                  <c:v>790</c:v>
                </c:pt>
                <c:pt idx="22">
                  <c:v>849</c:v>
                </c:pt>
              </c:numCache>
            </c:numRef>
          </c:val>
          <c:smooth val="0"/>
          <c:extLst>
            <c:ext xmlns:c16="http://schemas.microsoft.com/office/drawing/2014/chart" uri="{C3380CC4-5D6E-409C-BE32-E72D297353CC}">
              <c16:uniqueId val="{00000000-3959-4520-A48E-21E99467DE21}"/>
            </c:ext>
          </c:extLst>
        </c:ser>
        <c:ser>
          <c:idx val="1"/>
          <c:order val="1"/>
          <c:tx>
            <c:strRef>
              <c:f>'59'!$D$6</c:f>
              <c:strCache>
                <c:ptCount val="1"/>
                <c:pt idx="0">
                  <c:v>Precio mínimo arroz grano delgado</c:v>
                </c:pt>
              </c:strCache>
            </c:strRef>
          </c:tx>
          <c:spPr>
            <a:ln w="28575" cap="rnd">
              <a:solidFill>
                <a:schemeClr val="accent4"/>
              </a:solidFill>
              <a:prstDash val="sysDot"/>
              <a:round/>
            </a:ln>
            <a:effectLst/>
          </c:spPr>
          <c:marker>
            <c:symbol val="square"/>
            <c:size val="2"/>
            <c:spPr>
              <a:solidFill>
                <a:srgbClr val="7030A0"/>
              </a:solidFill>
              <a:ln>
                <a:solidFill>
                  <a:schemeClr val="accent4"/>
                </a:solidFill>
              </a:ln>
            </c:spPr>
          </c:marker>
          <c:cat>
            <c:numRef>
              <c:f>'59'!$B$7:$B$29</c:f>
              <c:numCache>
                <c:formatCode>mmm\-yy</c:formatCode>
                <c:ptCount val="2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numCache>
            </c:numRef>
          </c:cat>
          <c:val>
            <c:numRef>
              <c:f>'59'!$D$7:$D$29</c:f>
              <c:numCache>
                <c:formatCode>_-* #,##0_-;\-* #,##0_-;_-* \-_-;_-@_-</c:formatCode>
                <c:ptCount val="23"/>
                <c:pt idx="0">
                  <c:v>589</c:v>
                </c:pt>
                <c:pt idx="1">
                  <c:v>559</c:v>
                </c:pt>
                <c:pt idx="2">
                  <c:v>550</c:v>
                </c:pt>
                <c:pt idx="3">
                  <c:v>549</c:v>
                </c:pt>
                <c:pt idx="4">
                  <c:v>549</c:v>
                </c:pt>
                <c:pt idx="5">
                  <c:v>500</c:v>
                </c:pt>
                <c:pt idx="6">
                  <c:v>500</c:v>
                </c:pt>
                <c:pt idx="7">
                  <c:v>535</c:v>
                </c:pt>
                <c:pt idx="8">
                  <c:v>550</c:v>
                </c:pt>
                <c:pt idx="9">
                  <c:v>500</c:v>
                </c:pt>
                <c:pt idx="10">
                  <c:v>500</c:v>
                </c:pt>
                <c:pt idx="11">
                  <c:v>649</c:v>
                </c:pt>
                <c:pt idx="12">
                  <c:v>500</c:v>
                </c:pt>
                <c:pt idx="13">
                  <c:v>500</c:v>
                </c:pt>
                <c:pt idx="14">
                  <c:v>699</c:v>
                </c:pt>
                <c:pt idx="15">
                  <c:v>500</c:v>
                </c:pt>
                <c:pt idx="16">
                  <c:v>500</c:v>
                </c:pt>
                <c:pt idx="17">
                  <c:v>529</c:v>
                </c:pt>
                <c:pt idx="18">
                  <c:v>545</c:v>
                </c:pt>
                <c:pt idx="19">
                  <c:v>699</c:v>
                </c:pt>
                <c:pt idx="20">
                  <c:v>540</c:v>
                </c:pt>
                <c:pt idx="21">
                  <c:v>539</c:v>
                </c:pt>
                <c:pt idx="22">
                  <c:v>540</c:v>
                </c:pt>
              </c:numCache>
            </c:numRef>
          </c:val>
          <c:smooth val="0"/>
          <c:extLst>
            <c:ext xmlns:c16="http://schemas.microsoft.com/office/drawing/2014/chart" uri="{C3380CC4-5D6E-409C-BE32-E72D297353CC}">
              <c16:uniqueId val="{00000001-3959-4520-A48E-21E99467DE21}"/>
            </c:ext>
          </c:extLst>
        </c:ser>
        <c:ser>
          <c:idx val="2"/>
          <c:order val="2"/>
          <c:tx>
            <c:strRef>
              <c:f>'59'!$E$6</c:f>
              <c:strCache>
                <c:ptCount val="1"/>
                <c:pt idx="0">
                  <c:v>Precio máximo arroz grano ancho</c:v>
                </c:pt>
              </c:strCache>
            </c:strRef>
          </c:tx>
          <c:spPr>
            <a:ln w="28575" cap="rnd">
              <a:solidFill>
                <a:schemeClr val="accent3"/>
              </a:solidFill>
              <a:prstDash val="dash"/>
              <a:round/>
            </a:ln>
            <a:effectLst/>
          </c:spPr>
          <c:marker>
            <c:symbol val="x"/>
            <c:size val="3"/>
            <c:spPr>
              <a:solidFill>
                <a:schemeClr val="accent3"/>
              </a:solidFill>
              <a:ln w="9525">
                <a:solidFill>
                  <a:schemeClr val="accent3"/>
                </a:solidFill>
              </a:ln>
              <a:effectLst/>
            </c:spPr>
          </c:marker>
          <c:cat>
            <c:numRef>
              <c:f>'59'!$B$7:$B$29</c:f>
              <c:numCache>
                <c:formatCode>mmm\-yy</c:formatCode>
                <c:ptCount val="2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numCache>
            </c:numRef>
          </c:cat>
          <c:val>
            <c:numRef>
              <c:f>'59'!$E$7:$E$29</c:f>
              <c:numCache>
                <c:formatCode>_-* #,##0_-;\-* #,##0_-;_-* \-_-;_-@_-</c:formatCode>
                <c:ptCount val="23"/>
                <c:pt idx="0">
                  <c:v>1290</c:v>
                </c:pt>
                <c:pt idx="1">
                  <c:v>1299</c:v>
                </c:pt>
                <c:pt idx="2">
                  <c:v>1829</c:v>
                </c:pt>
                <c:pt idx="3">
                  <c:v>1299</c:v>
                </c:pt>
                <c:pt idx="4">
                  <c:v>1299</c:v>
                </c:pt>
                <c:pt idx="5">
                  <c:v>1829</c:v>
                </c:pt>
                <c:pt idx="6">
                  <c:v>1219</c:v>
                </c:pt>
                <c:pt idx="7">
                  <c:v>1219</c:v>
                </c:pt>
                <c:pt idx="8">
                  <c:v>1199</c:v>
                </c:pt>
                <c:pt idx="9">
                  <c:v>1290</c:v>
                </c:pt>
                <c:pt idx="10">
                  <c:v>1299</c:v>
                </c:pt>
                <c:pt idx="11">
                  <c:v>1299</c:v>
                </c:pt>
                <c:pt idx="12">
                  <c:v>1290</c:v>
                </c:pt>
                <c:pt idx="13">
                  <c:v>1290</c:v>
                </c:pt>
                <c:pt idx="14">
                  <c:v>1290</c:v>
                </c:pt>
                <c:pt idx="15">
                  <c:v>1290</c:v>
                </c:pt>
                <c:pt idx="16">
                  <c:v>1410</c:v>
                </c:pt>
                <c:pt idx="17">
                  <c:v>1290</c:v>
                </c:pt>
                <c:pt idx="18">
                  <c:v>1299</c:v>
                </c:pt>
                <c:pt idx="19">
                  <c:v>1290</c:v>
                </c:pt>
                <c:pt idx="20">
                  <c:v>1350</c:v>
                </c:pt>
                <c:pt idx="21">
                  <c:v>1350</c:v>
                </c:pt>
                <c:pt idx="22">
                  <c:v>1350</c:v>
                </c:pt>
              </c:numCache>
            </c:numRef>
          </c:val>
          <c:smooth val="0"/>
          <c:extLst>
            <c:ext xmlns:c16="http://schemas.microsoft.com/office/drawing/2014/chart" uri="{C3380CC4-5D6E-409C-BE32-E72D297353CC}">
              <c16:uniqueId val="{00000002-3959-4520-A48E-21E99467DE21}"/>
            </c:ext>
          </c:extLst>
        </c:ser>
        <c:ser>
          <c:idx val="3"/>
          <c:order val="3"/>
          <c:tx>
            <c:strRef>
              <c:f>'59'!$F$6</c:f>
              <c:strCache>
                <c:ptCount val="1"/>
                <c:pt idx="0">
                  <c:v>Precio máximo arroz grano delgado</c:v>
                </c:pt>
              </c:strCache>
            </c:strRef>
          </c:tx>
          <c:spPr>
            <a:ln w="28575" cap="rnd">
              <a:solidFill>
                <a:schemeClr val="accent4"/>
              </a:solidFill>
              <a:prstDash val="dash"/>
              <a:round/>
            </a:ln>
            <a:effectLst/>
          </c:spPr>
          <c:marker>
            <c:symbol val="x"/>
            <c:size val="3"/>
            <c:spPr>
              <a:solidFill>
                <a:schemeClr val="accent4"/>
              </a:solidFill>
              <a:ln w="9525">
                <a:solidFill>
                  <a:schemeClr val="accent4"/>
                </a:solidFill>
                <a:prstDash val="dash"/>
              </a:ln>
              <a:effectLst/>
            </c:spPr>
          </c:marker>
          <c:cat>
            <c:numRef>
              <c:f>'59'!$B$7:$B$29</c:f>
              <c:numCache>
                <c:formatCode>mmm\-yy</c:formatCode>
                <c:ptCount val="2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numCache>
            </c:numRef>
          </c:cat>
          <c:val>
            <c:numRef>
              <c:f>'59'!$F$7:$F$29</c:f>
              <c:numCache>
                <c:formatCode>_-* #,##0_-;\-* #,##0_-;_-* \-_-;_-@_-</c:formatCode>
                <c:ptCount val="23"/>
                <c:pt idx="0">
                  <c:v>1290</c:v>
                </c:pt>
                <c:pt idx="1">
                  <c:v>1199</c:v>
                </c:pt>
                <c:pt idx="2">
                  <c:v>1319</c:v>
                </c:pt>
                <c:pt idx="3">
                  <c:v>1349</c:v>
                </c:pt>
                <c:pt idx="4">
                  <c:v>1219</c:v>
                </c:pt>
                <c:pt idx="5">
                  <c:v>1199</c:v>
                </c:pt>
                <c:pt idx="6">
                  <c:v>1199</c:v>
                </c:pt>
                <c:pt idx="7">
                  <c:v>1199</c:v>
                </c:pt>
                <c:pt idx="8">
                  <c:v>1299</c:v>
                </c:pt>
                <c:pt idx="9">
                  <c:v>1099</c:v>
                </c:pt>
                <c:pt idx="10">
                  <c:v>1029</c:v>
                </c:pt>
                <c:pt idx="11">
                  <c:v>1099</c:v>
                </c:pt>
                <c:pt idx="12">
                  <c:v>1100</c:v>
                </c:pt>
                <c:pt idx="13">
                  <c:v>1099</c:v>
                </c:pt>
                <c:pt idx="14">
                  <c:v>1089</c:v>
                </c:pt>
                <c:pt idx="15">
                  <c:v>1000</c:v>
                </c:pt>
                <c:pt idx="16">
                  <c:v>1089</c:v>
                </c:pt>
                <c:pt idx="17">
                  <c:v>999</c:v>
                </c:pt>
                <c:pt idx="18">
                  <c:v>999</c:v>
                </c:pt>
                <c:pt idx="19">
                  <c:v>1190</c:v>
                </c:pt>
                <c:pt idx="20">
                  <c:v>1090</c:v>
                </c:pt>
                <c:pt idx="21">
                  <c:v>999</c:v>
                </c:pt>
                <c:pt idx="22">
                  <c:v>1280</c:v>
                </c:pt>
              </c:numCache>
            </c:numRef>
          </c:val>
          <c:smooth val="0"/>
          <c:extLst>
            <c:ext xmlns:c16="http://schemas.microsoft.com/office/drawing/2014/chart" uri="{C3380CC4-5D6E-409C-BE32-E72D297353CC}">
              <c16:uniqueId val="{00000003-3959-4520-A48E-21E99467DE21}"/>
            </c:ext>
          </c:extLst>
        </c:ser>
        <c:ser>
          <c:idx val="4"/>
          <c:order val="4"/>
          <c:tx>
            <c:strRef>
              <c:f>'59'!$G$6</c:f>
              <c:strCache>
                <c:ptCount val="1"/>
                <c:pt idx="0">
                  <c:v>Precio promedio arroz grano ancho</c:v>
                </c:pt>
              </c:strCache>
            </c:strRef>
          </c:tx>
          <c:spPr>
            <a:ln w="28575" cap="rnd">
              <a:solidFill>
                <a:schemeClr val="accent3"/>
              </a:solidFill>
              <a:prstDash val="solid"/>
              <a:round/>
            </a:ln>
            <a:effectLst/>
          </c:spPr>
          <c:marker>
            <c:symbol val="triangle"/>
            <c:size val="4"/>
            <c:spPr>
              <a:solidFill>
                <a:schemeClr val="accent3"/>
              </a:solidFill>
              <a:ln w="9525">
                <a:solidFill>
                  <a:schemeClr val="accent3"/>
                </a:solidFill>
              </a:ln>
              <a:effectLst/>
            </c:spPr>
          </c:marker>
          <c:cat>
            <c:numRef>
              <c:f>'59'!$B$7:$B$29</c:f>
              <c:numCache>
                <c:formatCode>mmm\-yy</c:formatCode>
                <c:ptCount val="2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numCache>
            </c:numRef>
          </c:cat>
          <c:val>
            <c:numRef>
              <c:f>'59'!$G$7:$G$29</c:f>
              <c:numCache>
                <c:formatCode>_-* #,##0_-;\-* #,##0_-;_-* \-_-;_-@_-</c:formatCode>
                <c:ptCount val="23"/>
                <c:pt idx="0">
                  <c:v>1075</c:v>
                </c:pt>
                <c:pt idx="1">
                  <c:v>1058</c:v>
                </c:pt>
                <c:pt idx="2">
                  <c:v>1055</c:v>
                </c:pt>
                <c:pt idx="3">
                  <c:v>1039</c:v>
                </c:pt>
                <c:pt idx="4">
                  <c:v>1043</c:v>
                </c:pt>
                <c:pt idx="5">
                  <c:v>1031</c:v>
                </c:pt>
                <c:pt idx="6">
                  <c:v>1056</c:v>
                </c:pt>
                <c:pt idx="7">
                  <c:v>1059</c:v>
                </c:pt>
                <c:pt idx="8">
                  <c:v>1022</c:v>
                </c:pt>
                <c:pt idx="9">
                  <c:v>1034</c:v>
                </c:pt>
                <c:pt idx="10">
                  <c:v>1048</c:v>
                </c:pt>
                <c:pt idx="11">
                  <c:v>1024</c:v>
                </c:pt>
                <c:pt idx="12">
                  <c:v>1030</c:v>
                </c:pt>
                <c:pt idx="13">
                  <c:v>1039</c:v>
                </c:pt>
                <c:pt idx="14">
                  <c:v>1029</c:v>
                </c:pt>
                <c:pt idx="15">
                  <c:v>1000</c:v>
                </c:pt>
                <c:pt idx="16">
                  <c:v>1003</c:v>
                </c:pt>
                <c:pt idx="17">
                  <c:v>997</c:v>
                </c:pt>
                <c:pt idx="18">
                  <c:v>1020</c:v>
                </c:pt>
                <c:pt idx="19">
                  <c:v>1019</c:v>
                </c:pt>
                <c:pt idx="20">
                  <c:v>1036</c:v>
                </c:pt>
                <c:pt idx="21">
                  <c:v>1016</c:v>
                </c:pt>
                <c:pt idx="22">
                  <c:v>1007</c:v>
                </c:pt>
              </c:numCache>
            </c:numRef>
          </c:val>
          <c:smooth val="0"/>
          <c:extLst>
            <c:ext xmlns:c16="http://schemas.microsoft.com/office/drawing/2014/chart" uri="{C3380CC4-5D6E-409C-BE32-E72D297353CC}">
              <c16:uniqueId val="{00000004-3959-4520-A48E-21E99467DE21}"/>
            </c:ext>
          </c:extLst>
        </c:ser>
        <c:ser>
          <c:idx val="5"/>
          <c:order val="5"/>
          <c:tx>
            <c:strRef>
              <c:f>'59'!$H$6</c:f>
              <c:strCache>
                <c:ptCount val="1"/>
                <c:pt idx="0">
                  <c:v>Precio promedio arroz grano delgado</c:v>
                </c:pt>
              </c:strCache>
            </c:strRef>
          </c:tx>
          <c:spPr>
            <a:ln>
              <a:solidFill>
                <a:srgbClr val="7030A0"/>
              </a:solidFill>
            </a:ln>
          </c:spPr>
          <c:marker>
            <c:spPr>
              <a:solidFill>
                <a:srgbClr val="7030A0"/>
              </a:solidFill>
              <a:ln>
                <a:solidFill>
                  <a:srgbClr val="7030A0"/>
                </a:solidFill>
              </a:ln>
            </c:spPr>
          </c:marker>
          <c:cat>
            <c:numRef>
              <c:f>'59'!$B$7:$B$29</c:f>
              <c:numCache>
                <c:formatCode>mmm\-yy</c:formatCode>
                <c:ptCount val="2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numCache>
            </c:numRef>
          </c:cat>
          <c:val>
            <c:numRef>
              <c:f>'59'!$H$7:$H$29</c:f>
              <c:numCache>
                <c:formatCode>_-* #,##0_-;\-* #,##0_-;_-* \-_-;_-@_-</c:formatCode>
                <c:ptCount val="23"/>
                <c:pt idx="0">
                  <c:v>848</c:v>
                </c:pt>
                <c:pt idx="1">
                  <c:v>841</c:v>
                </c:pt>
                <c:pt idx="2">
                  <c:v>869</c:v>
                </c:pt>
                <c:pt idx="3">
                  <c:v>857</c:v>
                </c:pt>
                <c:pt idx="4">
                  <c:v>855</c:v>
                </c:pt>
                <c:pt idx="5">
                  <c:v>858</c:v>
                </c:pt>
                <c:pt idx="6">
                  <c:v>849</c:v>
                </c:pt>
                <c:pt idx="7">
                  <c:v>849</c:v>
                </c:pt>
                <c:pt idx="8">
                  <c:v>855</c:v>
                </c:pt>
                <c:pt idx="9">
                  <c:v>838</c:v>
                </c:pt>
                <c:pt idx="10">
                  <c:v>848</c:v>
                </c:pt>
                <c:pt idx="11">
                  <c:v>860</c:v>
                </c:pt>
                <c:pt idx="12">
                  <c:v>870</c:v>
                </c:pt>
                <c:pt idx="13">
                  <c:v>852</c:v>
                </c:pt>
                <c:pt idx="14">
                  <c:v>860</c:v>
                </c:pt>
                <c:pt idx="15">
                  <c:v>852</c:v>
                </c:pt>
                <c:pt idx="16">
                  <c:v>852</c:v>
                </c:pt>
                <c:pt idx="17">
                  <c:v>854</c:v>
                </c:pt>
                <c:pt idx="18">
                  <c:v>858</c:v>
                </c:pt>
                <c:pt idx="19">
                  <c:v>850</c:v>
                </c:pt>
                <c:pt idx="20">
                  <c:v>860</c:v>
                </c:pt>
                <c:pt idx="21">
                  <c:v>844</c:v>
                </c:pt>
                <c:pt idx="22">
                  <c:v>881</c:v>
                </c:pt>
              </c:numCache>
            </c:numRef>
          </c:val>
          <c:smooth val="0"/>
          <c:extLst>
            <c:ext xmlns:c16="http://schemas.microsoft.com/office/drawing/2014/chart" uri="{C3380CC4-5D6E-409C-BE32-E72D297353CC}">
              <c16:uniqueId val="{00000000-FAD7-4262-8B45-9B0AEDEDDFE0}"/>
            </c:ext>
          </c:extLst>
        </c:ser>
        <c:dLbls>
          <c:showLegendKey val="0"/>
          <c:showVal val="0"/>
          <c:showCatName val="0"/>
          <c:showSerName val="0"/>
          <c:showPercent val="0"/>
          <c:showBubbleSize val="0"/>
        </c:dLbls>
        <c:marker val="1"/>
        <c:smooth val="0"/>
        <c:axId val="955673088"/>
        <c:axId val="948934272"/>
      </c:lineChart>
      <c:dateAx>
        <c:axId val="95567308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948934272"/>
        <c:crosses val="autoZero"/>
        <c:auto val="1"/>
        <c:lblOffset val="100"/>
        <c:baseTimeUnit val="months"/>
        <c:majorUnit val="2"/>
        <c:majorTimeUnit val="months"/>
        <c:minorUnit val="2"/>
        <c:minorTimeUnit val="months"/>
      </c:dateAx>
      <c:valAx>
        <c:axId val="948934272"/>
        <c:scaling>
          <c:orientation val="minMax"/>
          <c:max val="1900"/>
          <c:min val="400"/>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$/kilo</a:t>
                </a:r>
              </a:p>
            </c:rich>
          </c:tx>
          <c:layout>
            <c:manualLayout>
              <c:xMode val="edge"/>
              <c:yMode val="edge"/>
              <c:x val="8.743027565294435E-3"/>
              <c:y val="0.35624421428649217"/>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55673088"/>
        <c:crosses val="autoZero"/>
        <c:crossBetween val="between"/>
      </c:valAx>
      <c:spPr>
        <a:noFill/>
        <a:ln w="25400">
          <a:noFill/>
        </a:ln>
      </c:spPr>
    </c:plotArea>
    <c:legend>
      <c:legendPos val="r"/>
      <c:layout>
        <c:manualLayout>
          <c:xMode val="edge"/>
          <c:yMode val="edge"/>
          <c:x val="5.6837499116097021E-2"/>
          <c:y val="0.77941778024634889"/>
          <c:w val="0.91397947681262504"/>
          <c:h val="0.170789688633319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2016 - 2019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5841657853"/>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1"/>
          <c:order val="0"/>
          <c:tx>
            <c:strRef>
              <c:f>'12'!$C$6</c:f>
              <c:strCache>
                <c:ptCount val="1"/>
                <c:pt idx="0">
                  <c:v>2016</c:v>
                </c:pt>
              </c:strCache>
            </c:strRef>
          </c:tx>
          <c:spPr>
            <a:pattFill prst="ltUpDiag">
              <a:fgClr>
                <a:srgbClr val="C00000"/>
              </a:fgClr>
              <a:bgClr>
                <a:schemeClr val="bg1"/>
              </a:bgClr>
            </a:pattFill>
            <a:ln>
              <a:solidFill>
                <a:srgbClr val="C0000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'12'!$C$7:$C$18</c:f>
              <c:numCache>
                <c:formatCode>#,##0</c:formatCode>
                <c:ptCount val="12"/>
                <c:pt idx="0">
                  <c:v>58359.750999999997</c:v>
                </c:pt>
                <c:pt idx="1">
                  <c:v>29503.9</c:v>
                </c:pt>
                <c:pt idx="2">
                  <c:v>25712.618999999999</c:v>
                </c:pt>
                <c:pt idx="3">
                  <c:v>32773.375999999997</c:v>
                </c:pt>
                <c:pt idx="4">
                  <c:v>94223.387000000002</c:v>
                </c:pt>
                <c:pt idx="5">
                  <c:v>37538.239999999998</c:v>
                </c:pt>
                <c:pt idx="6">
                  <c:v>88066.031000000003</c:v>
                </c:pt>
                <c:pt idx="7">
                  <c:v>63967.77</c:v>
                </c:pt>
                <c:pt idx="8">
                  <c:v>20678.189999999999</c:v>
                </c:pt>
                <c:pt idx="9">
                  <c:v>43847.682000000001</c:v>
                </c:pt>
                <c:pt idx="10">
                  <c:v>76048.42</c:v>
                </c:pt>
                <c:pt idx="11">
                  <c:v>48588.41</c:v>
                </c:pt>
              </c:numCache>
            </c:numRef>
          </c:val>
          <c:extLst>
            <c:ext xmlns:c16="http://schemas.microsoft.com/office/drawing/2014/chart" uri="{C3380CC4-5D6E-409C-BE32-E72D297353CC}">
              <c16:uniqueId val="{00000000-BF06-4A3D-95C4-F679E17186F0}"/>
            </c:ext>
          </c:extLst>
        </c:ser>
        <c:ser>
          <c:idx val="2"/>
          <c:order val="1"/>
          <c:tx>
            <c:strRef>
              <c:f>'12'!$D$6</c:f>
              <c:strCache>
                <c:ptCount val="1"/>
                <c:pt idx="0">
                  <c:v>2017</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'12'!$D$7:$D$18</c:f>
              <c:numCache>
                <c:formatCode>#,##0</c:formatCode>
                <c:ptCount val="12"/>
                <c:pt idx="0">
                  <c:v>112356.97199999999</c:v>
                </c:pt>
                <c:pt idx="1">
                  <c:v>37236.519999999997</c:v>
                </c:pt>
                <c:pt idx="2">
                  <c:v>80397.683999999994</c:v>
                </c:pt>
                <c:pt idx="3">
                  <c:v>85923.225000000006</c:v>
                </c:pt>
                <c:pt idx="4">
                  <c:v>75240.917000000001</c:v>
                </c:pt>
                <c:pt idx="5">
                  <c:v>93635.53</c:v>
                </c:pt>
                <c:pt idx="6">
                  <c:v>84591.092000000004</c:v>
                </c:pt>
                <c:pt idx="7">
                  <c:v>94623.38</c:v>
                </c:pt>
                <c:pt idx="8">
                  <c:v>79730.692999999999</c:v>
                </c:pt>
                <c:pt idx="9">
                  <c:v>70852.953000000009</c:v>
                </c:pt>
                <c:pt idx="10">
                  <c:v>124973.86300000001</c:v>
                </c:pt>
                <c:pt idx="11">
                  <c:v>67969.25</c:v>
                </c:pt>
              </c:numCache>
            </c:numRef>
          </c:val>
          <c:extLst>
            <c:ext xmlns:c16="http://schemas.microsoft.com/office/drawing/2014/chart" uri="{C3380CC4-5D6E-409C-BE32-E72D297353CC}">
              <c16:uniqueId val="{00000001-BF06-4A3D-95C4-F679E17186F0}"/>
            </c:ext>
          </c:extLst>
        </c:ser>
        <c:ser>
          <c:idx val="3"/>
          <c:order val="2"/>
          <c:tx>
            <c:strRef>
              <c:f>'12'!$E$6</c:f>
              <c:strCache>
                <c:ptCount val="1"/>
                <c:pt idx="0">
                  <c:v>2018</c:v>
                </c:pt>
              </c:strCache>
            </c:strRef>
          </c:tx>
          <c:invertIfNegative val="0"/>
          <c:val>
            <c:numRef>
              <c:f>'12'!$E$7:$E$18</c:f>
              <c:numCache>
                <c:formatCode>#,##0</c:formatCode>
                <c:ptCount val="12"/>
                <c:pt idx="0">
                  <c:v>100066.55</c:v>
                </c:pt>
                <c:pt idx="1">
                  <c:v>32375.59</c:v>
                </c:pt>
                <c:pt idx="2">
                  <c:v>98256</c:v>
                </c:pt>
                <c:pt idx="3">
                  <c:v>89868</c:v>
                </c:pt>
                <c:pt idx="4">
                  <c:v>130282</c:v>
                </c:pt>
                <c:pt idx="5">
                  <c:v>125275</c:v>
                </c:pt>
                <c:pt idx="6">
                  <c:v>74379</c:v>
                </c:pt>
                <c:pt idx="7">
                  <c:v>19843</c:v>
                </c:pt>
                <c:pt idx="8">
                  <c:v>77655</c:v>
                </c:pt>
                <c:pt idx="9">
                  <c:v>70783</c:v>
                </c:pt>
                <c:pt idx="10">
                  <c:v>104883.17567</c:v>
                </c:pt>
                <c:pt idx="11">
                  <c:v>146130</c:v>
                </c:pt>
              </c:numCache>
            </c:numRef>
          </c:val>
          <c:extLst>
            <c:ext xmlns:c16="http://schemas.microsoft.com/office/drawing/2014/chart" uri="{C3380CC4-5D6E-409C-BE32-E72D297353CC}">
              <c16:uniqueId val="{00000002-BF06-4A3D-95C4-F679E17186F0}"/>
            </c:ext>
          </c:extLst>
        </c:ser>
        <c:ser>
          <c:idx val="0"/>
          <c:order val="3"/>
          <c:tx>
            <c:strRef>
              <c:f>'12'!$F$6</c:f>
              <c:strCache>
                <c:ptCount val="1"/>
                <c:pt idx="0">
                  <c:v>2019</c:v>
                </c:pt>
              </c:strCache>
            </c:strRef>
          </c:tx>
          <c:invertIfNegative val="0"/>
          <c:val>
            <c:numRef>
              <c:f>'12'!$F$7:$F$18</c:f>
              <c:numCache>
                <c:formatCode>#,##0</c:formatCode>
                <c:ptCount val="12"/>
                <c:pt idx="0">
                  <c:v>110928</c:v>
                </c:pt>
                <c:pt idx="1">
                  <c:v>130575</c:v>
                </c:pt>
                <c:pt idx="2">
                  <c:v>58958</c:v>
                </c:pt>
                <c:pt idx="3">
                  <c:v>117092</c:v>
                </c:pt>
                <c:pt idx="4">
                  <c:v>90954</c:v>
                </c:pt>
                <c:pt idx="5">
                  <c:v>47586</c:v>
                </c:pt>
                <c:pt idx="6">
                  <c:v>112338</c:v>
                </c:pt>
                <c:pt idx="7">
                  <c:v>92229</c:v>
                </c:pt>
                <c:pt idx="8">
                  <c:v>139532</c:v>
                </c:pt>
                <c:pt idx="9">
                  <c:v>45828.93</c:v>
                </c:pt>
                <c:pt idx="10">
                  <c:v>84062</c:v>
                </c:pt>
              </c:numCache>
            </c:numRef>
          </c:val>
          <c:extLst>
            <c:ext xmlns:c16="http://schemas.microsoft.com/office/drawing/2014/chart" uri="{C3380CC4-5D6E-409C-BE32-E72D297353CC}">
              <c16:uniqueId val="{00000003-BF06-4A3D-95C4-F679E17186F0}"/>
            </c:ext>
          </c:extLst>
        </c:ser>
        <c:dLbls>
          <c:showLegendKey val="0"/>
          <c:showVal val="0"/>
          <c:showCatName val="0"/>
          <c:showSerName val="0"/>
          <c:showPercent val="0"/>
          <c:showBubbleSize val="0"/>
        </c:dLbls>
        <c:gapWidth val="150"/>
        <c:axId val="242664448"/>
        <c:axId val="984106112"/>
      </c:barChart>
      <c:catAx>
        <c:axId val="24266444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84106112"/>
        <c:crosses val="autoZero"/>
        <c:auto val="1"/>
        <c:lblAlgn val="ctr"/>
        <c:lblOffset val="100"/>
        <c:tickLblSkip val="1"/>
        <c:tickMarkSkip val="1"/>
        <c:noMultiLvlLbl val="0"/>
      </c:catAx>
      <c:valAx>
        <c:axId val="984106112"/>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700238962665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2664448"/>
        <c:crosses val="autoZero"/>
        <c:crossBetween val="between"/>
      </c:valAx>
      <c:spPr>
        <a:noFill/>
        <a:ln w="25400">
          <a:noFill/>
        </a:ln>
      </c:spPr>
    </c:plotArea>
    <c:legend>
      <c:legendPos val="r"/>
      <c:layout>
        <c:manualLayout>
          <c:xMode val="edge"/>
          <c:yMode val="edge"/>
          <c:x val="0.11194374583774044"/>
          <c:y val="0.78620873048763651"/>
          <c:w val="0.8104731460806206"/>
          <c:h val="0.197374637380853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6. Chile. Participación por país de origen en las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importaciones de trigo panadero 2019</a:t>
            </a:r>
          </a:p>
          <a:p>
            <a:pPr>
              <a:defRPr sz="1000" b="0" i="0" u="none" strike="noStrike" baseline="0">
                <a:solidFill>
                  <a:srgbClr val="000000"/>
                </a:solidFill>
                <a:latin typeface="Arial"/>
                <a:ea typeface="Arial"/>
                <a:cs typeface="Arial"/>
              </a:defRPr>
            </a:pPr>
            <a:endParaRPr lang="es-CL" sz="900" b="1" i="0" u="none" strike="noStrike" baseline="0">
              <a:solidFill>
                <a:srgbClr val="000000"/>
              </a:solidFill>
              <a:latin typeface="Arial"/>
              <a:cs typeface="Arial"/>
            </a:endParaRPr>
          </a:p>
        </c:rich>
      </c:tx>
      <c:layout>
        <c:manualLayout>
          <c:xMode val="edge"/>
          <c:yMode val="edge"/>
          <c:x val="0.22756705761430171"/>
          <c:y val="4.6193541768191029E-2"/>
        </c:manualLayout>
      </c:layout>
      <c:overlay val="1"/>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
          <c:y val="0.28955054756086518"/>
          <c:w val="1"/>
          <c:h val="0.48024334458192725"/>
        </c:manualLayout>
      </c:layout>
      <c:pie3DChart>
        <c:varyColors val="1"/>
        <c:ser>
          <c:idx val="0"/>
          <c:order val="0"/>
          <c:tx>
            <c:strRef>
              <c:f>'13'!$M$2</c:f>
              <c:strCache>
                <c:ptCount val="1"/>
              </c:strCache>
            </c:strRef>
          </c:tx>
          <c:dPt>
            <c:idx val="0"/>
            <c:bubble3D val="0"/>
            <c:spPr>
              <a:solidFill>
                <a:srgbClr val="92D05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0-8C7F-4BA1-B2F7-F4A12119CB2A}"/>
              </c:ext>
            </c:extLst>
          </c:dPt>
          <c:dPt>
            <c:idx val="1"/>
            <c:bubble3D val="0"/>
            <c:spPr>
              <a:solidFill>
                <a:srgbClr val="FF000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8C7F-4BA1-B2F7-F4A12119CB2A}"/>
              </c:ext>
            </c:extLst>
          </c:dPt>
          <c:dPt>
            <c:idx val="2"/>
            <c:bubble3D val="0"/>
            <c:spPr>
              <a:solidFill>
                <a:srgbClr val="00B0F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2-8C7F-4BA1-B2F7-F4A12119CB2A}"/>
              </c:ext>
            </c:extLst>
          </c:dPt>
          <c:dPt>
            <c:idx val="3"/>
            <c:bubble3D val="0"/>
            <c:spPr>
              <a:solidFill>
                <a:schemeClr val="accent2">
                  <a:lumMod val="75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8C7F-4BA1-B2F7-F4A12119CB2A}"/>
              </c:ext>
            </c:extLst>
          </c:dPt>
          <c:dLbls>
            <c:dLbl>
              <c:idx val="0"/>
              <c:layout>
                <c:manualLayout>
                  <c:x val="7.609654387607144E-2"/>
                  <c:y val="2.069301597886583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C7F-4BA1-B2F7-F4A12119CB2A}"/>
                </c:ext>
              </c:extLst>
            </c:dLbl>
            <c:dLbl>
              <c:idx val="1"/>
              <c:layout>
                <c:manualLayout>
                  <c:x val="-6.4086192023199928E-2"/>
                  <c:y val="-7.105628083134563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C7F-4BA1-B2F7-F4A12119CB2A}"/>
                </c:ext>
              </c:extLst>
            </c:dLbl>
            <c:dLbl>
              <c:idx val="2"/>
              <c:layout>
                <c:manualLayout>
                  <c:x val="-6.4369730007525314E-2"/>
                  <c:y val="-2.603435156924602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C7F-4BA1-B2F7-F4A12119CB2A}"/>
                </c:ext>
              </c:extLst>
            </c:dLbl>
            <c:dLbl>
              <c:idx val="3"/>
              <c:delete val="1"/>
              <c:extLst>
                <c:ext xmlns:c15="http://schemas.microsoft.com/office/drawing/2012/chart" uri="{CE6537A1-D6FC-4f65-9D91-7224C49458BB}"/>
                <c:ext xmlns:c16="http://schemas.microsoft.com/office/drawing/2014/chart" uri="{C3380CC4-5D6E-409C-BE32-E72D297353CC}">
                  <c16:uniqueId val="{00000003-8C7F-4BA1-B2F7-F4A12119CB2A}"/>
                </c:ext>
              </c:extLst>
            </c:dLbl>
            <c:dLbl>
              <c:idx val="4"/>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C7F-4BA1-B2F7-F4A12119CB2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'13'!$N$1:$Q$1</c:f>
              <c:strCache>
                <c:ptCount val="4"/>
                <c:pt idx="0">
                  <c:v>Argentina</c:v>
                </c:pt>
                <c:pt idx="1">
                  <c:v>Canadá</c:v>
                </c:pt>
                <c:pt idx="2">
                  <c:v>EE.UU.</c:v>
                </c:pt>
                <c:pt idx="3">
                  <c:v>Otros</c:v>
                </c:pt>
              </c:strCache>
            </c:strRef>
          </c:cat>
          <c:val>
            <c:numRef>
              <c:f>'13'!$N$2:$Q$2</c:f>
              <c:numCache>
                <c:formatCode>#,##0.00</c:formatCode>
                <c:ptCount val="4"/>
                <c:pt idx="0">
                  <c:v>0.37150434751271411</c:v>
                </c:pt>
                <c:pt idx="1">
                  <c:v>0.27651275298089711</c:v>
                </c:pt>
                <c:pt idx="2">
                  <c:v>0.35198244808646068</c:v>
                </c:pt>
                <c:pt idx="3" formatCode="#,##0">
                  <c:v>4.5141992810471265E-7</c:v>
                </c:pt>
              </c:numCache>
            </c:numRef>
          </c:val>
          <c:extLst>
            <c:ext xmlns:c16="http://schemas.microsoft.com/office/drawing/2014/chart" uri="{C3380CC4-5D6E-409C-BE32-E72D297353CC}">
              <c16:uniqueId val="{00000005-8C7F-4BA1-B2F7-F4A12119CB2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Chile. Participación por tipo en las importaciones de trigo panadero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2019</a:t>
            </a:r>
          </a:p>
          <a:p>
            <a:pPr>
              <a:defRPr sz="1000" b="0" i="0" u="none" strike="noStrike" baseline="0">
                <a:solidFill>
                  <a:srgbClr val="000000"/>
                </a:solidFill>
                <a:latin typeface="Arial"/>
                <a:ea typeface="Arial"/>
                <a:cs typeface="Arial"/>
              </a:defRPr>
            </a:pPr>
            <a:endParaRPr lang="es-CL" sz="900" b="1" i="0" u="none" strike="noStrike" baseline="0">
              <a:solidFill>
                <a:srgbClr val="000000"/>
              </a:solidFill>
              <a:latin typeface="Arial"/>
              <a:cs typeface="Arial"/>
            </a:endParaRPr>
          </a:p>
        </c:rich>
      </c:tx>
      <c:layout>
        <c:manualLayout>
          <c:xMode val="edge"/>
          <c:yMode val="edge"/>
          <c:x val="0.1515491546462675"/>
          <c:y val="4.6983639240216923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2.8847723514329494E-2"/>
          <c:y val="0.31345679351056727"/>
          <c:w val="0.97089603382910805"/>
          <c:h val="0.46595767579264064"/>
        </c:manualLayout>
      </c:layout>
      <c:pie3DChart>
        <c:varyColors val="1"/>
        <c:ser>
          <c:idx val="0"/>
          <c:order val="0"/>
          <c:spPr>
            <a:blipFill>
              <a:blip xmlns:r="http://schemas.openxmlformats.org/officeDocument/2006/relationships" r:embed="rId1"/>
              <a:stretch>
                <a:fillRect/>
              </a:stretch>
            </a:blipFill>
          </c:spPr>
          <c:explosion val="4"/>
          <c:dPt>
            <c:idx val="0"/>
            <c:bubble3D val="0"/>
            <c:spPr>
              <a:solidFill>
                <a:srgbClr val="92D050"/>
              </a:solidFill>
            </c:spPr>
            <c:extLst>
              <c:ext xmlns:c16="http://schemas.microsoft.com/office/drawing/2014/chart" uri="{C3380CC4-5D6E-409C-BE32-E72D297353CC}">
                <c16:uniqueId val="{00000000-3167-4BBE-A90A-21CF1A31E358}"/>
              </c:ext>
            </c:extLst>
          </c:dPt>
          <c:dPt>
            <c:idx val="1"/>
            <c:bubble3D val="0"/>
            <c:spPr>
              <a:solidFill>
                <a:srgbClr val="FFFF00"/>
              </a:solidFill>
            </c:spPr>
            <c:extLst>
              <c:ext xmlns:c16="http://schemas.microsoft.com/office/drawing/2014/chart" uri="{C3380CC4-5D6E-409C-BE32-E72D297353CC}">
                <c16:uniqueId val="{00000001-3167-4BBE-A90A-21CF1A31E358}"/>
              </c:ext>
            </c:extLst>
          </c:dPt>
          <c:dPt>
            <c:idx val="2"/>
            <c:bubble3D val="0"/>
            <c:spPr>
              <a:solidFill>
                <a:srgbClr val="00B0F0"/>
              </a:solidFill>
            </c:spPr>
            <c:extLst>
              <c:ext xmlns:c16="http://schemas.microsoft.com/office/drawing/2014/chart" uri="{C3380CC4-5D6E-409C-BE32-E72D297353CC}">
                <c16:uniqueId val="{00000002-3167-4BBE-A90A-21CF1A31E358}"/>
              </c:ext>
            </c:extLst>
          </c:dPt>
          <c:dLbls>
            <c:dLbl>
              <c:idx val="0"/>
              <c:layout>
                <c:manualLayout>
                  <c:x val="4.2565958156964484E-2"/>
                  <c:y val="-3.054551634283126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67-4BBE-A90A-21CF1A31E358}"/>
                </c:ext>
              </c:extLst>
            </c:dLbl>
            <c:dLbl>
              <c:idx val="1"/>
              <c:layout>
                <c:manualLayout>
                  <c:x val="-0.12948697525526073"/>
                  <c:y val="-2.4278672483012795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67-4BBE-A90A-21CF1A31E358}"/>
                </c:ext>
              </c:extLst>
            </c:dLbl>
            <c:dLbl>
              <c:idx val="2"/>
              <c:layout>
                <c:manualLayout>
                  <c:x val="-7.7706977379272679E-3"/>
                  <c:y val="-3.789270945448370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67-4BBE-A90A-21CF1A31E358}"/>
                </c:ext>
              </c:extLst>
            </c:dLbl>
            <c:dLbl>
              <c:idx val="3"/>
              <c:layout>
                <c:manualLayout>
                  <c:x val="8.4775840881161538E-2"/>
                  <c:y val="-7.630826634475568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67-4BBE-A90A-21CF1A31E358}"/>
                </c:ext>
              </c:extLst>
            </c:dLbl>
            <c:dLbl>
              <c:idx val="4"/>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67-4BBE-A90A-21CF1A31E358}"/>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'14'!$M$1:$O$1</c:f>
              <c:strCache>
                <c:ptCount val="3"/>
                <c:pt idx="0">
                  <c:v>Suave</c:v>
                </c:pt>
                <c:pt idx="1">
                  <c:v>Intermedio</c:v>
                </c:pt>
                <c:pt idx="2">
                  <c:v>Fuerte</c:v>
                </c:pt>
              </c:strCache>
            </c:strRef>
          </c:cat>
          <c:val>
            <c:numRef>
              <c:f>'14'!$M$2:$O$2</c:f>
              <c:numCache>
                <c:formatCode>#,##0.00</c:formatCode>
                <c:ptCount val="3"/>
                <c:pt idx="0">
                  <c:v>0.21436152294823285</c:v>
                </c:pt>
                <c:pt idx="1">
                  <c:v>0.51754945917236594</c:v>
                </c:pt>
                <c:pt idx="2">
                  <c:v>0.23185314357732278</c:v>
                </c:pt>
              </c:numCache>
            </c:numRef>
          </c:val>
          <c:extLst>
            <c:ext xmlns:c16="http://schemas.microsoft.com/office/drawing/2014/chart" uri="{C3380CC4-5D6E-409C-BE32-E72D297353CC}">
              <c16:uniqueId val="{00000005-3167-4BBE-A90A-21CF1A31E3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mn-ea"/>
                <a:ea typeface="+mn-ea"/>
                <a:cs typeface="+mn-ea"/>
              </a:rPr>
              <a:t>°</a:t>
            </a:r>
            <a:r>
              <a:rPr lang="es-CL" sz="1000" b="1" i="0" u="none" strike="noStrike" baseline="0">
                <a:solidFill>
                  <a:srgbClr val="000000"/>
                </a:solidFill>
                <a:latin typeface="Arial"/>
                <a:ea typeface="+mn-ea"/>
                <a:cs typeface="Arial"/>
              </a:rPr>
              <a:t>8.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Chile. Costo promedio ponderado de las importaciones de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trigo panadero por tipo, 2019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($/kilo CIF)</a:t>
            </a:r>
          </a:p>
          <a:p>
            <a:pPr>
              <a:defRPr sz="900" b="0" i="0" u="none" strike="noStrike" baseline="0">
                <a:solidFill>
                  <a:srgbClr val="000000"/>
                </a:solidFill>
                <a:latin typeface="Arial"/>
                <a:ea typeface="Arial"/>
                <a:cs typeface="Arial"/>
              </a:defRPr>
            </a:pPr>
            <a:endParaRPr lang="es-CL" sz="1000" b="1" i="0" u="none" strike="noStrike" baseline="0">
              <a:solidFill>
                <a:srgbClr val="000000"/>
              </a:solidFill>
              <a:latin typeface="Arial"/>
              <a:cs typeface="Arial"/>
            </a:endParaRPr>
          </a:p>
        </c:rich>
      </c:tx>
      <c:overlay val="0"/>
      <c:spPr>
        <a:noFill/>
        <a:ln w="25400">
          <a:noFill/>
        </a:ln>
      </c:spPr>
    </c:title>
    <c:autoTitleDeleted val="0"/>
    <c:plotArea>
      <c:layout>
        <c:manualLayout>
          <c:layoutTarget val="inner"/>
          <c:xMode val="edge"/>
          <c:yMode val="edge"/>
          <c:x val="9.4323449743454552E-2"/>
          <c:y val="0.32091097308488614"/>
          <c:w val="0.85706808483000763"/>
          <c:h val="0.50800215190492493"/>
        </c:manualLayout>
      </c:layout>
      <c:lineChart>
        <c:grouping val="standard"/>
        <c:varyColors val="0"/>
        <c:ser>
          <c:idx val="1"/>
          <c:order val="0"/>
          <c:tx>
            <c:strRef>
              <c:f>'16'!$C$6:$D$6</c:f>
              <c:strCache>
                <c:ptCount val="1"/>
                <c:pt idx="0">
                  <c:v>Trigo Pan Argentino</c:v>
                </c:pt>
              </c:strCache>
            </c:strRef>
          </c:tx>
          <c:cat>
            <c:strRef>
              <c:f>'16'!$B$8:$B$18</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'16'!$D$8:$D$18</c:f>
              <c:numCache>
                <c:formatCode>0</c:formatCode>
                <c:ptCount val="11"/>
                <c:pt idx="0">
                  <c:v>166.85648771019902</c:v>
                </c:pt>
                <c:pt idx="1">
                  <c:v>163.01295756642645</c:v>
                </c:pt>
                <c:pt idx="2">
                  <c:v>167.39144725350198</c:v>
                </c:pt>
                <c:pt idx="3">
                  <c:v>169.69257301329134</c:v>
                </c:pt>
                <c:pt idx="4">
                  <c:v>175.93265098289484</c:v>
                </c:pt>
                <c:pt idx="5">
                  <c:v>175.84353897655271</c:v>
                </c:pt>
                <c:pt idx="6">
                  <c:v>169.56435378899377</c:v>
                </c:pt>
                <c:pt idx="7">
                  <c:v>179.17951596192964</c:v>
                </c:pt>
                <c:pt idx="8">
                  <c:v>178.17627809535787</c:v>
                </c:pt>
                <c:pt idx="10">
                  <c:v>177.32839079999999</c:v>
                </c:pt>
              </c:numCache>
            </c:numRef>
          </c:val>
          <c:smooth val="0"/>
          <c:extLst>
            <c:ext xmlns:c16="http://schemas.microsoft.com/office/drawing/2014/chart" uri="{C3380CC4-5D6E-409C-BE32-E72D297353CC}">
              <c16:uniqueId val="{00000000-6290-4F66-9647-6ADB87BBAA07}"/>
            </c:ext>
          </c:extLst>
        </c:ser>
        <c:ser>
          <c:idx val="2"/>
          <c:order val="1"/>
          <c:tx>
            <c:strRef>
              <c:f>'16'!$G$6:$H$6</c:f>
              <c:strCache>
                <c:ptCount val="1"/>
                <c:pt idx="0">
                  <c:v>Canadian WRS</c:v>
                </c:pt>
              </c:strCache>
            </c:strRef>
          </c:tx>
          <c:cat>
            <c:strRef>
              <c:f>'16'!$B$8:$B$18</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'16'!$H$8:$H$18</c:f>
              <c:numCache>
                <c:formatCode>0</c:formatCode>
                <c:ptCount val="11"/>
                <c:pt idx="0">
                  <c:v>183.65971811627483</c:v>
                </c:pt>
                <c:pt idx="1">
                  <c:v>175.5400507766787</c:v>
                </c:pt>
                <c:pt idx="2">
                  <c:v>180.90822225511121</c:v>
                </c:pt>
                <c:pt idx="3">
                  <c:v>178.82725622413415</c:v>
                </c:pt>
                <c:pt idx="4">
                  <c:v>183.4474855403252</c:v>
                </c:pt>
                <c:pt idx="5">
                  <c:v>182.61749687799224</c:v>
                </c:pt>
                <c:pt idx="6">
                  <c:v>183.89400767730152</c:v>
                </c:pt>
                <c:pt idx="7">
                  <c:v>183.83346758608198</c:v>
                </c:pt>
                <c:pt idx="8">
                  <c:v>179.0890964626459</c:v>
                </c:pt>
                <c:pt idx="9">
                  <c:v>171.92692890078743</c:v>
                </c:pt>
                <c:pt idx="10">
                  <c:v>182.71736465022741</c:v>
                </c:pt>
              </c:numCache>
            </c:numRef>
          </c:val>
          <c:smooth val="0"/>
          <c:extLst>
            <c:ext xmlns:c16="http://schemas.microsoft.com/office/drawing/2014/chart" uri="{C3380CC4-5D6E-409C-BE32-E72D297353CC}">
              <c16:uniqueId val="{00000001-6290-4F66-9647-6ADB87BBAA07}"/>
            </c:ext>
          </c:extLst>
        </c:ser>
        <c:ser>
          <c:idx val="0"/>
          <c:order val="2"/>
          <c:tx>
            <c:strRef>
              <c:f>'16'!$E$6:$F$6</c:f>
              <c:strCache>
                <c:ptCount val="1"/>
                <c:pt idx="0">
                  <c:v>Fuerte</c:v>
                </c:pt>
              </c:strCache>
            </c:strRef>
          </c:tx>
          <c:cat>
            <c:strRef>
              <c:f>'16'!$B$8:$B$18</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'16'!$F$8:$F$18</c:f>
              <c:numCache>
                <c:formatCode>0</c:formatCode>
                <c:ptCount val="11"/>
                <c:pt idx="0">
                  <c:v>184.80553416970579</c:v>
                </c:pt>
                <c:pt idx="1">
                  <c:v>178.68528373147078</c:v>
                </c:pt>
                <c:pt idx="2">
                  <c:v>181.8409388750967</c:v>
                </c:pt>
                <c:pt idx="3">
                  <c:v>182.70422524058787</c:v>
                </c:pt>
                <c:pt idx="4">
                  <c:v>183.4474855403252</c:v>
                </c:pt>
                <c:pt idx="5">
                  <c:v>191.32905916356077</c:v>
                </c:pt>
                <c:pt idx="6">
                  <c:v>188.66037382526537</c:v>
                </c:pt>
                <c:pt idx="7">
                  <c:v>182.55327310966058</c:v>
                </c:pt>
                <c:pt idx="8">
                  <c:v>178.29716804224648</c:v>
                </c:pt>
                <c:pt idx="9">
                  <c:v>174.40423074706126</c:v>
                </c:pt>
                <c:pt idx="10">
                  <c:v>184.65931730742247</c:v>
                </c:pt>
              </c:numCache>
            </c:numRef>
          </c:val>
          <c:smooth val="0"/>
          <c:extLst>
            <c:ext xmlns:c16="http://schemas.microsoft.com/office/drawing/2014/chart" uri="{C3380CC4-5D6E-409C-BE32-E72D297353CC}">
              <c16:uniqueId val="{00000002-6290-4F66-9647-6ADB87BBAA07}"/>
            </c:ext>
          </c:extLst>
        </c:ser>
        <c:dLbls>
          <c:showLegendKey val="0"/>
          <c:showVal val="0"/>
          <c:showCatName val="0"/>
          <c:showSerName val="0"/>
          <c:showPercent val="0"/>
          <c:showBubbleSize val="0"/>
        </c:dLbls>
        <c:marker val="1"/>
        <c:smooth val="0"/>
        <c:axId val="986326528"/>
        <c:axId val="984110720"/>
      </c:lineChart>
      <c:catAx>
        <c:axId val="98632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984110720"/>
        <c:crosses val="autoZero"/>
        <c:auto val="1"/>
        <c:lblAlgn val="ctr"/>
        <c:lblOffset val="100"/>
        <c:noMultiLvlLbl val="0"/>
      </c:catAx>
      <c:valAx>
        <c:axId val="984110720"/>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Arial"/>
                    <a:ea typeface="Arial"/>
                    <a:cs typeface="Arial"/>
                  </a:defRPr>
                </a:pPr>
                <a:r>
                  <a:rPr lang="es-CL"/>
                  <a:t>$/kilo nominal CIF</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6326528"/>
        <c:crosses val="autoZero"/>
        <c:crossBetween val="between"/>
      </c:valAx>
      <c:spPr>
        <a:noFill/>
        <a:ln w="25400">
          <a:noFill/>
        </a:ln>
      </c:spPr>
    </c:plotArea>
    <c:legend>
      <c:legendPos val="r"/>
      <c:layout>
        <c:manualLayout>
          <c:xMode val="edge"/>
          <c:yMode val="edge"/>
          <c:x val="0.63698105422411722"/>
          <c:y val="0.61729055607179539"/>
          <c:w val="0.21357692733823119"/>
          <c:h val="0.19813077713111948"/>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Chile. Precios promedio nacionales informados por la industria</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por tipo de trigo, 2019</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nominal)  </a:t>
            </a:r>
          </a:p>
        </c:rich>
      </c:tx>
      <c:overlay val="0"/>
      <c:spPr>
        <a:noFill/>
        <a:ln w="25400">
          <a:noFill/>
        </a:ln>
      </c:spPr>
    </c:title>
    <c:autoTitleDeleted val="0"/>
    <c:plotArea>
      <c:layout>
        <c:manualLayout>
          <c:layoutTarget val="inner"/>
          <c:xMode val="edge"/>
          <c:yMode val="edge"/>
          <c:x val="0.15447153646856945"/>
          <c:y val="0.10388103504353025"/>
          <c:w val="0.83583382995000022"/>
          <c:h val="0.67027464506417966"/>
        </c:manualLayout>
      </c:layout>
      <c:lineChart>
        <c:grouping val="standard"/>
        <c:varyColors val="0"/>
        <c:ser>
          <c:idx val="5"/>
          <c:order val="0"/>
          <c:tx>
            <c:strRef>
              <c:f>'18'!$G$6</c:f>
              <c:strCache>
                <c:ptCount val="1"/>
                <c:pt idx="0">
                  <c:v>Fuerte</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'18'!$H$8:$H$18</c:f>
              <c:numCache>
                <c:formatCode>0</c:formatCode>
                <c:ptCount val="11"/>
                <c:pt idx="0">
                  <c:v>178.20300643722803</c:v>
                </c:pt>
                <c:pt idx="1">
                  <c:v>177.2689014689015</c:v>
                </c:pt>
                <c:pt idx="2">
                  <c:v>168.81100082712987</c:v>
                </c:pt>
                <c:pt idx="3">
                  <c:v>167.33333333333331</c:v>
                </c:pt>
                <c:pt idx="4">
                  <c:v>170.91935483870967</c:v>
                </c:pt>
                <c:pt idx="5">
                  <c:v>173</c:v>
                </c:pt>
                <c:pt idx="6">
                  <c:v>173</c:v>
                </c:pt>
                <c:pt idx="7">
                  <c:v>175</c:v>
                </c:pt>
                <c:pt idx="8">
                  <c:v>174.39655172413794</c:v>
                </c:pt>
                <c:pt idx="9">
                  <c:v>170</c:v>
                </c:pt>
                <c:pt idx="10">
                  <c:v>170</c:v>
                </c:pt>
              </c:numCache>
            </c:numRef>
          </c:val>
          <c:smooth val="0"/>
          <c:extLst>
            <c:ext xmlns:c16="http://schemas.microsoft.com/office/drawing/2014/chart" uri="{C3380CC4-5D6E-409C-BE32-E72D297353CC}">
              <c16:uniqueId val="{00000000-04A0-4971-8DE5-8425A9B76861}"/>
            </c:ext>
          </c:extLst>
        </c:ser>
        <c:ser>
          <c:idx val="0"/>
          <c:order val="1"/>
          <c:tx>
            <c:strRef>
              <c:f>'18'!$E$6</c:f>
              <c:strCache>
                <c:ptCount val="1"/>
                <c:pt idx="0">
                  <c:v>Intermedio</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'18'!$F$8:$F$18</c:f>
              <c:numCache>
                <c:formatCode>0</c:formatCode>
                <c:ptCount val="11"/>
                <c:pt idx="0">
                  <c:v>174.96256443838436</c:v>
                </c:pt>
                <c:pt idx="1">
                  <c:v>175.29707341269841</c:v>
                </c:pt>
                <c:pt idx="2">
                  <c:v>172.14569892473122</c:v>
                </c:pt>
                <c:pt idx="3">
                  <c:v>176.1989417989418</c:v>
                </c:pt>
                <c:pt idx="4">
                  <c:v>172.44976958525345</c:v>
                </c:pt>
                <c:pt idx="5">
                  <c:v>173.32407407407405</c:v>
                </c:pt>
                <c:pt idx="6">
                  <c:v>175.16666666666669</c:v>
                </c:pt>
                <c:pt idx="7">
                  <c:v>178.25</c:v>
                </c:pt>
                <c:pt idx="8">
                  <c:v>172.33333333333331</c:v>
                </c:pt>
                <c:pt idx="9">
                  <c:v>167.5</c:v>
                </c:pt>
                <c:pt idx="10">
                  <c:v>169.16666666666669</c:v>
                </c:pt>
              </c:numCache>
            </c:numRef>
          </c:val>
          <c:smooth val="0"/>
          <c:extLst>
            <c:ext xmlns:c16="http://schemas.microsoft.com/office/drawing/2014/chart" uri="{C3380CC4-5D6E-409C-BE32-E72D297353CC}">
              <c16:uniqueId val="{00000001-04A0-4971-8DE5-8425A9B76861}"/>
            </c:ext>
          </c:extLst>
        </c:ser>
        <c:ser>
          <c:idx val="1"/>
          <c:order val="2"/>
          <c:tx>
            <c:strRef>
              <c:f>'18'!$C$6</c:f>
              <c:strCache>
                <c:ptCount val="1"/>
                <c:pt idx="0">
                  <c:v>Suave</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'18'!$D$8:$D$18</c:f>
              <c:numCache>
                <c:formatCode>0</c:formatCode>
                <c:ptCount val="11"/>
                <c:pt idx="0">
                  <c:v>170.17189501676495</c:v>
                </c:pt>
                <c:pt idx="1">
                  <c:v>169.91566227706605</c:v>
                </c:pt>
                <c:pt idx="2">
                  <c:v>167.66961838498844</c:v>
                </c:pt>
                <c:pt idx="3">
                  <c:v>157.5</c:v>
                </c:pt>
                <c:pt idx="4">
                  <c:v>163</c:v>
                </c:pt>
                <c:pt idx="5">
                  <c:v>163</c:v>
                </c:pt>
                <c:pt idx="6">
                  <c:v>162.85483870967744</c:v>
                </c:pt>
                <c:pt idx="7">
                  <c:v>160.33333333333334</c:v>
                </c:pt>
                <c:pt idx="8">
                  <c:v>160</c:v>
                </c:pt>
                <c:pt idx="9">
                  <c:v>160</c:v>
                </c:pt>
                <c:pt idx="10">
                  <c:v>162.16666666666666</c:v>
                </c:pt>
              </c:numCache>
            </c:numRef>
          </c:val>
          <c:smooth val="0"/>
          <c:extLst>
            <c:ext xmlns:c16="http://schemas.microsoft.com/office/drawing/2014/chart" uri="{C3380CC4-5D6E-409C-BE32-E72D297353CC}">
              <c16:uniqueId val="{00000002-04A0-4971-8DE5-8425A9B76861}"/>
            </c:ext>
          </c:extLst>
        </c:ser>
        <c:dLbls>
          <c:showLegendKey val="0"/>
          <c:showVal val="0"/>
          <c:showCatName val="0"/>
          <c:showSerName val="0"/>
          <c:showPercent val="0"/>
          <c:showBubbleSize val="0"/>
        </c:dLbls>
        <c:smooth val="0"/>
        <c:axId val="244237312"/>
        <c:axId val="244178944"/>
      </c:lineChart>
      <c:catAx>
        <c:axId val="244237312"/>
        <c:scaling>
          <c:orientation val="minMax"/>
        </c:scaling>
        <c:delete val="0"/>
        <c:axPos val="b"/>
        <c:numFmt formatCode="General" sourceLinked="1"/>
        <c:majorTickMark val="none"/>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244178944"/>
        <c:crosses val="autoZero"/>
        <c:auto val="1"/>
        <c:lblAlgn val="ctr"/>
        <c:lblOffset val="100"/>
        <c:noMultiLvlLbl val="0"/>
      </c:catAx>
      <c:valAx>
        <c:axId val="244178944"/>
        <c:scaling>
          <c:orientation val="minMax"/>
          <c:max val="185"/>
          <c:min val="155"/>
        </c:scaling>
        <c:delete val="0"/>
        <c:axPos val="l"/>
        <c:majorGridlines/>
        <c:title>
          <c:tx>
            <c:rich>
              <a:bodyPr/>
              <a:lstStyle/>
              <a:p>
                <a:pPr>
                  <a:defRPr sz="900" b="0" i="0" u="none" strike="noStrike" baseline="0">
                    <a:solidFill>
                      <a:srgbClr val="000000"/>
                    </a:solidFill>
                    <a:latin typeface="Arial"/>
                    <a:ea typeface="Arial"/>
                    <a:cs typeface="Arial"/>
                  </a:defRPr>
                </a:pPr>
                <a:r>
                  <a:rPr lang="es-CL"/>
                  <a:t> $ / kilo nominal
</a:t>
                </a:r>
              </a:p>
            </c:rich>
          </c:tx>
          <c:overlay val="0"/>
          <c:spPr>
            <a:noFill/>
            <a:ln w="25400">
              <a:noFill/>
            </a:ln>
          </c:spPr>
        </c:title>
        <c:numFmt formatCode="#,##0" sourceLinked="0"/>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4237312"/>
        <c:crosses val="autoZero"/>
        <c:crossBetween val="between"/>
      </c:valAx>
      <c:spPr>
        <a:pattFill prst="pct5">
          <a:fgClr>
            <a:srgbClr val="FFFFFF"/>
          </a:fgClr>
          <a:bgClr>
            <a:schemeClr val="bg1"/>
          </a:bgClr>
        </a:pattFill>
        <a:ln w="12700">
          <a:noFill/>
          <a:prstDash val="solid"/>
        </a:ln>
      </c:spPr>
    </c:plotArea>
    <c:legend>
      <c:legendPos val="r"/>
      <c:layout>
        <c:manualLayout>
          <c:xMode val="edge"/>
          <c:yMode val="edge"/>
          <c:x val="0.21521143190434525"/>
          <c:y val="0.9191861247891564"/>
          <c:w val="0.69031728521857472"/>
          <c:h val="8.0109827770087821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6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84.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66675</xdr:rowOff>
    </xdr:from>
    <xdr:to>
      <xdr:col>2</xdr:col>
      <xdr:colOff>400050</xdr:colOff>
      <xdr:row>41</xdr:row>
      <xdr:rowOff>180975</xdr:rowOff>
    </xdr:to>
    <xdr:pic>
      <xdr:nvPicPr>
        <xdr:cNvPr id="27229411" name="Picture 1" descr="LOGO_FUCOA">
          <a:extLst>
            <a:ext uri="{FF2B5EF4-FFF2-40B4-BE49-F238E27FC236}">
              <a16:creationId xmlns:a16="http://schemas.microsoft.com/office/drawing/2014/main" id="{D4831FB8-F99F-404F-8871-76F9E4737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467850"/>
          <a:ext cx="3695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83</xdr:row>
      <xdr:rowOff>66675</xdr:rowOff>
    </xdr:from>
    <xdr:to>
      <xdr:col>1</xdr:col>
      <xdr:colOff>466725</xdr:colOff>
      <xdr:row>83</xdr:row>
      <xdr:rowOff>114300</xdr:rowOff>
    </xdr:to>
    <xdr:pic>
      <xdr:nvPicPr>
        <xdr:cNvPr id="27229412" name="Picture 41" descr="pie">
          <a:extLst>
            <a:ext uri="{FF2B5EF4-FFF2-40B4-BE49-F238E27FC236}">
              <a16:creationId xmlns:a16="http://schemas.microsoft.com/office/drawing/2014/main" id="{5097D4E3-F137-4B64-A07E-53085C1EFC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450050"/>
          <a:ext cx="2381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19049</xdr:colOff>
      <xdr:row>0</xdr:row>
      <xdr:rowOff>38100</xdr:rowOff>
    </xdr:from>
    <xdr:to>
      <xdr:col>0</xdr:col>
      <xdr:colOff>666750</xdr:colOff>
      <xdr:row>5</xdr:row>
      <xdr:rowOff>76200</xdr:rowOff>
    </xdr:to>
    <xdr:pic>
      <xdr:nvPicPr>
        <xdr:cNvPr id="5" name="Imagen 4">
          <a:extLst>
            <a:ext uri="{FF2B5EF4-FFF2-40B4-BE49-F238E27FC236}">
              <a16:creationId xmlns:a16="http://schemas.microsoft.com/office/drawing/2014/main" id="{3F579069-C9C0-480C-A3DE-8C4D4B9AFF28}"/>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5381"/>
        <a:stretch/>
      </xdr:blipFill>
      <xdr:spPr bwMode="auto">
        <a:xfrm>
          <a:off x="38098" y="38100"/>
          <a:ext cx="1295402" cy="1181100"/>
        </a:xfrm>
        <a:prstGeom prst="rect">
          <a:avLst/>
        </a:prstGeom>
        <a:noFill/>
        <a:ln>
          <a:noFill/>
        </a:ln>
      </xdr:spPr>
    </xdr:pic>
    <xdr:clientData/>
  </xdr:twoCellAnchor>
</xdr:wsDr>
</file>

<file path=xl/drawings/drawing10.xml><?xml version="1.0" encoding="utf-8"?>
<c:userShapes xmlns:c="http://schemas.openxmlformats.org/drawingml/2006/chart">
  <cdr:relSizeAnchor xmlns:cdr="http://schemas.openxmlformats.org/drawingml/2006/chartDrawing">
    <cdr:from>
      <cdr:x>4.16667E-6</cdr:x>
      <cdr:y>0.91939</cdr:y>
    </cdr:from>
    <cdr:to>
      <cdr:x>0.99975</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F25E3E26-E19D-4871-8290-AA9348BB57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X7A0T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999949B2-C122-4266-B17D-AF1297B2F84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X8A0T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180975</xdr:colOff>
      <xdr:row>19</xdr:row>
      <xdr:rowOff>114300</xdr:rowOff>
    </xdr:from>
    <xdr:to>
      <xdr:col>9</xdr:col>
      <xdr:colOff>0</xdr:colOff>
      <xdr:row>37</xdr:row>
      <xdr:rowOff>57150</xdr:rowOff>
    </xdr:to>
    <xdr:graphicFrame macro="">
      <xdr:nvGraphicFramePr>
        <xdr:cNvPr id="7908" name="Chart 3">
          <a:extLst>
            <a:ext uri="{FF2B5EF4-FFF2-40B4-BE49-F238E27FC236}">
              <a16:creationId xmlns:a16="http://schemas.microsoft.com/office/drawing/2014/main" id="{1CF63120-7FEC-427D-A9FC-CC7E18122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23591BE-637B-4A81-ADE1-68F6205AB55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X10A0T</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0.01094</cdr:x>
      <cdr:y>0.93222</cdr:y>
    </cdr:from>
    <cdr:to>
      <cdr:x>0.79939</cdr:x>
      <cdr:y>0.98919</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133350</xdr:colOff>
      <xdr:row>20</xdr:row>
      <xdr:rowOff>123825</xdr:rowOff>
    </xdr:from>
    <xdr:to>
      <xdr:col>5</xdr:col>
      <xdr:colOff>1257300</xdr:colOff>
      <xdr:row>36</xdr:row>
      <xdr:rowOff>76200</xdr:rowOff>
    </xdr:to>
    <xdr:graphicFrame macro="">
      <xdr:nvGraphicFramePr>
        <xdr:cNvPr id="8932" name="Chart 3">
          <a:extLst>
            <a:ext uri="{FF2B5EF4-FFF2-40B4-BE49-F238E27FC236}">
              <a16:creationId xmlns:a16="http://schemas.microsoft.com/office/drawing/2014/main" id="{178F135C-D364-4F19-9FEF-0C98F8F80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42F58E09-DB47-49D3-8C71-06F62BBA50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X11A0T</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0.01094</cdr:x>
      <cdr:y>0.92502</cdr:y>
    </cdr:from>
    <cdr:to>
      <cdr:x>0.80283</cdr:x>
      <cdr:y>0.99015</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0</xdr:colOff>
      <xdr:row>24</xdr:row>
      <xdr:rowOff>66675</xdr:rowOff>
    </xdr:from>
    <xdr:to>
      <xdr:col>10</xdr:col>
      <xdr:colOff>514350</xdr:colOff>
      <xdr:row>39</xdr:row>
      <xdr:rowOff>104775</xdr:rowOff>
    </xdr:to>
    <xdr:graphicFrame macro="">
      <xdr:nvGraphicFramePr>
        <xdr:cNvPr id="9956" name="3 Gráfico">
          <a:extLst>
            <a:ext uri="{FF2B5EF4-FFF2-40B4-BE49-F238E27FC236}">
              <a16:creationId xmlns:a16="http://schemas.microsoft.com/office/drawing/2014/main" id="{63E3F62F-A1B7-40FC-9042-F5136B8394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4DFB0AEB-254E-4D90-9A60-ADE9A07112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X12A0T</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0.02018</cdr:x>
      <cdr:y>0.90463</cdr:y>
    </cdr:from>
    <cdr:to>
      <cdr:x>0.17774</cdr:x>
      <cdr:y>0.91565</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137690" y="3079788"/>
          <a:ext cx="1085974" cy="3569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a:t>
          </a:r>
          <a:r>
            <a:rPr lang="es-ES" sz="900">
              <a:latin typeface="Arial"/>
            </a:rPr>
            <a:t>: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47625</xdr:colOff>
      <xdr:row>23</xdr:row>
      <xdr:rowOff>57150</xdr:rowOff>
    </xdr:from>
    <xdr:to>
      <xdr:col>10</xdr:col>
      <xdr:colOff>561975</xdr:colOff>
      <xdr:row>37</xdr:row>
      <xdr:rowOff>133350</xdr:rowOff>
    </xdr:to>
    <xdr:graphicFrame macro="">
      <xdr:nvGraphicFramePr>
        <xdr:cNvPr id="10980" name="3 Gráfico">
          <a:extLst>
            <a:ext uri="{FF2B5EF4-FFF2-40B4-BE49-F238E27FC236}">
              <a16:creationId xmlns:a16="http://schemas.microsoft.com/office/drawing/2014/main" id="{6BD6827C-70A9-4525-AE9F-DF1E62634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3D05FAF-B18A-4DFB-A7EE-1EE6803785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X13A0T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114300</xdr:rowOff>
    </xdr:from>
    <xdr:to>
      <xdr:col>2</xdr:col>
      <xdr:colOff>400050</xdr:colOff>
      <xdr:row>11</xdr:row>
      <xdr:rowOff>238125</xdr:rowOff>
    </xdr:to>
    <xdr:pic>
      <xdr:nvPicPr>
        <xdr:cNvPr id="2788" name="Picture 1" descr="LOGO_FUCOA">
          <a:extLst>
            <a:ext uri="{FF2B5EF4-FFF2-40B4-BE49-F238E27FC236}">
              <a16:creationId xmlns:a16="http://schemas.microsoft.com/office/drawing/2014/main" id="{7AF39EF1-870F-4A13-973C-FC53E1C63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163050"/>
          <a:ext cx="3152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0.001</cdr:x>
      <cdr:y>0.93601</cdr:y>
    </cdr:from>
    <cdr:to>
      <cdr:x>0.00125</cdr:x>
      <cdr:y>0.93601</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ADDA0E2D-C3EA-4DA4-9426-8F9C3587DD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X14A0T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57150</xdr:colOff>
      <xdr:row>20</xdr:row>
      <xdr:rowOff>95250</xdr:rowOff>
    </xdr:from>
    <xdr:to>
      <xdr:col>11</xdr:col>
      <xdr:colOff>28575</xdr:colOff>
      <xdr:row>32</xdr:row>
      <xdr:rowOff>57150</xdr:rowOff>
    </xdr:to>
    <xdr:graphicFrame macro="">
      <xdr:nvGraphicFramePr>
        <xdr:cNvPr id="12005" name="Gráfico 1">
          <a:extLst>
            <a:ext uri="{FF2B5EF4-FFF2-40B4-BE49-F238E27FC236}">
              <a16:creationId xmlns:a16="http://schemas.microsoft.com/office/drawing/2014/main" id="{0E9D8E57-1F10-43FC-922B-9D98A94C5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168CD8A-0858-4A96-8DBE-8F418BEBFC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X15A0T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B020D12C-E1B1-4979-9896-DCE36F52D0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X16A0T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22</xdr:row>
      <xdr:rowOff>57150</xdr:rowOff>
    </xdr:from>
    <xdr:to>
      <xdr:col>10</xdr:col>
      <xdr:colOff>495300</xdr:colOff>
      <xdr:row>27</xdr:row>
      <xdr:rowOff>552450</xdr:rowOff>
    </xdr:to>
    <xdr:graphicFrame macro="">
      <xdr:nvGraphicFramePr>
        <xdr:cNvPr id="13029" name="Chart 1">
          <a:extLst>
            <a:ext uri="{FF2B5EF4-FFF2-40B4-BE49-F238E27FC236}">
              <a16:creationId xmlns:a16="http://schemas.microsoft.com/office/drawing/2014/main" id="{AAAD1866-FF33-4F44-9805-D6A25E16E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22B490B-F4E9-4106-96A8-0E8E4441EA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X17A0T</a:t>
          </a:r>
        </a:p>
      </xdr:txBody>
    </xdr:sp>
    <xdr:clientData/>
  </xdr:twoCellAnchor>
</xdr:wsDr>
</file>

<file path=xl/drawings/drawing25.xml><?xml version="1.0" encoding="utf-8"?>
<c:userShapes xmlns:c="http://schemas.openxmlformats.org/drawingml/2006/chart">
  <cdr:relSizeAnchor xmlns:cdr="http://schemas.openxmlformats.org/drawingml/2006/chartDrawing">
    <cdr:from>
      <cdr:x>4.44444E-6</cdr:x>
      <cdr:y>0.95678</cdr:y>
    </cdr:from>
    <cdr:to>
      <cdr:x>4.44444E-6</cdr:x>
      <cdr:y>0.95799</cdr:y>
    </cdr:to>
    <cdr:sp macro="" textlink="">
      <cdr:nvSpPr>
        <cdr:cNvPr id="2" name="1 CuadroTexto">
          <a:extLst xmlns:a="http://schemas.openxmlformats.org/drawingml/2006/main">
            <a:ext uri="{FF2B5EF4-FFF2-40B4-BE49-F238E27FC236}">
              <a16:creationId xmlns:a16="http://schemas.microsoft.com/office/drawing/2014/main" id="{BE64FD9A-50C5-47C1-8245-59F61945BF8B}"/>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0.9705</cdr:y>
    </cdr:from>
    <cdr:to>
      <cdr:x>0</cdr:x>
      <cdr:y>0.97123</cdr:y>
    </cdr:to>
    <cdr:sp macro="" textlink="">
      <cdr:nvSpPr>
        <cdr:cNvPr id="4" name="1 CuadroTexto">
          <a:extLst xmlns:a="http://schemas.openxmlformats.org/drawingml/2006/main">
            <a:ext uri="{FF2B5EF4-FFF2-40B4-BE49-F238E27FC236}">
              <a16:creationId xmlns:a16="http://schemas.microsoft.com/office/drawing/2014/main" id="{3FD1A8B0-7FB4-45A5-980C-84BE6362E7EE}"/>
            </a:ext>
          </a:extLst>
        </cdr:cNvPr>
        <cdr:cNvSpPr txBox="1"/>
      </cdr:nvSpPr>
      <cdr:spPr>
        <a:xfrm xmlns:a="http://schemas.openxmlformats.org/drawingml/2006/main">
          <a:off x="0" y="2901294"/>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0</xdr:colOff>
      <xdr:row>22</xdr:row>
      <xdr:rowOff>0</xdr:rowOff>
    </xdr:from>
    <xdr:to>
      <xdr:col>1</xdr:col>
      <xdr:colOff>0</xdr:colOff>
      <xdr:row>36</xdr:row>
      <xdr:rowOff>238125</xdr:rowOff>
    </xdr:to>
    <xdr:graphicFrame macro="">
      <xdr:nvGraphicFramePr>
        <xdr:cNvPr id="21006791" name="Chart 1">
          <a:extLst>
            <a:ext uri="{FF2B5EF4-FFF2-40B4-BE49-F238E27FC236}">
              <a16:creationId xmlns:a16="http://schemas.microsoft.com/office/drawing/2014/main" id="{70DB32E3-85AF-40C1-9DF2-28C502FCA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1</xdr:col>
      <xdr:colOff>0</xdr:colOff>
      <xdr:row>65</xdr:row>
      <xdr:rowOff>714375</xdr:rowOff>
    </xdr:to>
    <xdr:graphicFrame macro="">
      <xdr:nvGraphicFramePr>
        <xdr:cNvPr id="21006792" name="Chart 2">
          <a:extLst>
            <a:ext uri="{FF2B5EF4-FFF2-40B4-BE49-F238E27FC236}">
              <a16:creationId xmlns:a16="http://schemas.microsoft.com/office/drawing/2014/main" id="{1BD41E46-C4E4-482B-8F38-5F09CBC33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94D1846-82A2-4231-9DFC-AF57AEF6985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X18A0T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57150</xdr:colOff>
      <xdr:row>29</xdr:row>
      <xdr:rowOff>28575</xdr:rowOff>
    </xdr:from>
    <xdr:to>
      <xdr:col>7</xdr:col>
      <xdr:colOff>733425</xdr:colOff>
      <xdr:row>51</xdr:row>
      <xdr:rowOff>76200</xdr:rowOff>
    </xdr:to>
    <xdr:graphicFrame macro="">
      <xdr:nvGraphicFramePr>
        <xdr:cNvPr id="15076" name="Chart 4">
          <a:extLst>
            <a:ext uri="{FF2B5EF4-FFF2-40B4-BE49-F238E27FC236}">
              <a16:creationId xmlns:a16="http://schemas.microsoft.com/office/drawing/2014/main" id="{6D27DDED-BDC1-4C65-A19E-7E7453441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14401D6D-6A62-4570-9BD6-98DCE6F405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X19A0T</a:t>
          </a:r>
        </a:p>
      </xdr:txBody>
    </xdr:sp>
    <xdr:clientData/>
  </xdr:twoCellAnchor>
</xdr:wsDr>
</file>

<file path=xl/drawings/drawing28.xml><?xml version="1.0" encoding="utf-8"?>
<c:userShapes xmlns:c="http://schemas.openxmlformats.org/drawingml/2006/chart">
  <cdr:relSizeAnchor xmlns:cdr="http://schemas.openxmlformats.org/drawingml/2006/chartDrawing">
    <cdr:from>
      <cdr:x>0.00575</cdr:x>
      <cdr:y>0.92709</cdr:y>
    </cdr:from>
    <cdr:to>
      <cdr:x>0.85627</cdr:x>
      <cdr:y>0.99976</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95250</xdr:colOff>
      <xdr:row>0</xdr:row>
      <xdr:rowOff>47625</xdr:rowOff>
    </xdr:from>
    <xdr:to>
      <xdr:col>9</xdr:col>
      <xdr:colOff>609600</xdr:colOff>
      <xdr:row>19</xdr:row>
      <xdr:rowOff>114300</xdr:rowOff>
    </xdr:to>
    <xdr:graphicFrame macro="">
      <xdr:nvGraphicFramePr>
        <xdr:cNvPr id="2" name="Gráfico 2">
          <a:extLst>
            <a:ext uri="{FF2B5EF4-FFF2-40B4-BE49-F238E27FC236}">
              <a16:creationId xmlns:a16="http://schemas.microsoft.com/office/drawing/2014/main" id="{E07820D3-A987-448E-AFDF-007D81C41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3" name="CuadroTexto 2">
          <a:extLst>
            <a:ext uri="{FF2B5EF4-FFF2-40B4-BE49-F238E27FC236}">
              <a16:creationId xmlns:a16="http://schemas.microsoft.com/office/drawing/2014/main" id="{263F898B-C7A1-483A-A0C4-7256BE6A07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X20A0T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57150</xdr:rowOff>
    </xdr:from>
    <xdr:to>
      <xdr:col>1</xdr:col>
      <xdr:colOff>447675</xdr:colOff>
      <xdr:row>43</xdr:row>
      <xdr:rowOff>123825</xdr:rowOff>
    </xdr:to>
    <xdr:pic>
      <xdr:nvPicPr>
        <xdr:cNvPr id="3812" name="Picture 41" descr="pie">
          <a:extLst>
            <a:ext uri="{FF2B5EF4-FFF2-40B4-BE49-F238E27FC236}">
              <a16:creationId xmlns:a16="http://schemas.microsoft.com/office/drawing/2014/main" id="{0F8AB1CD-ED06-4717-B477-263E3864D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43925"/>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cdr:x>
      <cdr:y>0.9435</cdr:y>
    </cdr:from>
    <cdr:to>
      <cdr:x>0</cdr:x>
      <cdr:y>0.94423</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3156566"/>
          <a:ext cx="6025082" cy="21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389DC391-FADB-4BAB-A34E-AFD55B323F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X21A0T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EC461C4-DF31-4BB8-BEDB-0F2C2CF634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X22A0T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874DF61E-911C-48E5-B80E-5B21ACB6BE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X23A0T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68623C07-FCE7-4DEC-8D9A-7C94C596CBB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X24A0T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F04254B-C99D-49CA-BF62-5AF3DD634D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X25A0T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5B1A3FE7-30E5-4AC4-BA7D-138C77C030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X26A0T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428625</xdr:colOff>
      <xdr:row>40</xdr:row>
      <xdr:rowOff>123825</xdr:rowOff>
    </xdr:to>
    <xdr:pic>
      <xdr:nvPicPr>
        <xdr:cNvPr id="17124" name="Picture 41" descr="pie">
          <a:extLst>
            <a:ext uri="{FF2B5EF4-FFF2-40B4-BE49-F238E27FC236}">
              <a16:creationId xmlns:a16="http://schemas.microsoft.com/office/drawing/2014/main" id="{8C2D716D-7F23-41F9-A440-3A6E29F6F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39175"/>
          <a:ext cx="1057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85725</xdr:colOff>
      <xdr:row>19</xdr:row>
      <xdr:rowOff>133350</xdr:rowOff>
    </xdr:from>
    <xdr:to>
      <xdr:col>7</xdr:col>
      <xdr:colOff>1019175</xdr:colOff>
      <xdr:row>34</xdr:row>
      <xdr:rowOff>209550</xdr:rowOff>
    </xdr:to>
    <xdr:graphicFrame macro="">
      <xdr:nvGraphicFramePr>
        <xdr:cNvPr id="18148" name="3 Gráfico">
          <a:extLst>
            <a:ext uri="{FF2B5EF4-FFF2-40B4-BE49-F238E27FC236}">
              <a16:creationId xmlns:a16="http://schemas.microsoft.com/office/drawing/2014/main" id="{3B5FDF75-9764-43A1-AC9B-B13D8D729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0311A03A-0D4F-464D-B5FF-E5858D3278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X28A0T</a:t>
          </a:r>
        </a:p>
      </xdr:txBody>
    </xdr:sp>
    <xdr:clientData/>
  </xdr:twoCellAnchor>
</xdr:wsDr>
</file>

<file path=xl/drawings/drawing39.xml><?xml version="1.0" encoding="utf-8"?>
<c:userShapes xmlns:c="http://schemas.openxmlformats.org/drawingml/2006/chart">
  <cdr:relSizeAnchor xmlns:cdr="http://schemas.openxmlformats.org/drawingml/2006/chartDrawing">
    <cdr:from>
      <cdr:x>0</cdr:x>
      <cdr:y>0.93125</cdr:y>
    </cdr:from>
    <cdr:to>
      <cdr:x>0</cdr:x>
      <cdr:y>0.93197</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57150</xdr:colOff>
      <xdr:row>18</xdr:row>
      <xdr:rowOff>190500</xdr:rowOff>
    </xdr:from>
    <xdr:to>
      <xdr:col>6</xdr:col>
      <xdr:colOff>1038225</xdr:colOff>
      <xdr:row>34</xdr:row>
      <xdr:rowOff>76200</xdr:rowOff>
    </xdr:to>
    <xdr:graphicFrame macro="">
      <xdr:nvGraphicFramePr>
        <xdr:cNvPr id="4836" name="3 Gráfico">
          <a:extLst>
            <a:ext uri="{FF2B5EF4-FFF2-40B4-BE49-F238E27FC236}">
              <a16:creationId xmlns:a16="http://schemas.microsoft.com/office/drawing/2014/main" id="{65EDB086-3D95-4DA7-BC26-9337E2665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4CF7854E-1FA7-40E5-B1BB-D15DBD87A8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xdr:colOff>
      <xdr:row>18</xdr:row>
      <xdr:rowOff>9525</xdr:rowOff>
    </xdr:from>
    <xdr:to>
      <xdr:col>6</xdr:col>
      <xdr:colOff>1085850</xdr:colOff>
      <xdr:row>33</xdr:row>
      <xdr:rowOff>142875</xdr:rowOff>
    </xdr:to>
    <xdr:graphicFrame macro="">
      <xdr:nvGraphicFramePr>
        <xdr:cNvPr id="19172" name="3 Gráfico">
          <a:extLst>
            <a:ext uri="{FF2B5EF4-FFF2-40B4-BE49-F238E27FC236}">
              <a16:creationId xmlns:a16="http://schemas.microsoft.com/office/drawing/2014/main" id="{7FCCCAF0-AAA6-426D-A49E-92DD99EF5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22699B3-BC58-41CF-8F55-1E55E2B414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X29A0T</a:t>
          </a: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0.00049</cdr:x>
      <cdr:y>0.94506</cdr:y>
    </cdr:from>
    <cdr:to>
      <cdr:x>0.00049</cdr:x>
      <cdr:y>0.94578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4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ADBC8A49-B05A-42C3-9785-02F2A87DF6B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X30A0T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209550</xdr:colOff>
      <xdr:row>17</xdr:row>
      <xdr:rowOff>0</xdr:rowOff>
    </xdr:from>
    <xdr:to>
      <xdr:col>4</xdr:col>
      <xdr:colOff>1428750</xdr:colOff>
      <xdr:row>34</xdr:row>
      <xdr:rowOff>76200</xdr:rowOff>
    </xdr:to>
    <xdr:graphicFrame macro="">
      <xdr:nvGraphicFramePr>
        <xdr:cNvPr id="20196" name="5 Gráfico">
          <a:extLst>
            <a:ext uri="{FF2B5EF4-FFF2-40B4-BE49-F238E27FC236}">
              <a16:creationId xmlns:a16="http://schemas.microsoft.com/office/drawing/2014/main" id="{6372E3B6-DCBB-4948-9296-48FF5571C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6F9D2DBF-C1E6-481B-8EF1-3CD2EDC9D40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X31A0T</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0.00025</cdr:x>
      <cdr:y>0.91325</cdr:y>
    </cdr:from>
    <cdr:to>
      <cdr:x>0.00025</cdr:x>
      <cdr:y>0.91469</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599FC04-D7DB-4B4A-B784-2888D2918F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X32A0T</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7C96DC4-979D-4FFE-9B46-7BC8F91703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X33A0T</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AB892DAF-F3FA-434B-895C-1E82FB45A3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X34A0T</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66675</xdr:colOff>
      <xdr:row>19</xdr:row>
      <xdr:rowOff>76200</xdr:rowOff>
    </xdr:from>
    <xdr:to>
      <xdr:col>7</xdr:col>
      <xdr:colOff>800100</xdr:colOff>
      <xdr:row>37</xdr:row>
      <xdr:rowOff>133350</xdr:rowOff>
    </xdr:to>
    <xdr:graphicFrame macro="">
      <xdr:nvGraphicFramePr>
        <xdr:cNvPr id="21220" name="Chart 3">
          <a:extLst>
            <a:ext uri="{FF2B5EF4-FFF2-40B4-BE49-F238E27FC236}">
              <a16:creationId xmlns:a16="http://schemas.microsoft.com/office/drawing/2014/main" id="{BECEE883-5856-429B-BA32-C170DE2D8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72DD197-A180-4C9F-AA45-4AD13FF632D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X35A0T</a:t>
          </a:r>
        </a:p>
      </xdr:txBody>
    </xdr:sp>
    <xdr:clientData/>
  </xdr:twoCellAnchor>
</xdr:wsDr>
</file>

<file path=xl/drawings/drawing49.xml><?xml version="1.0" encoding="utf-8"?>
<c:userShapes xmlns:c="http://schemas.openxmlformats.org/drawingml/2006/chart">
  <cdr:relSizeAnchor xmlns:cdr="http://schemas.openxmlformats.org/drawingml/2006/chartDrawing">
    <cdr:from>
      <cdr:x>0.01247</cdr:x>
      <cdr:y>0.88681</cdr:y>
    </cdr:from>
    <cdr:to>
      <cdr:x>0.9347</cdr:x>
      <cdr:y>0.93356</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1">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0.92414</cdr:y>
    </cdr:from>
    <cdr:to>
      <cdr:x>0</cdr:x>
      <cdr:y>0.92655</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0.xml><?xml version="1.0" encoding="utf-8"?>
<xdr:wsDr xmlns:xdr="http://schemas.openxmlformats.org/drawingml/2006/spreadsheetDrawing" xmlns:a="http://schemas.openxmlformats.org/drawingml/2006/main">
  <xdr:twoCellAnchor>
    <xdr:from>
      <xdr:col>1</xdr:col>
      <xdr:colOff>47625</xdr:colOff>
      <xdr:row>20</xdr:row>
      <xdr:rowOff>123825</xdr:rowOff>
    </xdr:from>
    <xdr:to>
      <xdr:col>6</xdr:col>
      <xdr:colOff>914400</xdr:colOff>
      <xdr:row>37</xdr:row>
      <xdr:rowOff>504825</xdr:rowOff>
    </xdr:to>
    <xdr:graphicFrame macro="">
      <xdr:nvGraphicFramePr>
        <xdr:cNvPr id="22244" name="Chart 3">
          <a:extLst>
            <a:ext uri="{FF2B5EF4-FFF2-40B4-BE49-F238E27FC236}">
              <a16:creationId xmlns:a16="http://schemas.microsoft.com/office/drawing/2014/main" id="{CC422EC3-E74C-408E-9154-DAC4D94DB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516D3F95-28DD-469B-BE89-1AAE289D60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X36A0T</a:t>
          </a:r>
        </a:p>
      </xdr:txBody>
    </xdr:sp>
    <xdr:clientData/>
  </xdr:twoCellAnchor>
</xdr:wsDr>
</file>

<file path=xl/drawings/drawing51.xml><?xml version="1.0" encoding="utf-8"?>
<c:userShapes xmlns:c="http://schemas.openxmlformats.org/drawingml/2006/chart">
  <cdr:relSizeAnchor xmlns:cdr="http://schemas.openxmlformats.org/drawingml/2006/chartDrawing">
    <cdr:from>
      <cdr:x>0.01094</cdr:x>
      <cdr:y>0.92501</cdr:y>
    </cdr:from>
    <cdr:to>
      <cdr:x>0.8016</cdr:x>
      <cdr:y>0.99015</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9524</xdr:colOff>
      <xdr:row>22</xdr:row>
      <xdr:rowOff>95250</xdr:rowOff>
    </xdr:from>
    <xdr:to>
      <xdr:col>9</xdr:col>
      <xdr:colOff>600074</xdr:colOff>
      <xdr:row>38</xdr:row>
      <xdr:rowOff>47625</xdr:rowOff>
    </xdr:to>
    <xdr:graphicFrame macro="">
      <xdr:nvGraphicFramePr>
        <xdr:cNvPr id="23268" name="3 Gráfico">
          <a:extLst>
            <a:ext uri="{FF2B5EF4-FFF2-40B4-BE49-F238E27FC236}">
              <a16:creationId xmlns:a16="http://schemas.microsoft.com/office/drawing/2014/main" id="{84513811-0152-45F6-93E7-6BA83C85C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99B00CE4-5B41-4AF3-A6A1-3B841A7AF1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X37A0T</a:t>
          </a:r>
        </a:p>
      </xdr:txBody>
    </xdr:sp>
    <xdr:clientData/>
  </xdr:twoCellAnchor>
</xdr:wsDr>
</file>

<file path=xl/drawings/drawing53.xml><?xml version="1.0" encoding="utf-8"?>
<c:userShapes xmlns:c="http://schemas.openxmlformats.org/drawingml/2006/chart">
  <cdr:relSizeAnchor xmlns:cdr="http://schemas.openxmlformats.org/drawingml/2006/chartDrawing">
    <cdr:from>
      <cdr:x>0.001</cdr:x>
      <cdr:y>0.93721</cdr:y>
    </cdr:from>
    <cdr:to>
      <cdr:x>0.001</cdr:x>
      <cdr:y>0.93721</cdr:y>
    </cdr:to>
    <cdr:sp macro="" textlink="">
      <cdr:nvSpPr>
        <cdr:cNvPr id="2" name="1 CuadroTexto">
          <a:extLst xmlns:a="http://schemas.openxmlformats.org/drawingml/2006/main">
            <a:ext uri="{FF2B5EF4-FFF2-40B4-BE49-F238E27FC236}">
              <a16:creationId xmlns:a16="http://schemas.microsoft.com/office/drawing/2014/main" id="{9E03E778-F2B1-42A0-955A-4E0A6FF33E04}"/>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0">
              <a:latin typeface="Arial"/>
            </a:rPr>
            <a:t> </a:t>
          </a:r>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47625</xdr:colOff>
      <xdr:row>14</xdr:row>
      <xdr:rowOff>95250</xdr:rowOff>
    </xdr:from>
    <xdr:to>
      <xdr:col>6</xdr:col>
      <xdr:colOff>0</xdr:colOff>
      <xdr:row>34</xdr:row>
      <xdr:rowOff>85725</xdr:rowOff>
    </xdr:to>
    <xdr:graphicFrame macro="">
      <xdr:nvGraphicFramePr>
        <xdr:cNvPr id="24292" name="Chart 1">
          <a:extLst>
            <a:ext uri="{FF2B5EF4-FFF2-40B4-BE49-F238E27FC236}">
              <a16:creationId xmlns:a16="http://schemas.microsoft.com/office/drawing/2014/main" id="{82E9D0E5-822D-4E5F-AA0F-C0B3B1391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712F28C9-FA82-4914-9812-D84391F9A8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X38A0T</a:t>
          </a:r>
        </a:p>
      </xdr:txBody>
    </xdr:sp>
    <xdr:clientData/>
  </xdr:twoCellAnchor>
</xdr:wsDr>
</file>

<file path=xl/drawings/drawing55.xml><?xml version="1.0" encoding="utf-8"?>
<c:userShapes xmlns:c="http://schemas.openxmlformats.org/drawingml/2006/chart">
  <cdr:relSizeAnchor xmlns:cdr="http://schemas.openxmlformats.org/drawingml/2006/chartDrawing">
    <cdr:from>
      <cdr:x>0.0005</cdr:x>
      <cdr:y>0.89863</cdr:y>
    </cdr:from>
    <cdr:to>
      <cdr:x>0.0005</cdr:x>
      <cdr:y>0.90008</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0.01899</cdr:x>
      <cdr:y>0.91071</cdr:y>
    </cdr:from>
    <cdr:to>
      <cdr:x>0.81208</cdr:x>
      <cdr:y>0.99744</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126233" y="3064931"/>
          <a:ext cx="5143191" cy="2665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56.xml><?xml version="1.0" encoding="utf-8"?>
<xdr:wsDr xmlns:xdr="http://schemas.openxmlformats.org/drawingml/2006/spreadsheetDrawing" xmlns:a="http://schemas.openxmlformats.org/drawingml/2006/main">
  <xdr:twoCellAnchor>
    <xdr:from>
      <xdr:col>2</xdr:col>
      <xdr:colOff>47625</xdr:colOff>
      <xdr:row>14</xdr:row>
      <xdr:rowOff>76200</xdr:rowOff>
    </xdr:from>
    <xdr:to>
      <xdr:col>7</xdr:col>
      <xdr:colOff>0</xdr:colOff>
      <xdr:row>35</xdr:row>
      <xdr:rowOff>38100</xdr:rowOff>
    </xdr:to>
    <xdr:graphicFrame macro="">
      <xdr:nvGraphicFramePr>
        <xdr:cNvPr id="25316" name="Chart 1">
          <a:extLst>
            <a:ext uri="{FF2B5EF4-FFF2-40B4-BE49-F238E27FC236}">
              <a16:creationId xmlns:a16="http://schemas.microsoft.com/office/drawing/2014/main" id="{451BF93A-948A-49AE-9395-B1C80D880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10720E8A-41EE-4A12-8BF7-556262EC77C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X39A0T</a:t>
          </a:r>
        </a:p>
      </xdr:txBody>
    </xdr:sp>
    <xdr:clientData/>
  </xdr:twoCellAnchor>
</xdr:wsDr>
</file>

<file path=xl/drawings/drawing57.xml><?xml version="1.0" encoding="utf-8"?>
<c:userShapes xmlns:c="http://schemas.openxmlformats.org/drawingml/2006/chart">
  <cdr:relSizeAnchor xmlns:cdr="http://schemas.openxmlformats.org/drawingml/2006/chartDrawing">
    <cdr:from>
      <cdr:x>0</cdr:x>
      <cdr:y>0.95823</cdr:y>
    </cdr:from>
    <cdr:to>
      <cdr:x>0</cdr:x>
      <cdr:y>0.95944</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0.90309</cdr:y>
    </cdr:from>
    <cdr:to>
      <cdr:x>0.014</cdr:x>
      <cdr:y>0.90453</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cdr:x>
      <cdr:y>0.92353</cdr:y>
    </cdr:from>
    <cdr:to>
      <cdr:x>0</cdr:x>
      <cdr:y>0.92426</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57150</xdr:colOff>
      <xdr:row>20</xdr:row>
      <xdr:rowOff>47625</xdr:rowOff>
    </xdr:from>
    <xdr:to>
      <xdr:col>6</xdr:col>
      <xdr:colOff>981075</xdr:colOff>
      <xdr:row>42</xdr:row>
      <xdr:rowOff>0</xdr:rowOff>
    </xdr:to>
    <xdr:graphicFrame macro="">
      <xdr:nvGraphicFramePr>
        <xdr:cNvPr id="26340" name="Chart 3">
          <a:extLst>
            <a:ext uri="{FF2B5EF4-FFF2-40B4-BE49-F238E27FC236}">
              <a16:creationId xmlns:a16="http://schemas.microsoft.com/office/drawing/2014/main" id="{AB5506B2-4155-4A30-9A32-055B8D466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FE436B84-62E1-4E5C-9506-1EE21C1E03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X40A0T</a:t>
          </a:r>
        </a:p>
      </xdr:txBody>
    </xdr:sp>
    <xdr:clientData/>
  </xdr:twoCellAnchor>
</xdr:wsDr>
</file>

<file path=xl/drawings/drawing59.xml><?xml version="1.0" encoding="utf-8"?>
<c:userShapes xmlns:c="http://schemas.openxmlformats.org/drawingml/2006/chart">
  <cdr:relSizeAnchor xmlns:cdr="http://schemas.openxmlformats.org/drawingml/2006/chartDrawing">
    <cdr:from>
      <cdr:x>0</cdr:x>
      <cdr:y>0.96026</cdr:y>
    </cdr:from>
    <cdr:to>
      <cdr:x>0</cdr:x>
      <cdr:y>0.96123</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19065" y="3182813"/>
          <a:ext cx="3561954" cy="16998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xdr:colOff>
      <xdr:row>16</xdr:row>
      <xdr:rowOff>485775</xdr:rowOff>
    </xdr:from>
    <xdr:to>
      <xdr:col>6</xdr:col>
      <xdr:colOff>933450</xdr:colOff>
      <xdr:row>35</xdr:row>
      <xdr:rowOff>152400</xdr:rowOff>
    </xdr:to>
    <xdr:graphicFrame macro="">
      <xdr:nvGraphicFramePr>
        <xdr:cNvPr id="5860" name="3 Gráfico">
          <a:extLst>
            <a:ext uri="{FF2B5EF4-FFF2-40B4-BE49-F238E27FC236}">
              <a16:creationId xmlns:a16="http://schemas.microsoft.com/office/drawing/2014/main" id="{493F2B43-6B23-47D1-AFC2-FF1279BDA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147E6ED9-D3DA-4FA2-9E2E-67A7FEFF271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X4A0T</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1D2E53A2-E14D-4356-8C93-C1B2C0939E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X41A0T</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76200</xdr:colOff>
      <xdr:row>25</xdr:row>
      <xdr:rowOff>28575</xdr:rowOff>
    </xdr:from>
    <xdr:to>
      <xdr:col>7</xdr:col>
      <xdr:colOff>0</xdr:colOff>
      <xdr:row>42</xdr:row>
      <xdr:rowOff>152400</xdr:rowOff>
    </xdr:to>
    <xdr:graphicFrame macro="">
      <xdr:nvGraphicFramePr>
        <xdr:cNvPr id="27364" name="Chart 4">
          <a:extLst>
            <a:ext uri="{FF2B5EF4-FFF2-40B4-BE49-F238E27FC236}">
              <a16:creationId xmlns:a16="http://schemas.microsoft.com/office/drawing/2014/main" id="{3A535F4E-2940-4911-958B-4491709DF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1</xdr:col>
      <xdr:colOff>3175</xdr:colOff>
      <xdr:row>0</xdr:row>
      <xdr:rowOff>105767</xdr:rowOff>
    </xdr:to>
    <xdr:sp macro="" textlink="">
      <xdr:nvSpPr>
        <xdr:cNvPr id="2" name="CuadroTexto 1">
          <a:extLst>
            <a:ext uri="{FF2B5EF4-FFF2-40B4-BE49-F238E27FC236}">
              <a16:creationId xmlns:a16="http://schemas.microsoft.com/office/drawing/2014/main" id="{7D6EE24B-11F0-4BE5-A6A9-9921F5BF909A}"/>
            </a:ext>
          </a:extLst>
        </xdr:cNvPr>
        <xdr:cNvSpPr txBox="1"/>
      </xdr:nvSpPr>
      <xdr:spPr>
        <a:xfrm>
          <a:off x="3175" y="3175"/>
          <a:ext cx="4762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X42A0T</a:t>
          </a:r>
        </a:p>
      </xdr:txBody>
    </xdr:sp>
    <xdr:clientData/>
  </xdr:twoCellAnchor>
</xdr:wsDr>
</file>

<file path=xl/drawings/drawing62.xml><?xml version="1.0" encoding="utf-8"?>
<c:userShapes xmlns:c="http://schemas.openxmlformats.org/drawingml/2006/chart">
  <cdr:relSizeAnchor xmlns:cdr="http://schemas.openxmlformats.org/drawingml/2006/chartDrawing">
    <cdr:from>
      <cdr:x>0.00575</cdr:x>
      <cdr:y>0.92809</cdr:y>
    </cdr:from>
    <cdr:to>
      <cdr:x>0.85088</cdr:x>
      <cdr:y>0.99976</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63.xml><?xml version="1.0" encoding="utf-8"?>
<xdr:wsDr xmlns:xdr="http://schemas.openxmlformats.org/drawingml/2006/spreadsheetDrawing" xmlns:a="http://schemas.openxmlformats.org/drawingml/2006/main">
  <xdr:twoCellAnchor>
    <xdr:from>
      <xdr:col>0</xdr:col>
      <xdr:colOff>80963</xdr:colOff>
      <xdr:row>0</xdr:row>
      <xdr:rowOff>14287</xdr:rowOff>
    </xdr:from>
    <xdr:to>
      <xdr:col>5</xdr:col>
      <xdr:colOff>485776</xdr:colOff>
      <xdr:row>22</xdr:row>
      <xdr:rowOff>152400</xdr:rowOff>
    </xdr:to>
    <xdr:graphicFrame macro="">
      <xdr:nvGraphicFramePr>
        <xdr:cNvPr id="3" name="Gráfico 2">
          <a:extLst>
            <a:ext uri="{FF2B5EF4-FFF2-40B4-BE49-F238E27FC236}">
              <a16:creationId xmlns:a16="http://schemas.microsoft.com/office/drawing/2014/main" id="{C28F9968-59D8-4AE3-B8B9-76F3386E39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CA9671E-B3DA-42F3-B7DA-D406308E87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X43A0T</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41</xdr:row>
      <xdr:rowOff>57150</xdr:rowOff>
    </xdr:from>
    <xdr:to>
      <xdr:col>1</xdr:col>
      <xdr:colOff>447675</xdr:colOff>
      <xdr:row>41</xdr:row>
      <xdr:rowOff>123825</xdr:rowOff>
    </xdr:to>
    <xdr:pic>
      <xdr:nvPicPr>
        <xdr:cNvPr id="29412" name="Picture 41" descr="pie">
          <a:extLst>
            <a:ext uri="{FF2B5EF4-FFF2-40B4-BE49-F238E27FC236}">
              <a16:creationId xmlns:a16="http://schemas.microsoft.com/office/drawing/2014/main" id="{E0D1B0ED-F498-4DF9-BB2E-9F786706B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3950"/>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xdr:from>
      <xdr:col>1</xdr:col>
      <xdr:colOff>66675</xdr:colOff>
      <xdr:row>19</xdr:row>
      <xdr:rowOff>95250</xdr:rowOff>
    </xdr:from>
    <xdr:to>
      <xdr:col>6</xdr:col>
      <xdr:colOff>1047750</xdr:colOff>
      <xdr:row>34</xdr:row>
      <xdr:rowOff>266700</xdr:rowOff>
    </xdr:to>
    <xdr:graphicFrame macro="">
      <xdr:nvGraphicFramePr>
        <xdr:cNvPr id="30436" name="3 Gráfico">
          <a:extLst>
            <a:ext uri="{FF2B5EF4-FFF2-40B4-BE49-F238E27FC236}">
              <a16:creationId xmlns:a16="http://schemas.microsoft.com/office/drawing/2014/main" id="{A3403974-0C22-46DF-B33F-FFD7CA353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1</xdr:col>
      <xdr:colOff>0</xdr:colOff>
      <xdr:row>0</xdr:row>
      <xdr:rowOff>105767</xdr:rowOff>
    </xdr:to>
    <xdr:sp macro="" textlink="">
      <xdr:nvSpPr>
        <xdr:cNvPr id="2" name="CuadroTexto 1">
          <a:extLst>
            <a:ext uri="{FF2B5EF4-FFF2-40B4-BE49-F238E27FC236}">
              <a16:creationId xmlns:a16="http://schemas.microsoft.com/office/drawing/2014/main" id="{CB217A08-680C-4E9A-B7CE-7C5D0CCF25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X45A0T</a:t>
          </a:r>
        </a:p>
      </xdr:txBody>
    </xdr:sp>
    <xdr:clientData/>
  </xdr:twoCellAnchor>
</xdr:wsDr>
</file>

<file path=xl/drawings/drawing66.xml><?xml version="1.0" encoding="utf-8"?>
<c:userShapes xmlns:c="http://schemas.openxmlformats.org/drawingml/2006/chart">
  <cdr:relSizeAnchor xmlns:cdr="http://schemas.openxmlformats.org/drawingml/2006/chartDrawing">
    <cdr:from>
      <cdr:x>0.0005</cdr:x>
      <cdr:y>0.92749</cdr:y>
    </cdr:from>
    <cdr:to>
      <cdr:x>0.99975</cdr:x>
      <cdr:y>0.99373</cdr:y>
    </cdr:to>
    <cdr:sp macro="" textlink="">
      <cdr:nvSpPr>
        <cdr:cNvPr id="2" name="1 CuadroTexto">
          <a:extLst xmlns:a="http://schemas.openxmlformats.org/drawingml/2006/main">
            <a:ext uri="{FF2B5EF4-FFF2-40B4-BE49-F238E27FC236}">
              <a16:creationId xmlns:a16="http://schemas.microsoft.com/office/drawing/2014/main" id="{B9997B82-FCED-4712-9FF3-4A2CDD1C7699}"/>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67.xml><?xml version="1.0" encoding="utf-8"?>
<xdr:wsDr xmlns:xdr="http://schemas.openxmlformats.org/drawingml/2006/spreadsheetDrawing" xmlns:a="http://schemas.openxmlformats.org/drawingml/2006/main">
  <xdr:twoCellAnchor>
    <xdr:from>
      <xdr:col>1</xdr:col>
      <xdr:colOff>0</xdr:colOff>
      <xdr:row>15</xdr:row>
      <xdr:rowOff>114300</xdr:rowOff>
    </xdr:from>
    <xdr:to>
      <xdr:col>6</xdr:col>
      <xdr:colOff>1000125</xdr:colOff>
      <xdr:row>34</xdr:row>
      <xdr:rowOff>133350</xdr:rowOff>
    </xdr:to>
    <xdr:graphicFrame macro="">
      <xdr:nvGraphicFramePr>
        <xdr:cNvPr id="31461" name="3 Gráfico">
          <a:extLst>
            <a:ext uri="{FF2B5EF4-FFF2-40B4-BE49-F238E27FC236}">
              <a16:creationId xmlns:a16="http://schemas.microsoft.com/office/drawing/2014/main" id="{6A797A1D-6B5F-4675-9CBD-636F2DAE3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1</xdr:col>
      <xdr:colOff>0</xdr:colOff>
      <xdr:row>0</xdr:row>
      <xdr:rowOff>105767</xdr:rowOff>
    </xdr:to>
    <xdr:sp macro="" textlink="">
      <xdr:nvSpPr>
        <xdr:cNvPr id="2" name="CuadroTexto 1">
          <a:extLst>
            <a:ext uri="{FF2B5EF4-FFF2-40B4-BE49-F238E27FC236}">
              <a16:creationId xmlns:a16="http://schemas.microsoft.com/office/drawing/2014/main" id="{53761F6B-3E0E-4A16-A0D6-8DE5D2560E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X46A0T</a:t>
          </a:r>
        </a:p>
      </xdr:txBody>
    </xdr:sp>
    <xdr:clientData/>
  </xdr:twoCellAnchor>
</xdr:wsDr>
</file>

<file path=xl/drawings/drawing68.xml><?xml version="1.0" encoding="utf-8"?>
<c:userShapes xmlns:c="http://schemas.openxmlformats.org/drawingml/2006/chart">
  <cdr:relSizeAnchor xmlns:cdr="http://schemas.openxmlformats.org/drawingml/2006/chartDrawing">
    <cdr:from>
      <cdr:x>0</cdr:x>
      <cdr:y>0.916</cdr:y>
    </cdr:from>
    <cdr:to>
      <cdr:x>0</cdr:x>
      <cdr:y>0.91648</cdr:y>
    </cdr:to>
    <cdr:sp macro="" textlink="">
      <cdr:nvSpPr>
        <cdr:cNvPr id="2" name="1 CuadroTexto">
          <a:extLst xmlns:a="http://schemas.openxmlformats.org/drawingml/2006/main">
            <a:ext uri="{FF2B5EF4-FFF2-40B4-BE49-F238E27FC236}">
              <a16:creationId xmlns:a16="http://schemas.microsoft.com/office/drawing/2014/main" id="{42805291-E17E-49BD-BEA7-EB49ADAF0F36}"/>
            </a:ext>
          </a:extLst>
        </cdr:cNvPr>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dr:relSizeAnchor xmlns:cdr="http://schemas.openxmlformats.org/drawingml/2006/chartDrawing">
    <cdr:from>
      <cdr:x>0.00328</cdr:x>
      <cdr:y>0.93525</cdr:y>
    </cdr:from>
    <cdr:to>
      <cdr:x>0.9674</cdr:x>
      <cdr:y>1</cdr:y>
    </cdr:to>
    <cdr:sp macro="" textlink="">
      <cdr:nvSpPr>
        <cdr:cNvPr id="3" name="1 CuadroTexto">
          <a:extLst xmlns:a="http://schemas.openxmlformats.org/drawingml/2006/main">
            <a:ext uri="{FF2B5EF4-FFF2-40B4-BE49-F238E27FC236}">
              <a16:creationId xmlns:a16="http://schemas.microsoft.com/office/drawing/2014/main" id="{AA0308D6-51D5-4A5C-934F-BBDA3D9D1CC8}"/>
            </a:ext>
          </a:extLst>
        </cdr:cNvPr>
        <cdr:cNvSpPr txBox="1"/>
      </cdr:nvSpPr>
      <cdr:spPr>
        <a:xfrm xmlns:a="http://schemas.openxmlformats.org/drawingml/2006/main">
          <a:off x="22225" y="2779364"/>
          <a:ext cx="6529249" cy="19243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D7B123C8-D625-4484-9BDC-00C2CC9CD8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X47A0T</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0.002</cdr:x>
      <cdr:y>0.91252</cdr:y>
    </cdr:from>
    <cdr:to>
      <cdr:x>0.00323</cdr:x>
      <cdr:y>0.91373</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70.xml><?xml version="1.0" encoding="utf-8"?>
<xdr:wsDr xmlns:xdr="http://schemas.openxmlformats.org/drawingml/2006/spreadsheetDrawing" xmlns:a="http://schemas.openxmlformats.org/drawingml/2006/main">
  <xdr:twoCellAnchor>
    <xdr:from>
      <xdr:col>1</xdr:col>
      <xdr:colOff>9525</xdr:colOff>
      <xdr:row>19</xdr:row>
      <xdr:rowOff>142875</xdr:rowOff>
    </xdr:from>
    <xdr:to>
      <xdr:col>4</xdr:col>
      <xdr:colOff>1562100</xdr:colOff>
      <xdr:row>43</xdr:row>
      <xdr:rowOff>76200</xdr:rowOff>
    </xdr:to>
    <xdr:graphicFrame macro="">
      <xdr:nvGraphicFramePr>
        <xdr:cNvPr id="32484" name="5 Gráfico">
          <a:extLst>
            <a:ext uri="{FF2B5EF4-FFF2-40B4-BE49-F238E27FC236}">
              <a16:creationId xmlns:a16="http://schemas.microsoft.com/office/drawing/2014/main" id="{44F208E6-CF44-4752-8679-4C80CE752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5FA18BE9-08C7-4221-8657-A52F057E0F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X48A0T</a:t>
          </a:r>
        </a:p>
      </xdr:txBody>
    </xdr:sp>
    <xdr:clientData/>
  </xdr:twoCellAnchor>
</xdr:wsDr>
</file>

<file path=xl/drawings/drawing71.xml><?xml version="1.0" encoding="utf-8"?>
<c:userShapes xmlns:c="http://schemas.openxmlformats.org/drawingml/2006/chart">
  <cdr:relSizeAnchor xmlns:cdr="http://schemas.openxmlformats.org/drawingml/2006/chartDrawing">
    <cdr:from>
      <cdr:x>0.00304</cdr:x>
      <cdr:y>0.9404</cdr:y>
    </cdr:from>
    <cdr:to>
      <cdr:x>0.75029</cdr:x>
      <cdr:y>0.98425</cdr:y>
    </cdr:to>
    <cdr:sp macro="" textlink="">
      <cdr:nvSpPr>
        <cdr:cNvPr id="2" name="1 CuadroTexto">
          <a:extLst xmlns:a="http://schemas.openxmlformats.org/drawingml/2006/main">
            <a:ext uri="{FF2B5EF4-FFF2-40B4-BE49-F238E27FC236}">
              <a16:creationId xmlns:a16="http://schemas.microsoft.com/office/drawing/2014/main" id="{03C9A45B-E58C-416A-B598-9824343F7FC6}"/>
            </a:ext>
          </a:extLst>
        </cdr:cNvPr>
        <cdr:cNvSpPr txBox="1"/>
      </cdr:nvSpPr>
      <cdr:spPr>
        <a:xfrm xmlns:a="http://schemas.openxmlformats.org/drawingml/2006/main">
          <a:off x="19050" y="3412742"/>
          <a:ext cx="4676234" cy="15913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información del INE.</a:t>
          </a: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7F01EFAF-8F42-4B59-BB03-D479C2D7B6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X49A0T</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4EA7FB63-35EA-41DE-99A5-81D20A10F1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X50A0T</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1</xdr:col>
      <xdr:colOff>38100</xdr:colOff>
      <xdr:row>19</xdr:row>
      <xdr:rowOff>123825</xdr:rowOff>
    </xdr:from>
    <xdr:to>
      <xdr:col>6</xdr:col>
      <xdr:colOff>1114425</xdr:colOff>
      <xdr:row>35</xdr:row>
      <xdr:rowOff>85725</xdr:rowOff>
    </xdr:to>
    <xdr:graphicFrame macro="">
      <xdr:nvGraphicFramePr>
        <xdr:cNvPr id="33508" name="Chart 3">
          <a:extLst>
            <a:ext uri="{FF2B5EF4-FFF2-40B4-BE49-F238E27FC236}">
              <a16:creationId xmlns:a16="http://schemas.microsoft.com/office/drawing/2014/main" id="{B7B6A705-CF89-4FE2-BBAA-368B15CD6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8D89AF10-B4F8-40F5-B5BB-E8C2CEBDD6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X51A0T</a:t>
          </a:r>
        </a:p>
      </xdr:txBody>
    </xdr:sp>
    <xdr:clientData/>
  </xdr:twoCellAnchor>
</xdr:wsDr>
</file>

<file path=xl/drawings/drawing75.xml><?xml version="1.0" encoding="utf-8"?>
<c:userShapes xmlns:c="http://schemas.openxmlformats.org/drawingml/2006/chart">
  <cdr:relSizeAnchor xmlns:cdr="http://schemas.openxmlformats.org/drawingml/2006/chartDrawing">
    <cdr:from>
      <cdr:x>0.01094</cdr:x>
      <cdr:y>0.89275</cdr:y>
    </cdr:from>
    <cdr:to>
      <cdr:x>0.96221</cdr:x>
      <cdr:y>0.98943</cdr:y>
    </cdr:to>
    <cdr:sp macro="" textlink="">
      <cdr:nvSpPr>
        <cdr:cNvPr id="2" name="1 CuadroTexto">
          <a:extLst xmlns:a="http://schemas.openxmlformats.org/drawingml/2006/main">
            <a:ext uri="{FF2B5EF4-FFF2-40B4-BE49-F238E27FC236}">
              <a16:creationId xmlns:a16="http://schemas.microsoft.com/office/drawing/2014/main" id="{1DAD78C5-3646-4C56-A2D5-DA0A826332E4}"/>
            </a:ext>
          </a:extLst>
        </cdr:cNvPr>
        <cdr:cNvSpPr txBox="1"/>
      </cdr:nvSpPr>
      <cdr:spPr>
        <a:xfrm xmlns:a="http://schemas.openxmlformats.org/drawingml/2006/main">
          <a:off x="65336" y="2743200"/>
          <a:ext cx="5678239" cy="27112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 e</a:t>
          </a:r>
          <a:r>
            <a:rPr lang="es-CL" sz="900" baseline="0">
              <a:solidFill>
                <a:sysClr val="windowText" lastClr="000000"/>
              </a:solidFill>
              <a:latin typeface="Arial" pitchFamily="34" charset="0"/>
              <a:ea typeface="+mn-ea"/>
              <a:cs typeface="Arial" pitchFamily="34" charset="0"/>
            </a:rPr>
            <a:t> INE.</a:t>
          </a:r>
        </a:p>
      </cdr:txBody>
    </cdr:sp>
  </cdr:relSizeAnchor>
</c:userShapes>
</file>

<file path=xl/drawings/drawing76.xml><?xml version="1.0" encoding="utf-8"?>
<xdr:wsDr xmlns:xdr="http://schemas.openxmlformats.org/drawingml/2006/spreadsheetDrawing" xmlns:a="http://schemas.openxmlformats.org/drawingml/2006/main">
  <xdr:twoCellAnchor>
    <xdr:from>
      <xdr:col>1</xdr:col>
      <xdr:colOff>76200</xdr:colOff>
      <xdr:row>19</xdr:row>
      <xdr:rowOff>95250</xdr:rowOff>
    </xdr:from>
    <xdr:to>
      <xdr:col>6</xdr:col>
      <xdr:colOff>838200</xdr:colOff>
      <xdr:row>37</xdr:row>
      <xdr:rowOff>133350</xdr:rowOff>
    </xdr:to>
    <xdr:graphicFrame macro="">
      <xdr:nvGraphicFramePr>
        <xdr:cNvPr id="34532" name="Chart 3">
          <a:extLst>
            <a:ext uri="{FF2B5EF4-FFF2-40B4-BE49-F238E27FC236}">
              <a16:creationId xmlns:a16="http://schemas.microsoft.com/office/drawing/2014/main" id="{8CECABFE-9611-473B-9606-91330744D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ABFE5A04-1A46-456E-8AE6-BFE1EB459E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X52A0T</a:t>
          </a:r>
        </a:p>
      </xdr:txBody>
    </xdr:sp>
    <xdr:clientData/>
  </xdr:twoCellAnchor>
</xdr:wsDr>
</file>

<file path=xl/drawings/drawing77.xml><?xml version="1.0" encoding="utf-8"?>
<c:userShapes xmlns:c="http://schemas.openxmlformats.org/drawingml/2006/chart">
  <cdr:relSizeAnchor xmlns:cdr="http://schemas.openxmlformats.org/drawingml/2006/chartDrawing">
    <cdr:from>
      <cdr:x>0.0094</cdr:x>
      <cdr:y>0.89233</cdr:y>
    </cdr:from>
    <cdr:to>
      <cdr:x>0.80325</cdr:x>
      <cdr:y>0.95772</cdr:y>
    </cdr:to>
    <cdr:sp macro="" textlink="">
      <cdr:nvSpPr>
        <cdr:cNvPr id="2" name="1 CuadroTexto">
          <a:extLst xmlns:a="http://schemas.openxmlformats.org/drawingml/2006/main">
            <a:ext uri="{FF2B5EF4-FFF2-40B4-BE49-F238E27FC236}">
              <a16:creationId xmlns:a16="http://schemas.microsoft.com/office/drawing/2014/main" id="{146A256A-7685-4E82-9D51-748605CCB9D7}"/>
            </a:ext>
          </a:extLst>
        </cdr:cNvPr>
        <cdr:cNvSpPr txBox="1"/>
      </cdr:nvSpPr>
      <cdr:spPr>
        <a:xfrm xmlns:a="http://schemas.openxmlformats.org/drawingml/2006/main">
          <a:off x="42261" y="2694331"/>
          <a:ext cx="3568990" cy="19744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78.xml><?xml version="1.0" encoding="utf-8"?>
<xdr:wsDr xmlns:xdr="http://schemas.openxmlformats.org/drawingml/2006/spreadsheetDrawing" xmlns:a="http://schemas.openxmlformats.org/drawingml/2006/main">
  <xdr:twoCellAnchor>
    <xdr:from>
      <xdr:col>1</xdr:col>
      <xdr:colOff>0</xdr:colOff>
      <xdr:row>22</xdr:row>
      <xdr:rowOff>133350</xdr:rowOff>
    </xdr:from>
    <xdr:to>
      <xdr:col>13</xdr:col>
      <xdr:colOff>38100</xdr:colOff>
      <xdr:row>39</xdr:row>
      <xdr:rowOff>9525</xdr:rowOff>
    </xdr:to>
    <xdr:graphicFrame macro="">
      <xdr:nvGraphicFramePr>
        <xdr:cNvPr id="35556" name="3 Gráfico">
          <a:extLst>
            <a:ext uri="{FF2B5EF4-FFF2-40B4-BE49-F238E27FC236}">
              <a16:creationId xmlns:a16="http://schemas.microsoft.com/office/drawing/2014/main" id="{708C5FA3-9F82-442C-9D76-509CF7AF6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11B3A6B-FD92-4115-8169-09FBA8C893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X53A0T</a:t>
          </a:r>
        </a:p>
      </xdr:txBody>
    </xdr:sp>
    <xdr:clientData/>
  </xdr:twoCellAnchor>
</xdr:wsDr>
</file>

<file path=xl/drawings/drawing79.xml><?xml version="1.0" encoding="utf-8"?>
<c:userShapes xmlns:c="http://schemas.openxmlformats.org/drawingml/2006/chart">
  <cdr:relSizeAnchor xmlns:cdr="http://schemas.openxmlformats.org/drawingml/2006/chartDrawing">
    <cdr:from>
      <cdr:x>0.0005</cdr:x>
      <cdr:y>0.93072</cdr:y>
    </cdr:from>
    <cdr:to>
      <cdr:x>0.0005</cdr:x>
      <cdr:y>0.93072</cdr:y>
    </cdr:to>
    <cdr:sp macro="" textlink="">
      <cdr:nvSpPr>
        <cdr:cNvPr id="2" name="1 CuadroTexto">
          <a:extLst xmlns:a="http://schemas.openxmlformats.org/drawingml/2006/main">
            <a:ext uri="{FF2B5EF4-FFF2-40B4-BE49-F238E27FC236}">
              <a16:creationId xmlns:a16="http://schemas.microsoft.com/office/drawing/2014/main" id="{E8826655-652B-49A8-AB00-AFAF81A63F23}"/>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3175</xdr:colOff>
      <xdr:row>0</xdr:row>
      <xdr:rowOff>3175</xdr:rowOff>
    </xdr:from>
    <xdr:to>
      <xdr:col>1</xdr:col>
      <xdr:colOff>66675</xdr:colOff>
      <xdr:row>0</xdr:row>
      <xdr:rowOff>105767</xdr:rowOff>
    </xdr:to>
    <xdr:sp macro="" textlink="">
      <xdr:nvSpPr>
        <xdr:cNvPr id="2" name="CuadroTexto 1">
          <a:extLst>
            <a:ext uri="{FF2B5EF4-FFF2-40B4-BE49-F238E27FC236}">
              <a16:creationId xmlns:a16="http://schemas.microsoft.com/office/drawing/2014/main" id="{25A07C67-D84B-4A12-B994-8A825991A3CE}"/>
            </a:ext>
          </a:extLst>
        </xdr:cNvPr>
        <xdr:cNvSpPr txBox="1"/>
      </xdr:nvSpPr>
      <xdr:spPr>
        <a:xfrm>
          <a:off x="13652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X5A0T</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xdr:col>
      <xdr:colOff>9525</xdr:colOff>
      <xdr:row>16</xdr:row>
      <xdr:rowOff>66675</xdr:rowOff>
    </xdr:from>
    <xdr:to>
      <xdr:col>9</xdr:col>
      <xdr:colOff>0</xdr:colOff>
      <xdr:row>30</xdr:row>
      <xdr:rowOff>647700</xdr:rowOff>
    </xdr:to>
    <xdr:graphicFrame macro="">
      <xdr:nvGraphicFramePr>
        <xdr:cNvPr id="36580" name="Chart 1">
          <a:extLst>
            <a:ext uri="{FF2B5EF4-FFF2-40B4-BE49-F238E27FC236}">
              <a16:creationId xmlns:a16="http://schemas.microsoft.com/office/drawing/2014/main" id="{4A205E68-DD32-4472-A2AA-95A78EB62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03B2A33-16CF-4838-A4F9-EFE167FE6B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X54A0T</a:t>
          </a:r>
        </a:p>
      </xdr:txBody>
    </xdr:sp>
    <xdr:clientData/>
  </xdr:twoCellAnchor>
</xdr:wsDr>
</file>

<file path=xl/drawings/drawing81.xml><?xml version="1.0" encoding="utf-8"?>
<c:userShapes xmlns:c="http://schemas.openxmlformats.org/drawingml/2006/chart">
  <cdr:relSizeAnchor xmlns:cdr="http://schemas.openxmlformats.org/drawingml/2006/chartDrawing">
    <cdr:from>
      <cdr:x>0.00025</cdr:x>
      <cdr:y>0.89791</cdr:y>
    </cdr:from>
    <cdr:to>
      <cdr:x>0.00025</cdr:x>
      <cdr:y>0.89887</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0.02071</cdr:x>
      <cdr:y>0.90782</cdr:y>
    </cdr:from>
    <cdr:to>
      <cdr:x>0.817</cdr:x>
      <cdr:y>0.99576</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46991" y="3009708"/>
          <a:ext cx="5637772" cy="2750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82.xml><?xml version="1.0" encoding="utf-8"?>
<xdr:wsDr xmlns:xdr="http://schemas.openxmlformats.org/drawingml/2006/spreadsheetDrawing" xmlns:a="http://schemas.openxmlformats.org/drawingml/2006/main">
  <xdr:twoCellAnchor>
    <xdr:from>
      <xdr:col>1</xdr:col>
      <xdr:colOff>0</xdr:colOff>
      <xdr:row>17</xdr:row>
      <xdr:rowOff>76200</xdr:rowOff>
    </xdr:from>
    <xdr:to>
      <xdr:col>7</xdr:col>
      <xdr:colOff>28575</xdr:colOff>
      <xdr:row>34</xdr:row>
      <xdr:rowOff>123825</xdr:rowOff>
    </xdr:to>
    <xdr:graphicFrame macro="">
      <xdr:nvGraphicFramePr>
        <xdr:cNvPr id="37604" name="Chart 1">
          <a:extLst>
            <a:ext uri="{FF2B5EF4-FFF2-40B4-BE49-F238E27FC236}">
              <a16:creationId xmlns:a16="http://schemas.microsoft.com/office/drawing/2014/main" id="{546E2345-A328-462B-8590-A0305CDF8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BC6E781F-59BD-47B0-95EF-23E33B52C8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X55A0T</a:t>
          </a:r>
        </a:p>
      </xdr:txBody>
    </xdr:sp>
    <xdr:clientData/>
  </xdr:twoCellAnchor>
</xdr:wsDr>
</file>

<file path=xl/drawings/drawing83.xml><?xml version="1.0" encoding="utf-8"?>
<c:userShapes xmlns:c="http://schemas.openxmlformats.org/drawingml/2006/chart">
  <cdr:relSizeAnchor xmlns:cdr="http://schemas.openxmlformats.org/drawingml/2006/chartDrawing">
    <cdr:from>
      <cdr:x>0</cdr:x>
      <cdr:y>0.95728</cdr:y>
    </cdr:from>
    <cdr:to>
      <cdr:x>0</cdr:x>
      <cdr:y>0.95873</cdr:y>
    </cdr:to>
    <cdr:sp macro="" textlink="">
      <cdr:nvSpPr>
        <cdr:cNvPr id="2" name="1 CuadroTexto">
          <a:extLst xmlns:a="http://schemas.openxmlformats.org/drawingml/2006/main">
            <a:ext uri="{FF2B5EF4-FFF2-40B4-BE49-F238E27FC236}">
              <a16:creationId xmlns:a16="http://schemas.microsoft.com/office/drawing/2014/main" id="{9C8D3F40-62D0-4AAA-A92A-275DC0276B1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0.00138</cdr:x>
      <cdr:y>0.9077</cdr:y>
    </cdr:from>
    <cdr:to>
      <cdr:x>0.8119</cdr:x>
      <cdr:y>0.98342</cdr:y>
    </cdr:to>
    <cdr:sp macro="" textlink="">
      <cdr:nvSpPr>
        <cdr:cNvPr id="4" name="1 CuadroTexto">
          <a:extLst xmlns:a="http://schemas.openxmlformats.org/drawingml/2006/main">
            <a:ext uri="{FF2B5EF4-FFF2-40B4-BE49-F238E27FC236}">
              <a16:creationId xmlns:a16="http://schemas.microsoft.com/office/drawing/2014/main" id="{7E3A0A80-699E-48A7-87CC-2210C77A895B}"/>
            </a:ext>
          </a:extLst>
        </cdr:cNvPr>
        <cdr:cNvSpPr txBox="1"/>
      </cdr:nvSpPr>
      <cdr:spPr>
        <a:xfrm xmlns:a="http://schemas.openxmlformats.org/drawingml/2006/main">
          <a:off x="9525" y="3674493"/>
          <a:ext cx="5581707" cy="3065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a:p xmlns:a="http://schemas.openxmlformats.org/drawingml/2006/main">
          <a:r>
            <a:rPr lang="es-ES" sz="900">
              <a:latin typeface="Arial" panose="020B0604020202020204" pitchFamily="34" charset="0"/>
              <a:cs typeface="Arial" panose="020B0604020202020204" pitchFamily="34" charset="0"/>
            </a:rPr>
            <a:t>*Costo promedio de las importaciones efectuadas en septiembre de 2019.</a:t>
          </a:r>
        </a:p>
      </cdr:txBody>
    </cdr:sp>
  </cdr:relSizeAnchor>
</c:userShapes>
</file>

<file path=xl/drawings/drawing84.xml><?xml version="1.0" encoding="utf-8"?>
<xdr:wsDr xmlns:xdr="http://schemas.openxmlformats.org/drawingml/2006/spreadsheetDrawing" xmlns:a="http://schemas.openxmlformats.org/drawingml/2006/main">
  <xdr:twoCellAnchor>
    <xdr:from>
      <xdr:col>1</xdr:col>
      <xdr:colOff>0</xdr:colOff>
      <xdr:row>34</xdr:row>
      <xdr:rowOff>419100</xdr:rowOff>
    </xdr:from>
    <xdr:to>
      <xdr:col>1</xdr:col>
      <xdr:colOff>0</xdr:colOff>
      <xdr:row>48</xdr:row>
      <xdr:rowOff>238125</xdr:rowOff>
    </xdr:to>
    <xdr:graphicFrame macro="">
      <xdr:nvGraphicFramePr>
        <xdr:cNvPr id="26195352" name="Chart 1">
          <a:extLst>
            <a:ext uri="{FF2B5EF4-FFF2-40B4-BE49-F238E27FC236}">
              <a16:creationId xmlns:a16="http://schemas.microsoft.com/office/drawing/2014/main" id="{78349310-29AD-4620-8624-6939E694E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0</xdr:rowOff>
    </xdr:from>
    <xdr:to>
      <xdr:col>1</xdr:col>
      <xdr:colOff>0</xdr:colOff>
      <xdr:row>77</xdr:row>
      <xdr:rowOff>714375</xdr:rowOff>
    </xdr:to>
    <xdr:graphicFrame macro="">
      <xdr:nvGraphicFramePr>
        <xdr:cNvPr id="26195353" name="Chart 2">
          <a:extLst>
            <a:ext uri="{FF2B5EF4-FFF2-40B4-BE49-F238E27FC236}">
              <a16:creationId xmlns:a16="http://schemas.microsoft.com/office/drawing/2014/main" id="{8D32D967-7D56-4B12-8803-CC162ED9E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20</xdr:row>
      <xdr:rowOff>57150</xdr:rowOff>
    </xdr:from>
    <xdr:to>
      <xdr:col>7</xdr:col>
      <xdr:colOff>866775</xdr:colOff>
      <xdr:row>32</xdr:row>
      <xdr:rowOff>95250</xdr:rowOff>
    </xdr:to>
    <xdr:graphicFrame macro="">
      <xdr:nvGraphicFramePr>
        <xdr:cNvPr id="26195354" name="Chart 3">
          <a:extLst>
            <a:ext uri="{FF2B5EF4-FFF2-40B4-BE49-F238E27FC236}">
              <a16:creationId xmlns:a16="http://schemas.microsoft.com/office/drawing/2014/main" id="{4AB1ADA4-DE32-443B-B503-C47F824CD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0</xdr:colOff>
      <xdr:row>17</xdr:row>
      <xdr:rowOff>0</xdr:rowOff>
    </xdr:from>
    <xdr:ext cx="337724" cy="176388"/>
    <xdr:sp macro="" textlink="">
      <xdr:nvSpPr>
        <xdr:cNvPr id="6" name="16 CuadroTexto">
          <a:extLst>
            <a:ext uri="{FF2B5EF4-FFF2-40B4-BE49-F238E27FC236}">
              <a16:creationId xmlns:a16="http://schemas.microsoft.com/office/drawing/2014/main" id="{00000000-0008-0000-3300-000006000000}"/>
            </a:ext>
          </a:extLst>
        </xdr:cNvPr>
        <xdr:cNvSpPr txBox="1"/>
      </xdr:nvSpPr>
      <xdr:spPr>
        <a:xfrm>
          <a:off x="1114425" y="2752725"/>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endParaRPr lang="es-CL" sz="900"/>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85F240AB-B860-4F7D-A3C5-4C11063E91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X56A0T</a:t>
          </a:r>
        </a:p>
      </xdr:txBody>
    </xdr:sp>
    <xdr:clientData/>
  </xdr:twoCellAnchor>
</xdr:wsDr>
</file>

<file path=xl/drawings/drawing85.xml><?xml version="1.0" encoding="utf-8"?>
<c:userShapes xmlns:c="http://schemas.openxmlformats.org/drawingml/2006/chart">
  <cdr:relSizeAnchor xmlns:cdr="http://schemas.openxmlformats.org/drawingml/2006/chartDrawing">
    <cdr:from>
      <cdr:x>0.01069</cdr:x>
      <cdr:y>0.9255</cdr:y>
    </cdr:from>
    <cdr:to>
      <cdr:x>0.85714</cdr:x>
      <cdr:y>0.97911</cdr:y>
    </cdr:to>
    <cdr:sp macro="" textlink="">
      <cdr:nvSpPr>
        <cdr:cNvPr id="2" name="1 CuadroTexto">
          <a:extLst xmlns:a="http://schemas.openxmlformats.org/drawingml/2006/main">
            <a:ext uri="{FF2B5EF4-FFF2-40B4-BE49-F238E27FC236}">
              <a16:creationId xmlns:a16="http://schemas.microsoft.com/office/drawing/2014/main" id="{39CE88E8-BCA1-4048-ADFC-9DEC5318E04F}"/>
            </a:ext>
          </a:extLst>
        </cdr:cNvPr>
        <cdr:cNvSpPr txBox="1"/>
      </cdr:nvSpPr>
      <cdr:spPr>
        <a:xfrm xmlns:a="http://schemas.openxmlformats.org/drawingml/2006/main">
          <a:off x="57733" y="3376293"/>
          <a:ext cx="4571417" cy="19558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86.xml><?xml version="1.0" encoding="utf-8"?>
<xdr:wsDr xmlns:xdr="http://schemas.openxmlformats.org/drawingml/2006/spreadsheetDrawing" xmlns:a="http://schemas.openxmlformats.org/drawingml/2006/main">
  <xdr:twoCellAnchor>
    <xdr:from>
      <xdr:col>1</xdr:col>
      <xdr:colOff>0</xdr:colOff>
      <xdr:row>23</xdr:row>
      <xdr:rowOff>400050</xdr:rowOff>
    </xdr:from>
    <xdr:to>
      <xdr:col>1</xdr:col>
      <xdr:colOff>0</xdr:colOff>
      <xdr:row>44</xdr:row>
      <xdr:rowOff>238125</xdr:rowOff>
    </xdr:to>
    <xdr:graphicFrame macro="">
      <xdr:nvGraphicFramePr>
        <xdr:cNvPr id="21034439" name="Chart 1">
          <a:extLst>
            <a:ext uri="{FF2B5EF4-FFF2-40B4-BE49-F238E27FC236}">
              <a16:creationId xmlns:a16="http://schemas.microsoft.com/office/drawing/2014/main" id="{2B31E8AF-E23F-43BF-829D-A9E4C5335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46</xdr:row>
      <xdr:rowOff>0</xdr:rowOff>
    </xdr:from>
    <xdr:to>
      <xdr:col>1</xdr:col>
      <xdr:colOff>0</xdr:colOff>
      <xdr:row>73</xdr:row>
      <xdr:rowOff>714375</xdr:rowOff>
    </xdr:to>
    <xdr:graphicFrame macro="">
      <xdr:nvGraphicFramePr>
        <xdr:cNvPr id="21034440" name="Chart 2">
          <a:extLst>
            <a:ext uri="{FF2B5EF4-FFF2-40B4-BE49-F238E27FC236}">
              <a16:creationId xmlns:a16="http://schemas.microsoft.com/office/drawing/2014/main" id="{19037D96-F524-4FA9-93D0-8352DE6B0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05AF7C27-6AC1-4E9A-8E07-87546A7263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X57A0T</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1</xdr:col>
      <xdr:colOff>28575</xdr:colOff>
      <xdr:row>22</xdr:row>
      <xdr:rowOff>104775</xdr:rowOff>
    </xdr:from>
    <xdr:to>
      <xdr:col>8</xdr:col>
      <xdr:colOff>895350</xdr:colOff>
      <xdr:row>42</xdr:row>
      <xdr:rowOff>104775</xdr:rowOff>
    </xdr:to>
    <xdr:graphicFrame macro="">
      <xdr:nvGraphicFramePr>
        <xdr:cNvPr id="40676" name="Chart 4">
          <a:extLst>
            <a:ext uri="{FF2B5EF4-FFF2-40B4-BE49-F238E27FC236}">
              <a16:creationId xmlns:a16="http://schemas.microsoft.com/office/drawing/2014/main" id="{52D9C5A1-EFC3-41E5-81CA-402FE67C6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FAEA7A1-8875-494C-84E7-6B12A4763D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X58A0T</a:t>
          </a:r>
        </a:p>
      </xdr:txBody>
    </xdr:sp>
    <xdr:clientData/>
  </xdr:twoCellAnchor>
</xdr:wsDr>
</file>

<file path=xl/drawings/drawing88.xml><?xml version="1.0" encoding="utf-8"?>
<c:userShapes xmlns:c="http://schemas.openxmlformats.org/drawingml/2006/chart">
  <cdr:relSizeAnchor xmlns:cdr="http://schemas.openxmlformats.org/drawingml/2006/chartDrawing">
    <cdr:from>
      <cdr:x>0</cdr:x>
      <cdr:y>0.93825</cdr:y>
    </cdr:from>
    <cdr:to>
      <cdr:x>0</cdr:x>
      <cdr:y>0.93922</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89.xml><?xml version="1.0" encoding="utf-8"?>
<xdr:wsDr xmlns:xdr="http://schemas.openxmlformats.org/drawingml/2006/spreadsheetDrawing" xmlns:a="http://schemas.openxmlformats.org/drawingml/2006/main">
  <xdr:twoCellAnchor>
    <xdr:from>
      <xdr:col>0</xdr:col>
      <xdr:colOff>161925</xdr:colOff>
      <xdr:row>1</xdr:row>
      <xdr:rowOff>47625</xdr:rowOff>
    </xdr:from>
    <xdr:to>
      <xdr:col>4</xdr:col>
      <xdr:colOff>2171700</xdr:colOff>
      <xdr:row>22</xdr:row>
      <xdr:rowOff>19050</xdr:rowOff>
    </xdr:to>
    <xdr:graphicFrame macro="">
      <xdr:nvGraphicFramePr>
        <xdr:cNvPr id="18" name="Gráfico 1">
          <a:extLst>
            <a:ext uri="{FF2B5EF4-FFF2-40B4-BE49-F238E27FC236}">
              <a16:creationId xmlns:a16="http://schemas.microsoft.com/office/drawing/2014/main" id="{0C6AFE34-2EAE-4434-A7FE-BC61072A8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20</xdr:row>
      <xdr:rowOff>76199</xdr:rowOff>
    </xdr:from>
    <xdr:to>
      <xdr:col>3</xdr:col>
      <xdr:colOff>295275</xdr:colOff>
      <xdr:row>22</xdr:row>
      <xdr:rowOff>41344</xdr:rowOff>
    </xdr:to>
    <xdr:sp macro="" textlink="">
      <xdr:nvSpPr>
        <xdr:cNvPr id="3" name="CuadroTexto 2">
          <a:extLst>
            <a:ext uri="{FF2B5EF4-FFF2-40B4-BE49-F238E27FC236}">
              <a16:creationId xmlns:a16="http://schemas.microsoft.com/office/drawing/2014/main" id="{E95CDBC0-085A-4F69-A117-A3CB8D3F8A23}"/>
            </a:ext>
          </a:extLst>
        </xdr:cNvPr>
        <xdr:cNvSpPr txBox="1"/>
      </xdr:nvSpPr>
      <xdr:spPr>
        <a:xfrm>
          <a:off x="171450" y="3314699"/>
          <a:ext cx="3248025" cy="288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t>Fuente: elaborado por Odepa</a:t>
          </a:r>
          <a:r>
            <a:rPr lang="es-CL" sz="900" baseline="0"/>
            <a:t> con información de Reuters.</a:t>
          </a:r>
          <a:endParaRPr lang="es-CL" sz="9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89EC3244-3EE0-4F79-B616-D30192B8E7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X59A0T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21</xdr:row>
      <xdr:rowOff>47625</xdr:rowOff>
    </xdr:from>
    <xdr:to>
      <xdr:col>4</xdr:col>
      <xdr:colOff>1619250</xdr:colOff>
      <xdr:row>38</xdr:row>
      <xdr:rowOff>381000</xdr:rowOff>
    </xdr:to>
    <xdr:graphicFrame macro="">
      <xdr:nvGraphicFramePr>
        <xdr:cNvPr id="6884" name="5 Gráfico">
          <a:extLst>
            <a:ext uri="{FF2B5EF4-FFF2-40B4-BE49-F238E27FC236}">
              <a16:creationId xmlns:a16="http://schemas.microsoft.com/office/drawing/2014/main" id="{04017974-3573-4351-BA0A-AB0D48E41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xdr:colOff>
      <xdr:row>0</xdr:row>
      <xdr:rowOff>3175</xdr:rowOff>
    </xdr:from>
    <xdr:to>
      <xdr:col>1</xdr:col>
      <xdr:colOff>66675</xdr:colOff>
      <xdr:row>0</xdr:row>
      <xdr:rowOff>105767</xdr:rowOff>
    </xdr:to>
    <xdr:sp macro="" textlink="">
      <xdr:nvSpPr>
        <xdr:cNvPr id="2" name="CuadroTexto 1">
          <a:extLst>
            <a:ext uri="{FF2B5EF4-FFF2-40B4-BE49-F238E27FC236}">
              <a16:creationId xmlns:a16="http://schemas.microsoft.com/office/drawing/2014/main" id="{4348E0C0-40CD-48AB-8B42-04DB380CEC16}"/>
            </a:ext>
          </a:extLst>
        </xdr:cNvPr>
        <xdr:cNvSpPr txBox="1"/>
      </xdr:nvSpPr>
      <xdr:spPr>
        <a:xfrm>
          <a:off x="222250"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CuadroTexto 2">
          <a:extLst>
            <a:ext uri="{FF2B5EF4-FFF2-40B4-BE49-F238E27FC236}">
              <a16:creationId xmlns:a16="http://schemas.microsoft.com/office/drawing/2014/main" id="{2928911A-2654-4F9F-B012-66ED5F3630E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X6A1T</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596D2F63-066D-4702-9A1E-6258B077EC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X60A0T</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0</xdr:col>
      <xdr:colOff>381000</xdr:colOff>
      <xdr:row>0</xdr:row>
      <xdr:rowOff>114300</xdr:rowOff>
    </xdr:from>
    <xdr:to>
      <xdr:col>5</xdr:col>
      <xdr:colOff>1047750</xdr:colOff>
      <xdr:row>20</xdr:row>
      <xdr:rowOff>133350</xdr:rowOff>
    </xdr:to>
    <xdr:graphicFrame macro="">
      <xdr:nvGraphicFramePr>
        <xdr:cNvPr id="42724" name="Gráfico 2">
          <a:extLst>
            <a:ext uri="{FF2B5EF4-FFF2-40B4-BE49-F238E27FC236}">
              <a16:creationId xmlns:a16="http://schemas.microsoft.com/office/drawing/2014/main" id="{8ED0EAF8-EC64-43E8-85E4-894B6BF87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5719AA73-1864-48B3-A5E6-3F547E91E1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X61A0T</a:t>
          </a:r>
        </a:p>
      </xdr:txBody>
    </xdr:sp>
    <xdr:clientData/>
  </xdr:twoCellAnchor>
</xdr:wsDr>
</file>

<file path=xl/drawings/drawing92.xml><?xml version="1.0" encoding="utf-8"?>
<c:userShapes xmlns:c="http://schemas.openxmlformats.org/drawingml/2006/chart">
  <cdr:relSizeAnchor xmlns:cdr="http://schemas.openxmlformats.org/drawingml/2006/chartDrawing">
    <cdr:from>
      <cdr:x>0.01586</cdr:x>
      <cdr:y>0.94915</cdr:y>
    </cdr:from>
    <cdr:to>
      <cdr:x>0.70672</cdr:x>
      <cdr:y>0.99289</cdr:y>
    </cdr:to>
    <cdr:sp macro="" textlink="">
      <cdr:nvSpPr>
        <cdr:cNvPr id="2" name="1 CuadroTexto">
          <a:extLst xmlns:a="http://schemas.openxmlformats.org/drawingml/2006/main">
            <a:ext uri="{FF2B5EF4-FFF2-40B4-BE49-F238E27FC236}">
              <a16:creationId xmlns:a16="http://schemas.microsoft.com/office/drawing/2014/main" id="{6815CC85-B332-4D38-A71C-EB4AD4E979FC}"/>
            </a:ext>
          </a:extLst>
        </cdr:cNvPr>
        <cdr:cNvSpPr txBox="1"/>
      </cdr:nvSpPr>
      <cdr:spPr>
        <a:xfrm xmlns:a="http://schemas.openxmlformats.org/drawingml/2006/main">
          <a:off x="95331" y="4357581"/>
          <a:ext cx="4152258" cy="2008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a:t>
          </a:r>
          <a:endParaRPr lang="es-CL" sz="900">
            <a:latin typeface="Arial" pitchFamily="34" charset="0"/>
            <a:ea typeface="+mn-ea"/>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8" Type="http://schemas.openxmlformats.org/officeDocument/2006/relationships/hyperlink" Target="http://[s27l7];/" TargetMode="External"/><Relationship Id="rId13" Type="http://schemas.openxmlformats.org/officeDocument/2006/relationships/hyperlink" Target="http://[s27l12];/" TargetMode="External"/><Relationship Id="rId18" Type="http://schemas.openxmlformats.org/officeDocument/2006/relationships/hyperlink" Target="http://[s27l17];/" TargetMode="External"/><Relationship Id="rId26" Type="http://schemas.openxmlformats.org/officeDocument/2006/relationships/hyperlink" Target="http://[s27l25];/" TargetMode="External"/><Relationship Id="rId3" Type="http://schemas.openxmlformats.org/officeDocument/2006/relationships/hyperlink" Target="http://[s27l2];/" TargetMode="External"/><Relationship Id="rId21" Type="http://schemas.openxmlformats.org/officeDocument/2006/relationships/hyperlink" Target="http://[s27l20];/" TargetMode="External"/><Relationship Id="rId7" Type="http://schemas.openxmlformats.org/officeDocument/2006/relationships/hyperlink" Target="http://[s27l6];/" TargetMode="External"/><Relationship Id="rId12" Type="http://schemas.openxmlformats.org/officeDocument/2006/relationships/hyperlink" Target="http://[s27l11];/" TargetMode="External"/><Relationship Id="rId17" Type="http://schemas.openxmlformats.org/officeDocument/2006/relationships/hyperlink" Target="http://[s27l16];/" TargetMode="External"/><Relationship Id="rId25" Type="http://schemas.openxmlformats.org/officeDocument/2006/relationships/hyperlink" Target="http://[s27l24];/" TargetMode="External"/><Relationship Id="rId2" Type="http://schemas.openxmlformats.org/officeDocument/2006/relationships/hyperlink" Target="http://[s27l1];/" TargetMode="External"/><Relationship Id="rId16" Type="http://schemas.openxmlformats.org/officeDocument/2006/relationships/hyperlink" Target="http://[s27l15];/" TargetMode="External"/><Relationship Id="rId20" Type="http://schemas.openxmlformats.org/officeDocument/2006/relationships/hyperlink" Target="http://[s27l19];/" TargetMode="External"/><Relationship Id="rId29" Type="http://schemas.openxmlformats.org/officeDocument/2006/relationships/drawing" Target="../drawings/drawing37.xml"/><Relationship Id="rId1" Type="http://schemas.openxmlformats.org/officeDocument/2006/relationships/hyperlink" Target="http://[s27l0];/" TargetMode="External"/><Relationship Id="rId6" Type="http://schemas.openxmlformats.org/officeDocument/2006/relationships/hyperlink" Target="http://[s27l5];/" TargetMode="External"/><Relationship Id="rId11" Type="http://schemas.openxmlformats.org/officeDocument/2006/relationships/hyperlink" Target="http://[s27l10];/" TargetMode="External"/><Relationship Id="rId24" Type="http://schemas.openxmlformats.org/officeDocument/2006/relationships/hyperlink" Target="http://[s27l23];/" TargetMode="External"/><Relationship Id="rId5" Type="http://schemas.openxmlformats.org/officeDocument/2006/relationships/hyperlink" Target="http://[s27l4];/" TargetMode="External"/><Relationship Id="rId15" Type="http://schemas.openxmlformats.org/officeDocument/2006/relationships/hyperlink" Target="http://[s27l14];/" TargetMode="External"/><Relationship Id="rId23" Type="http://schemas.openxmlformats.org/officeDocument/2006/relationships/hyperlink" Target="http://[s27l22];/" TargetMode="External"/><Relationship Id="rId28" Type="http://schemas.openxmlformats.org/officeDocument/2006/relationships/printerSettings" Target="../printerSettings/printerSettings38.bin"/><Relationship Id="rId10" Type="http://schemas.openxmlformats.org/officeDocument/2006/relationships/hyperlink" Target="http://[s27l9];/" TargetMode="External"/><Relationship Id="rId19" Type="http://schemas.openxmlformats.org/officeDocument/2006/relationships/hyperlink" Target="http://[s27l18];/" TargetMode="External"/><Relationship Id="rId4" Type="http://schemas.openxmlformats.org/officeDocument/2006/relationships/hyperlink" Target="http://[s27l3];/" TargetMode="External"/><Relationship Id="rId9" Type="http://schemas.openxmlformats.org/officeDocument/2006/relationships/hyperlink" Target="http://[s27l8];/" TargetMode="External"/><Relationship Id="rId14" Type="http://schemas.openxmlformats.org/officeDocument/2006/relationships/hyperlink" Target="http://[s27l13];/" TargetMode="External"/><Relationship Id="rId22" Type="http://schemas.openxmlformats.org/officeDocument/2006/relationships/hyperlink" Target="http://[s27l21];/" TargetMode="External"/><Relationship Id="rId27" Type="http://schemas.openxmlformats.org/officeDocument/2006/relationships/hyperlink" Target="http://[s27l26];/"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13" Type="http://schemas.openxmlformats.org/officeDocument/2006/relationships/hyperlink" Target="http://[s2l12];/" TargetMode="External"/><Relationship Id="rId18" Type="http://schemas.openxmlformats.org/officeDocument/2006/relationships/hyperlink" Target="http://[s2l18];/" TargetMode="External"/><Relationship Id="rId26" Type="http://schemas.openxmlformats.org/officeDocument/2006/relationships/hyperlink" Target="http://[s2l26];/" TargetMode="External"/><Relationship Id="rId3" Type="http://schemas.openxmlformats.org/officeDocument/2006/relationships/hyperlink" Target="http://[s2l1];/" TargetMode="External"/><Relationship Id="rId21" Type="http://schemas.openxmlformats.org/officeDocument/2006/relationships/hyperlink" Target="http://[s2l21];/" TargetMode="External"/><Relationship Id="rId34" Type="http://schemas.openxmlformats.org/officeDocument/2006/relationships/printerSettings" Target="../printerSettings/printerSettings4.bin"/><Relationship Id="rId7" Type="http://schemas.openxmlformats.org/officeDocument/2006/relationships/hyperlink" Target="http://[s2l5];/" TargetMode="External"/><Relationship Id="rId12" Type="http://schemas.openxmlformats.org/officeDocument/2006/relationships/hyperlink" Target="http://[s2l11];/" TargetMode="External"/><Relationship Id="rId17" Type="http://schemas.openxmlformats.org/officeDocument/2006/relationships/hyperlink" Target="http://[s2l17];/" TargetMode="External"/><Relationship Id="rId25" Type="http://schemas.openxmlformats.org/officeDocument/2006/relationships/hyperlink" Target="http://[s2l25];/" TargetMode="External"/><Relationship Id="rId33" Type="http://schemas.openxmlformats.org/officeDocument/2006/relationships/hyperlink" Target="http://[s2l33];/" TargetMode="External"/><Relationship Id="rId2" Type="http://schemas.openxmlformats.org/officeDocument/2006/relationships/hyperlink" Target="http://[s2l0];/" TargetMode="External"/><Relationship Id="rId16" Type="http://schemas.openxmlformats.org/officeDocument/2006/relationships/hyperlink" Target="http://[s2l16];/" TargetMode="External"/><Relationship Id="rId20" Type="http://schemas.openxmlformats.org/officeDocument/2006/relationships/hyperlink" Target="http://[s2l20];/" TargetMode="External"/><Relationship Id="rId29" Type="http://schemas.openxmlformats.org/officeDocument/2006/relationships/hyperlink" Target="http://[s2l29];/" TargetMode="External"/><Relationship Id="rId1" Type="http://schemas.openxmlformats.org/officeDocument/2006/relationships/printerSettings" Target="../printerSettings/printerSettings3.bin"/><Relationship Id="rId6" Type="http://schemas.openxmlformats.org/officeDocument/2006/relationships/hyperlink" Target="http://[s2l4];/" TargetMode="External"/><Relationship Id="rId11" Type="http://schemas.openxmlformats.org/officeDocument/2006/relationships/hyperlink" Target="http://[s2l10];/" TargetMode="External"/><Relationship Id="rId24" Type="http://schemas.openxmlformats.org/officeDocument/2006/relationships/hyperlink" Target="http://[s2l24];/" TargetMode="External"/><Relationship Id="rId32" Type="http://schemas.openxmlformats.org/officeDocument/2006/relationships/hyperlink" Target="http://[s2l32];/" TargetMode="External"/><Relationship Id="rId5" Type="http://schemas.openxmlformats.org/officeDocument/2006/relationships/hyperlink" Target="http://[s2l3];/" TargetMode="External"/><Relationship Id="rId15" Type="http://schemas.openxmlformats.org/officeDocument/2006/relationships/hyperlink" Target="http://[s2l15];/" TargetMode="External"/><Relationship Id="rId23" Type="http://schemas.openxmlformats.org/officeDocument/2006/relationships/hyperlink" Target="http://[s2l23];/" TargetMode="External"/><Relationship Id="rId28" Type="http://schemas.openxmlformats.org/officeDocument/2006/relationships/hyperlink" Target="http://[s2l28];/" TargetMode="External"/><Relationship Id="rId10" Type="http://schemas.openxmlformats.org/officeDocument/2006/relationships/hyperlink" Target="http://[s2l9];/" TargetMode="External"/><Relationship Id="rId19" Type="http://schemas.openxmlformats.org/officeDocument/2006/relationships/hyperlink" Target="http://[s2l19];/" TargetMode="External"/><Relationship Id="rId31" Type="http://schemas.openxmlformats.org/officeDocument/2006/relationships/hyperlink" Target="http://[s2l31];/" TargetMode="External"/><Relationship Id="rId4" Type="http://schemas.openxmlformats.org/officeDocument/2006/relationships/hyperlink" Target="http://[s2l2];/" TargetMode="External"/><Relationship Id="rId9" Type="http://schemas.openxmlformats.org/officeDocument/2006/relationships/hyperlink" Target="http://[s2l8];/" TargetMode="External"/><Relationship Id="rId14" Type="http://schemas.openxmlformats.org/officeDocument/2006/relationships/hyperlink" Target="http://[s2l13];/" TargetMode="External"/><Relationship Id="rId22" Type="http://schemas.openxmlformats.org/officeDocument/2006/relationships/hyperlink" Target="http://[s2l22];/" TargetMode="External"/><Relationship Id="rId27" Type="http://schemas.openxmlformats.org/officeDocument/2006/relationships/hyperlink" Target="http://[s2l27];/" TargetMode="External"/><Relationship Id="rId30" Type="http://schemas.openxmlformats.org/officeDocument/2006/relationships/hyperlink" Target="http://[s2l30];/" TargetMode="External"/><Relationship Id="rId35" Type="http://schemas.openxmlformats.org/officeDocument/2006/relationships/drawing" Target="../drawings/drawing3.xml"/><Relationship Id="rId8" Type="http://schemas.openxmlformats.org/officeDocument/2006/relationships/hyperlink" Target="http://[s2l7];/"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4.bin"/></Relationships>
</file>

<file path=xl/worksheets/_rels/sheet45.xml.rels><?xml version="1.0" encoding="UTF-8" standalone="yes"?>
<Relationships xmlns="http://schemas.openxmlformats.org/package/2006/relationships"><Relationship Id="rId8" Type="http://schemas.openxmlformats.org/officeDocument/2006/relationships/hyperlink" Target="http://[s44l7];/" TargetMode="External"/><Relationship Id="rId13" Type="http://schemas.openxmlformats.org/officeDocument/2006/relationships/hyperlink" Target="http://[s44l12];/" TargetMode="External"/><Relationship Id="rId18" Type="http://schemas.openxmlformats.org/officeDocument/2006/relationships/hyperlink" Target="http://[s44l17];/" TargetMode="External"/><Relationship Id="rId26" Type="http://schemas.openxmlformats.org/officeDocument/2006/relationships/hyperlink" Target="http://[s44l25];/" TargetMode="External"/><Relationship Id="rId3" Type="http://schemas.openxmlformats.org/officeDocument/2006/relationships/hyperlink" Target="http://[s44l2];/" TargetMode="External"/><Relationship Id="rId21" Type="http://schemas.openxmlformats.org/officeDocument/2006/relationships/hyperlink" Target="http://[s44l20];/" TargetMode="External"/><Relationship Id="rId7" Type="http://schemas.openxmlformats.org/officeDocument/2006/relationships/hyperlink" Target="http://[s44l6];/" TargetMode="External"/><Relationship Id="rId12" Type="http://schemas.openxmlformats.org/officeDocument/2006/relationships/hyperlink" Target="http://[s44l11];/" TargetMode="External"/><Relationship Id="rId17" Type="http://schemas.openxmlformats.org/officeDocument/2006/relationships/hyperlink" Target="http://[s44l16];/" TargetMode="External"/><Relationship Id="rId25" Type="http://schemas.openxmlformats.org/officeDocument/2006/relationships/hyperlink" Target="http://[s44l24];/" TargetMode="External"/><Relationship Id="rId2" Type="http://schemas.openxmlformats.org/officeDocument/2006/relationships/hyperlink" Target="http://[s44l1];/" TargetMode="External"/><Relationship Id="rId16" Type="http://schemas.openxmlformats.org/officeDocument/2006/relationships/hyperlink" Target="http://[s44l15];/" TargetMode="External"/><Relationship Id="rId20" Type="http://schemas.openxmlformats.org/officeDocument/2006/relationships/hyperlink" Target="http://[s44l19];/" TargetMode="External"/><Relationship Id="rId29" Type="http://schemas.openxmlformats.org/officeDocument/2006/relationships/printerSettings" Target="../printerSettings/printerSettings55.bin"/><Relationship Id="rId1" Type="http://schemas.openxmlformats.org/officeDocument/2006/relationships/hyperlink" Target="http://[s44l0];/" TargetMode="External"/><Relationship Id="rId6" Type="http://schemas.openxmlformats.org/officeDocument/2006/relationships/hyperlink" Target="http://[s44l5];/" TargetMode="External"/><Relationship Id="rId11" Type="http://schemas.openxmlformats.org/officeDocument/2006/relationships/hyperlink" Target="http://[s44l10];/" TargetMode="External"/><Relationship Id="rId24" Type="http://schemas.openxmlformats.org/officeDocument/2006/relationships/hyperlink" Target="http://[s44l23];/" TargetMode="External"/><Relationship Id="rId5" Type="http://schemas.openxmlformats.org/officeDocument/2006/relationships/hyperlink" Target="http://[s44l4];/" TargetMode="External"/><Relationship Id="rId15" Type="http://schemas.openxmlformats.org/officeDocument/2006/relationships/hyperlink" Target="http://[s44l14];/" TargetMode="External"/><Relationship Id="rId23" Type="http://schemas.openxmlformats.org/officeDocument/2006/relationships/hyperlink" Target="http://[s44l22];/" TargetMode="External"/><Relationship Id="rId28" Type="http://schemas.openxmlformats.org/officeDocument/2006/relationships/hyperlink" Target="http://[s44l27];/" TargetMode="External"/><Relationship Id="rId10" Type="http://schemas.openxmlformats.org/officeDocument/2006/relationships/hyperlink" Target="http://[s44l9];/" TargetMode="External"/><Relationship Id="rId19" Type="http://schemas.openxmlformats.org/officeDocument/2006/relationships/hyperlink" Target="http://[s44l18];/" TargetMode="External"/><Relationship Id="rId4" Type="http://schemas.openxmlformats.org/officeDocument/2006/relationships/hyperlink" Target="http://[s44l3];/" TargetMode="External"/><Relationship Id="rId9" Type="http://schemas.openxmlformats.org/officeDocument/2006/relationships/hyperlink" Target="http://[s44l8];/" TargetMode="External"/><Relationship Id="rId14" Type="http://schemas.openxmlformats.org/officeDocument/2006/relationships/hyperlink" Target="http://[s44l13];/" TargetMode="External"/><Relationship Id="rId22" Type="http://schemas.openxmlformats.org/officeDocument/2006/relationships/hyperlink" Target="http://[s44l21];/" TargetMode="External"/><Relationship Id="rId27" Type="http://schemas.openxmlformats.org/officeDocument/2006/relationships/hyperlink" Target="http://[s44l26];/" TargetMode="External"/><Relationship Id="rId30" Type="http://schemas.openxmlformats.org/officeDocument/2006/relationships/drawing" Target="../drawings/drawing64.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6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6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6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6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6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6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6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6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7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7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7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7"/>
  <sheetViews>
    <sheetView showFormulas="1" tabSelected="1" topLeftCell="A73" zoomScaleNormal="100" workbookViewId="0">
      <selection activeCell="G64" sqref="G64"/>
    </sheetView>
  </sheetViews>
  <sheetFormatPr baseColWidth="10" defaultRowHeight="18"/>
  <cols>
    <col min="1" max="4" width="6.90625" customWidth="1"/>
    <col min="5" max="5" width="6.7265625" customWidth="1"/>
  </cols>
  <sheetData>
    <row r="1" spans="1:5">
      <c r="A1" s="504"/>
      <c r="B1" s="505"/>
      <c r="C1" s="505"/>
      <c r="D1" s="505"/>
      <c r="E1" s="505"/>
    </row>
    <row r="2" spans="1:5">
      <c r="A2" s="505"/>
      <c r="B2" s="505"/>
      <c r="C2" s="505"/>
      <c r="D2" s="505"/>
      <c r="E2" s="505"/>
    </row>
    <row r="3" spans="1:5">
      <c r="B3" s="505"/>
      <c r="C3" s="505"/>
      <c r="D3" s="505"/>
      <c r="E3" s="505"/>
    </row>
    <row r="4" spans="1:5">
      <c r="A4" s="505"/>
      <c r="B4" s="505"/>
      <c r="C4" s="505"/>
      <c r="D4" s="506"/>
      <c r="E4" s="505"/>
    </row>
    <row r="5" spans="1:5">
      <c r="A5" s="504"/>
      <c r="C5" s="505"/>
      <c r="D5" s="507"/>
      <c r="E5" s="505"/>
    </row>
    <row r="6" spans="1:5">
      <c r="A6" s="504"/>
      <c r="B6" s="505"/>
      <c r="C6" s="505"/>
      <c r="D6" s="505"/>
      <c r="E6" s="505"/>
    </row>
    <row r="7" spans="1:5">
      <c r="A7" s="504"/>
      <c r="B7" s="505"/>
      <c r="C7" s="505"/>
      <c r="D7" s="505"/>
      <c r="E7" s="505"/>
    </row>
    <row r="8" spans="1:5">
      <c r="A8" s="505"/>
      <c r="B8" s="505"/>
      <c r="C8" s="505"/>
      <c r="D8" s="506"/>
      <c r="E8" s="505"/>
    </row>
    <row r="9" spans="1:5">
      <c r="A9" s="508"/>
      <c r="B9" s="505"/>
      <c r="C9" s="505"/>
      <c r="D9" s="505"/>
      <c r="E9" s="505"/>
    </row>
    <row r="10" spans="1:5">
      <c r="A10" s="504"/>
      <c r="B10" s="505"/>
      <c r="C10" s="505"/>
      <c r="D10" s="505"/>
      <c r="E10" s="505"/>
    </row>
    <row r="11" spans="1:5">
      <c r="A11" s="504"/>
      <c r="B11" s="505"/>
      <c r="C11" s="505"/>
      <c r="D11" s="505"/>
      <c r="E11" s="505"/>
    </row>
    <row r="12" spans="1:5">
      <c r="A12" s="504"/>
      <c r="B12" s="505"/>
      <c r="C12" s="505"/>
      <c r="D12" s="505"/>
      <c r="E12" s="505"/>
    </row>
    <row r="13" spans="1:5">
      <c r="A13" s="504"/>
      <c r="B13" s="505"/>
      <c r="C13" s="505"/>
      <c r="D13" s="505"/>
      <c r="E13" s="505"/>
    </row>
    <row r="14" spans="1:5">
      <c r="A14" s="504"/>
      <c r="B14" s="505"/>
      <c r="C14" s="505"/>
      <c r="D14" s="505"/>
      <c r="E14" s="505"/>
    </row>
    <row r="15" spans="1:5">
      <c r="A15" s="504"/>
      <c r="B15" s="505"/>
      <c r="C15" s="505"/>
      <c r="D15" s="505"/>
      <c r="E15" s="505"/>
    </row>
    <row r="16" spans="1:5">
      <c r="A16" s="504"/>
      <c r="B16" s="505"/>
      <c r="C16" s="505"/>
      <c r="D16" s="505"/>
      <c r="E16" s="505"/>
    </row>
    <row r="17" spans="1:5">
      <c r="A17" s="504"/>
      <c r="B17" s="505"/>
      <c r="C17" s="505"/>
      <c r="D17" s="505"/>
      <c r="E17" s="505"/>
    </row>
    <row r="18" spans="1:5" ht="19.350000000000001" customHeight="1">
      <c r="A18" s="995" t="s">
        <v>373</v>
      </c>
      <c r="B18" s="995"/>
      <c r="C18" s="995"/>
      <c r="D18" s="995"/>
      <c r="E18" s="995"/>
    </row>
    <row r="19" spans="1:5" ht="19.5">
      <c r="A19" s="505"/>
      <c r="B19" s="505"/>
      <c r="C19" s="996"/>
      <c r="D19" s="996"/>
      <c r="E19" s="996"/>
    </row>
    <row r="20" spans="1:5">
      <c r="A20" s="505"/>
      <c r="B20" s="505"/>
      <c r="C20" s="505"/>
      <c r="D20" s="505"/>
      <c r="E20" s="505"/>
    </row>
    <row r="21" spans="1:5">
      <c r="A21" s="505"/>
      <c r="B21" s="505"/>
      <c r="C21" s="505"/>
      <c r="D21" s="509"/>
      <c r="E21" s="505"/>
    </row>
    <row r="22" spans="1:5">
      <c r="A22" s="997"/>
      <c r="B22" s="997"/>
      <c r="C22" s="997"/>
      <c r="D22" s="997"/>
      <c r="E22" s="997"/>
    </row>
    <row r="23" spans="1:5">
      <c r="A23" s="505"/>
      <c r="B23" s="505"/>
      <c r="C23" s="505"/>
      <c r="D23" s="505"/>
      <c r="E23" s="505"/>
    </row>
    <row r="24" spans="1:5">
      <c r="A24" s="504"/>
      <c r="B24" s="505"/>
      <c r="C24" s="505"/>
      <c r="D24" s="505"/>
      <c r="E24" s="505"/>
    </row>
    <row r="25" spans="1:5">
      <c r="A25" s="504"/>
      <c r="B25" s="505"/>
      <c r="C25" s="505"/>
      <c r="D25" s="506"/>
      <c r="E25" s="505"/>
    </row>
    <row r="26" spans="1:5">
      <c r="A26" s="510"/>
      <c r="B26" s="511"/>
      <c r="C26" s="511"/>
      <c r="D26" s="509"/>
      <c r="E26" s="511"/>
    </row>
    <row r="27" spans="1:5">
      <c r="B27" s="511"/>
      <c r="C27" s="511"/>
      <c r="D27" s="511"/>
      <c r="E27" s="511"/>
    </row>
    <row r="28" spans="1:5">
      <c r="A28" s="504"/>
      <c r="B28" s="505"/>
      <c r="C28" s="505"/>
      <c r="D28" s="505"/>
      <c r="E28" s="505"/>
    </row>
    <row r="29" spans="1:5">
      <c r="A29" s="504"/>
      <c r="B29" s="505"/>
      <c r="C29" s="505"/>
      <c r="D29" s="505"/>
      <c r="E29" s="505"/>
    </row>
    <row r="30" spans="1:5">
      <c r="A30" s="504"/>
      <c r="B30" s="505"/>
      <c r="C30" s="505"/>
      <c r="D30" s="506"/>
      <c r="E30" s="505"/>
    </row>
    <row r="31" spans="1:5">
      <c r="A31" s="504"/>
      <c r="B31" s="505"/>
      <c r="C31" s="505"/>
      <c r="D31" s="505"/>
      <c r="E31" s="505"/>
    </row>
    <row r="32" spans="1:5">
      <c r="A32" s="504"/>
      <c r="B32" s="505"/>
      <c r="C32" s="505"/>
      <c r="D32" s="505"/>
      <c r="E32" s="505"/>
    </row>
    <row r="33" spans="1:5">
      <c r="A33" s="504"/>
      <c r="B33" s="505"/>
      <c r="C33" s="505"/>
      <c r="D33" s="505"/>
      <c r="E33" s="505"/>
    </row>
    <row r="34" spans="1:5">
      <c r="A34" s="504"/>
      <c r="B34" s="505"/>
      <c r="C34" s="505"/>
      <c r="D34" s="505"/>
      <c r="E34" s="505"/>
    </row>
    <row r="35" spans="1:5">
      <c r="A35" s="512"/>
      <c r="B35" s="512"/>
      <c r="C35" s="512"/>
      <c r="D35" s="512"/>
      <c r="E35" s="512"/>
    </row>
    <row r="36" spans="1:5">
      <c r="A36" s="512"/>
      <c r="B36" s="512"/>
      <c r="C36" s="512"/>
      <c r="D36" s="512"/>
      <c r="E36" s="512"/>
    </row>
    <row r="37" spans="1:5">
      <c r="A37" s="504"/>
      <c r="B37" s="505"/>
      <c r="C37" s="505"/>
      <c r="D37" s="505"/>
      <c r="E37" s="505"/>
    </row>
    <row r="38" spans="1:5">
      <c r="A38" s="504"/>
      <c r="B38" s="505"/>
      <c r="C38" s="505"/>
      <c r="D38" s="505"/>
      <c r="E38" s="505"/>
    </row>
    <row r="39" spans="1:5">
      <c r="A39" s="504"/>
      <c r="B39" s="505"/>
      <c r="C39" s="505"/>
      <c r="D39" s="505"/>
      <c r="E39" s="505"/>
    </row>
    <row r="40" spans="1:5">
      <c r="A40" s="513"/>
      <c r="B40" s="505"/>
      <c r="C40" s="513"/>
      <c r="D40" s="514"/>
      <c r="E40" s="505"/>
    </row>
    <row r="41" spans="1:5">
      <c r="A41" s="504"/>
      <c r="B41" s="999" t="s">
        <v>659</v>
      </c>
      <c r="C41" s="999"/>
      <c r="D41" s="999"/>
      <c r="E41" s="812"/>
    </row>
    <row r="42" spans="1:5">
      <c r="A42" s="512"/>
      <c r="B42" s="512"/>
      <c r="E42" s="505"/>
    </row>
    <row r="43" spans="1:5">
      <c r="A43" s="512"/>
      <c r="B43" s="512"/>
      <c r="C43" s="512"/>
      <c r="D43" s="512"/>
      <c r="E43" s="512"/>
    </row>
    <row r="44" spans="1:5">
      <c r="A44" s="512"/>
      <c r="B44" s="512"/>
      <c r="C44" s="512"/>
      <c r="D44" s="512"/>
      <c r="E44" s="512"/>
    </row>
    <row r="45" spans="1:5">
      <c r="A45" s="512"/>
      <c r="B45" s="512"/>
      <c r="C45" s="512"/>
      <c r="D45" s="512"/>
      <c r="E45" s="512"/>
    </row>
    <row r="46" spans="1:5">
      <c r="A46" s="512"/>
      <c r="B46" s="512"/>
      <c r="C46" s="512"/>
      <c r="D46" s="512"/>
      <c r="E46" s="512"/>
    </row>
    <row r="47" spans="1:5">
      <c r="A47" s="512"/>
      <c r="B47" s="512"/>
      <c r="C47" s="512"/>
      <c r="D47" s="512"/>
      <c r="E47" s="512"/>
    </row>
    <row r="48" spans="1:5">
      <c r="A48" s="512"/>
      <c r="B48" s="512"/>
      <c r="C48" s="512"/>
      <c r="D48" s="512"/>
      <c r="E48" s="512"/>
    </row>
    <row r="49" spans="1:6">
      <c r="A49" s="512"/>
      <c r="B49" s="512"/>
      <c r="C49" s="512"/>
      <c r="D49" s="512"/>
      <c r="E49" s="512"/>
    </row>
    <row r="50" spans="1:6">
      <c r="A50" s="512"/>
      <c r="B50" s="512"/>
      <c r="C50" s="512"/>
      <c r="D50" s="512"/>
      <c r="E50" s="512"/>
    </row>
    <row r="51" spans="1:6">
      <c r="A51" s="998" t="s">
        <v>473</v>
      </c>
      <c r="B51" s="998"/>
      <c r="C51" s="998"/>
      <c r="D51" s="998"/>
      <c r="E51" s="998"/>
      <c r="F51" s="515"/>
    </row>
    <row r="52" spans="1:6" ht="48" customHeight="1">
      <c r="A52" s="990" t="s">
        <v>672</v>
      </c>
      <c r="B52" s="991"/>
      <c r="C52" s="991"/>
      <c r="D52" s="991"/>
      <c r="E52" s="991"/>
      <c r="F52" s="516"/>
    </row>
    <row r="53" spans="1:6">
      <c r="A53" s="992" t="s">
        <v>633</v>
      </c>
      <c r="B53" s="993"/>
      <c r="C53" s="993"/>
      <c r="D53" s="993"/>
      <c r="E53" s="993"/>
    </row>
    <row r="54" spans="1:6">
      <c r="A54" s="992" t="s">
        <v>634</v>
      </c>
      <c r="B54" s="993"/>
      <c r="C54" s="993"/>
      <c r="D54" s="993"/>
      <c r="E54" s="993"/>
    </row>
    <row r="55" spans="1:6">
      <c r="A55" s="992" t="s">
        <v>635</v>
      </c>
      <c r="B55" s="993"/>
      <c r="C55" s="993"/>
      <c r="D55" s="993"/>
      <c r="E55" s="993"/>
    </row>
    <row r="57" spans="1:6">
      <c r="A57" s="993"/>
      <c r="B57" s="993"/>
      <c r="C57" s="993"/>
      <c r="D57" s="993"/>
      <c r="E57" s="993"/>
    </row>
    <row r="58" spans="1:6">
      <c r="A58" s="993" t="s">
        <v>381</v>
      </c>
      <c r="B58" s="993"/>
      <c r="C58" s="993"/>
      <c r="D58" s="993"/>
      <c r="E58" s="993"/>
    </row>
    <row r="59" spans="1:6">
      <c r="A59" s="993" t="s">
        <v>597</v>
      </c>
      <c r="B59" s="993"/>
      <c r="C59" s="993"/>
      <c r="D59" s="993"/>
      <c r="E59" s="993"/>
    </row>
    <row r="60" spans="1:6">
      <c r="A60" s="512"/>
      <c r="B60" s="512"/>
      <c r="C60" s="512"/>
      <c r="D60" s="512"/>
      <c r="E60" s="512"/>
    </row>
    <row r="61" spans="1:6">
      <c r="A61" s="994" t="s">
        <v>41</v>
      </c>
      <c r="B61" s="994"/>
      <c r="C61" s="994"/>
      <c r="D61" s="994"/>
      <c r="E61" s="994"/>
    </row>
    <row r="62" spans="1:6">
      <c r="A62" s="993" t="s">
        <v>42</v>
      </c>
      <c r="B62" s="993"/>
      <c r="C62" s="993"/>
      <c r="D62" s="993"/>
      <c r="E62" s="993"/>
    </row>
    <row r="63" spans="1:6">
      <c r="A63" s="512"/>
      <c r="B63" s="512"/>
      <c r="C63" s="512"/>
      <c r="D63" s="512"/>
      <c r="E63" s="512"/>
    </row>
    <row r="64" spans="1:6">
      <c r="A64" s="512"/>
      <c r="B64" s="512"/>
      <c r="C64" s="512"/>
      <c r="D64" s="512"/>
      <c r="E64" s="512"/>
    </row>
    <row r="65" spans="1:5">
      <c r="A65" s="512"/>
      <c r="B65" s="512"/>
      <c r="C65" s="512"/>
      <c r="D65" s="512"/>
      <c r="E65" s="512"/>
    </row>
    <row r="66" spans="1:5">
      <c r="A66" s="512"/>
      <c r="B66" s="512"/>
      <c r="C66" s="512"/>
      <c r="D66" s="512"/>
      <c r="E66" s="512"/>
    </row>
    <row r="67" spans="1:5">
      <c r="A67" s="517"/>
      <c r="B67" s="512"/>
      <c r="C67" s="512"/>
      <c r="D67" s="512"/>
      <c r="E67" s="512"/>
    </row>
    <row r="68" spans="1:5">
      <c r="A68" s="988" t="s">
        <v>476</v>
      </c>
      <c r="B68" s="988"/>
      <c r="C68" s="988"/>
      <c r="D68" s="988"/>
      <c r="E68" s="988"/>
    </row>
    <row r="69" spans="1:5">
      <c r="A69" s="988" t="s">
        <v>477</v>
      </c>
      <c r="B69" s="988"/>
      <c r="C69" s="988"/>
      <c r="D69" s="988"/>
      <c r="E69" s="988"/>
    </row>
    <row r="70" spans="1:5">
      <c r="A70" s="517"/>
      <c r="B70" s="512"/>
      <c r="C70" s="512"/>
      <c r="D70" s="512"/>
      <c r="E70" s="512"/>
    </row>
    <row r="71" spans="1:5">
      <c r="A71" s="517"/>
      <c r="B71" s="512"/>
      <c r="C71" s="512"/>
      <c r="D71" s="512"/>
      <c r="E71" s="512"/>
    </row>
    <row r="72" spans="1:5">
      <c r="A72" s="517"/>
      <c r="B72" s="512"/>
      <c r="C72" s="512"/>
      <c r="D72" s="512"/>
      <c r="E72" s="512"/>
    </row>
    <row r="73" spans="1:5">
      <c r="A73" s="989" t="s">
        <v>43</v>
      </c>
      <c r="B73" s="989"/>
      <c r="C73" s="989"/>
      <c r="D73" s="989"/>
      <c r="E73" s="989"/>
    </row>
    <row r="74" spans="1:5">
      <c r="A74" s="517"/>
      <c r="B74" s="512"/>
      <c r="C74" s="512"/>
      <c r="D74" s="512"/>
      <c r="E74" s="512"/>
    </row>
    <row r="75" spans="1:5">
      <c r="A75" s="517"/>
      <c r="B75" s="512"/>
      <c r="C75" s="512"/>
      <c r="D75" s="512"/>
      <c r="E75" s="512"/>
    </row>
    <row r="76" spans="1:5">
      <c r="A76" s="517"/>
      <c r="B76" s="512"/>
      <c r="C76" s="512"/>
      <c r="D76" s="512"/>
      <c r="E76" s="512"/>
    </row>
    <row r="77" spans="1:5">
      <c r="A77" s="517"/>
      <c r="B77" s="512"/>
      <c r="C77" s="512"/>
      <c r="D77" s="512"/>
      <c r="E77" s="512"/>
    </row>
    <row r="78" spans="1:5">
      <c r="A78" s="517"/>
      <c r="B78" s="512"/>
      <c r="C78" s="512"/>
      <c r="D78" s="512"/>
      <c r="E78" s="512"/>
    </row>
    <row r="79" spans="1:5">
      <c r="A79" s="518"/>
      <c r="B79" s="518"/>
      <c r="C79" s="512"/>
      <c r="D79" s="512"/>
      <c r="E79" s="512"/>
    </row>
    <row r="80" spans="1:5">
      <c r="A80" s="519" t="s">
        <v>16</v>
      </c>
      <c r="B80" s="512"/>
      <c r="C80" s="512"/>
      <c r="D80" s="512"/>
      <c r="E80" s="512"/>
    </row>
    <row r="81" spans="1:5">
      <c r="A81" s="519" t="s">
        <v>61</v>
      </c>
      <c r="B81" s="512"/>
      <c r="C81" s="512"/>
      <c r="D81" s="512"/>
      <c r="E81" s="512"/>
    </row>
    <row r="82" spans="1:5">
      <c r="A82" s="519" t="s">
        <v>62</v>
      </c>
      <c r="B82" s="512"/>
      <c r="C82" s="520"/>
      <c r="D82" s="521"/>
      <c r="E82" s="512"/>
    </row>
    <row r="83" spans="1:5">
      <c r="A83" s="522" t="s">
        <v>17</v>
      </c>
      <c r="B83" s="523"/>
      <c r="C83" s="512"/>
      <c r="D83" s="512"/>
      <c r="E83" s="512"/>
    </row>
    <row r="84" spans="1:5">
      <c r="A84" s="512"/>
      <c r="B84" s="512"/>
      <c r="C84" s="512"/>
      <c r="D84" s="512"/>
      <c r="E84" s="512"/>
    </row>
    <row r="85" spans="1:5">
      <c r="A85" s="89"/>
      <c r="B85" s="89"/>
      <c r="C85" s="89"/>
      <c r="D85" s="89"/>
      <c r="E85" s="89"/>
    </row>
    <row r="86" spans="1:5">
      <c r="A86" s="89"/>
      <c r="B86" s="89"/>
      <c r="C86" s="89"/>
      <c r="D86" s="89"/>
      <c r="E86" s="89"/>
    </row>
    <row r="87" spans="1:5">
      <c r="A87" s="89"/>
      <c r="B87" s="89"/>
      <c r="C87" s="89"/>
      <c r="D87" s="89"/>
      <c r="E87" s="89"/>
    </row>
  </sheetData>
  <mergeCells count="17">
    <mergeCell ref="A18:E18"/>
    <mergeCell ref="C19:E19"/>
    <mergeCell ref="A22:E22"/>
    <mergeCell ref="A51:E51"/>
    <mergeCell ref="A54:E54"/>
    <mergeCell ref="A53:E53"/>
    <mergeCell ref="B41:D41"/>
    <mergeCell ref="A68:E68"/>
    <mergeCell ref="A69:E69"/>
    <mergeCell ref="A73:E73"/>
    <mergeCell ref="A52:E52"/>
    <mergeCell ref="A55:E55"/>
    <mergeCell ref="A61:E61"/>
    <mergeCell ref="A62:E62"/>
    <mergeCell ref="A57:E57"/>
    <mergeCell ref="A58:E58"/>
    <mergeCell ref="A59:E59"/>
  </mergeCells>
  <pageMargins left="0.19685039370078741" right="0.70866141732283472" top="0.31496062992125984" bottom="0.31496062992125984" header="0.31496062992125984" footer="0.23622047244094491"/>
  <pageSetup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sheetPr>
  <dimension ref="B1:W54"/>
  <sheetViews>
    <sheetView zoomScaleNormal="100" zoomScaleSheetLayoutView="50" workbookViewId="0">
      <selection activeCell="B13" sqref="B13:C13"/>
    </sheetView>
  </sheetViews>
  <sheetFormatPr baseColWidth="10" defaultRowHeight="12.75"/>
  <cols>
    <col min="1" max="1" width="2.1796875" style="176" customWidth="1"/>
    <col min="2" max="2" width="16.54296875" style="13" customWidth="1"/>
    <col min="3" max="3" width="17.90625" style="13" customWidth="1"/>
    <col min="4" max="7" width="8.36328125" style="13" customWidth="1"/>
    <col min="8" max="8" width="3.54296875" style="13" customWidth="1"/>
    <col min="9" max="9" width="4.08984375" style="176" customWidth="1"/>
    <col min="10" max="10" width="14.1796875" style="176" customWidth="1"/>
    <col min="11" max="11" width="4.08984375" style="176" customWidth="1"/>
    <col min="12" max="16384" width="10.90625" style="176"/>
  </cols>
  <sheetData>
    <row r="1" spans="2:23">
      <c r="B1" s="1030" t="s">
        <v>75</v>
      </c>
      <c r="C1" s="1030"/>
      <c r="D1" s="1030"/>
      <c r="E1" s="1030"/>
      <c r="F1" s="1030"/>
      <c r="G1" s="1030"/>
      <c r="H1" s="1030"/>
    </row>
    <row r="2" spans="2:23">
      <c r="B2" s="66"/>
      <c r="C2" s="66"/>
      <c r="D2" s="66"/>
      <c r="E2" s="66"/>
      <c r="F2" s="66"/>
      <c r="G2" s="66"/>
      <c r="H2" s="66"/>
    </row>
    <row r="3" spans="2:23" ht="18" customHeight="1">
      <c r="B3" s="1065" t="s">
        <v>443</v>
      </c>
      <c r="C3" s="1065"/>
      <c r="D3" s="1066"/>
      <c r="E3" s="1066"/>
      <c r="F3" s="1066"/>
      <c r="G3" s="1066"/>
      <c r="H3" s="70"/>
    </row>
    <row r="4" spans="2:23" s="30" customFormat="1" ht="45" customHeight="1">
      <c r="B4" s="1032" t="s">
        <v>585</v>
      </c>
      <c r="C4" s="1067"/>
      <c r="D4" s="1067"/>
      <c r="E4" s="1067"/>
      <c r="F4" s="1067"/>
      <c r="G4" s="1067"/>
    </row>
    <row r="5" spans="2:23" s="30" customFormat="1" ht="15" customHeight="1">
      <c r="B5" s="1068" t="s">
        <v>173</v>
      </c>
      <c r="C5" s="1068"/>
      <c r="D5" s="1069" t="s">
        <v>586</v>
      </c>
      <c r="E5" s="1068"/>
      <c r="F5" s="1068"/>
      <c r="G5" s="1068"/>
    </row>
    <row r="6" spans="2:23" s="30" customFormat="1" ht="17.25" customHeight="1">
      <c r="B6" s="1068"/>
      <c r="C6" s="1068"/>
      <c r="D6" s="829" t="s">
        <v>587</v>
      </c>
      <c r="E6" s="829" t="s">
        <v>587</v>
      </c>
      <c r="F6" s="829" t="s">
        <v>589</v>
      </c>
      <c r="G6" s="829" t="s">
        <v>589</v>
      </c>
    </row>
    <row r="7" spans="2:23" s="30" customFormat="1" ht="15.75" customHeight="1">
      <c r="B7" s="1048" t="s">
        <v>174</v>
      </c>
      <c r="C7" s="1048"/>
      <c r="D7" s="830">
        <v>85</v>
      </c>
      <c r="E7" s="833">
        <v>60</v>
      </c>
      <c r="F7" s="833">
        <v>70</v>
      </c>
      <c r="G7" s="835">
        <v>50</v>
      </c>
    </row>
    <row r="8" spans="2:23" s="30" customFormat="1" ht="15.75" customHeight="1">
      <c r="B8" s="1047" t="s">
        <v>99</v>
      </c>
      <c r="C8" s="1048"/>
      <c r="D8" s="831">
        <v>60200</v>
      </c>
      <c r="E8" s="834">
        <v>53200</v>
      </c>
      <c r="F8" s="834">
        <v>47600</v>
      </c>
      <c r="G8" s="828">
        <v>33600</v>
      </c>
    </row>
    <row r="9" spans="2:23" s="13" customFormat="1" ht="15.75" customHeight="1">
      <c r="B9" s="1047" t="s">
        <v>100</v>
      </c>
      <c r="C9" s="1048"/>
      <c r="D9" s="831">
        <v>309100</v>
      </c>
      <c r="E9" s="834">
        <v>281600</v>
      </c>
      <c r="F9" s="834">
        <v>263800</v>
      </c>
      <c r="G9" s="828">
        <v>249800</v>
      </c>
      <c r="I9" s="195"/>
      <c r="J9" s="196"/>
      <c r="K9" s="191"/>
      <c r="L9" s="191"/>
      <c r="M9" s="191"/>
      <c r="N9" s="191"/>
      <c r="O9" s="191"/>
      <c r="P9" s="191"/>
      <c r="Q9" s="191"/>
      <c r="R9" s="191"/>
      <c r="S9" s="191"/>
    </row>
    <row r="10" spans="2:23" s="13" customFormat="1" ht="15.75" customHeight="1">
      <c r="B10" s="1047" t="s">
        <v>73</v>
      </c>
      <c r="C10" s="1048"/>
      <c r="D10" s="831">
        <v>641480</v>
      </c>
      <c r="E10" s="834">
        <v>422600</v>
      </c>
      <c r="F10" s="834">
        <v>565470</v>
      </c>
      <c r="G10" s="828">
        <v>419970</v>
      </c>
      <c r="I10" s="195"/>
      <c r="J10" s="196"/>
      <c r="K10" s="191"/>
      <c r="L10" s="191"/>
      <c r="M10" s="191"/>
      <c r="N10" s="191"/>
      <c r="O10" s="191"/>
      <c r="P10" s="191"/>
      <c r="Q10" s="191"/>
      <c r="R10" s="191"/>
      <c r="S10" s="191"/>
    </row>
    <row r="11" spans="2:23" s="13" customFormat="1" ht="15.75" customHeight="1">
      <c r="B11" s="1049" t="s">
        <v>170</v>
      </c>
      <c r="C11" s="1050"/>
      <c r="D11" s="831">
        <f>50539+71639</f>
        <v>122178</v>
      </c>
      <c r="E11" s="834">
        <f>37870+53681</f>
        <v>91551</v>
      </c>
      <c r="F11" s="834">
        <f>43844+62148</f>
        <v>105992</v>
      </c>
      <c r="G11" s="828">
        <f>35169+49851</f>
        <v>85020</v>
      </c>
      <c r="I11" s="195"/>
      <c r="J11" s="196"/>
      <c r="K11" s="191"/>
      <c r="L11" s="191"/>
      <c r="M11" s="191"/>
      <c r="N11" s="191"/>
      <c r="O11" s="191"/>
      <c r="P11" s="191"/>
      <c r="Q11" s="191"/>
      <c r="R11" s="191"/>
      <c r="S11" s="191"/>
    </row>
    <row r="12" spans="2:23" ht="15.75" customHeight="1">
      <c r="B12" s="1047" t="s">
        <v>101</v>
      </c>
      <c r="C12" s="1048"/>
      <c r="D12" s="831">
        <f>SUM(D8:D11)</f>
        <v>1132958</v>
      </c>
      <c r="E12" s="834">
        <f>SUM(E8:E11)</f>
        <v>848951</v>
      </c>
      <c r="F12" s="834">
        <f>SUM(F8:F11)</f>
        <v>982862</v>
      </c>
      <c r="G12" s="834">
        <f>SUM(G8:G11)</f>
        <v>788390</v>
      </c>
      <c r="I12" s="190"/>
      <c r="J12" s="185"/>
      <c r="K12" s="192"/>
      <c r="L12" s="192"/>
      <c r="M12" s="192"/>
      <c r="N12" s="192"/>
      <c r="O12" s="192"/>
      <c r="P12" s="192"/>
      <c r="Q12" s="192"/>
      <c r="R12" s="192"/>
      <c r="S12" s="192"/>
    </row>
    <row r="13" spans="2:23" ht="19.5" customHeight="1">
      <c r="B13" s="1047" t="s">
        <v>588</v>
      </c>
      <c r="C13" s="1052"/>
      <c r="D13" s="832">
        <v>16800</v>
      </c>
      <c r="E13" s="832">
        <v>16800</v>
      </c>
      <c r="F13" s="832">
        <v>16800</v>
      </c>
      <c r="G13" s="832">
        <v>16800</v>
      </c>
      <c r="I13" s="190"/>
      <c r="J13" s="185"/>
      <c r="K13" s="192"/>
      <c r="L13" s="192"/>
      <c r="M13" s="193"/>
      <c r="N13" s="193"/>
      <c r="O13" s="193"/>
      <c r="P13" s="193"/>
      <c r="Q13" s="193"/>
      <c r="R13" s="193"/>
      <c r="S13" s="193"/>
      <c r="T13" s="180"/>
      <c r="U13" s="180"/>
      <c r="V13" s="180"/>
      <c r="W13" s="180"/>
    </row>
    <row r="14" spans="2:23" ht="16.5" customHeight="1">
      <c r="B14" s="1057" t="s">
        <v>141</v>
      </c>
      <c r="C14" s="1058"/>
      <c r="D14" s="831">
        <f>D13*D7</f>
        <v>1428000</v>
      </c>
      <c r="E14" s="831">
        <f t="shared" ref="E14:G14" si="0">E13*E7</f>
        <v>1008000</v>
      </c>
      <c r="F14" s="831">
        <f t="shared" si="0"/>
        <v>1176000</v>
      </c>
      <c r="G14" s="831">
        <f t="shared" si="0"/>
        <v>840000</v>
      </c>
      <c r="I14" s="190"/>
      <c r="J14" s="185"/>
      <c r="K14" s="192"/>
      <c r="L14" s="197"/>
      <c r="M14" s="189"/>
      <c r="N14" s="188"/>
      <c r="O14" s="188"/>
      <c r="P14" s="188"/>
      <c r="Q14" s="188"/>
      <c r="R14" s="188"/>
      <c r="S14" s="188"/>
      <c r="T14" s="183"/>
      <c r="U14" s="183"/>
      <c r="V14" s="183"/>
      <c r="W14" s="183"/>
    </row>
    <row r="15" spans="2:23" ht="16.5" customHeight="1">
      <c r="B15" s="1057" t="s">
        <v>74</v>
      </c>
      <c r="C15" s="1058"/>
      <c r="D15" s="831">
        <f>D14-D12</f>
        <v>295042</v>
      </c>
      <c r="E15" s="831">
        <f>E14-E12</f>
        <v>159049</v>
      </c>
      <c r="F15" s="831">
        <f t="shared" ref="F15:G15" si="1">F14-F12</f>
        <v>193138</v>
      </c>
      <c r="G15" s="831">
        <f t="shared" si="1"/>
        <v>51610</v>
      </c>
      <c r="I15" s="190"/>
      <c r="J15" s="185"/>
      <c r="K15" s="192"/>
      <c r="L15" s="197"/>
      <c r="M15" s="189"/>
      <c r="N15" s="188"/>
      <c r="O15" s="188"/>
      <c r="P15" s="188"/>
      <c r="Q15" s="188"/>
      <c r="R15" s="188"/>
      <c r="S15" s="188"/>
      <c r="T15" s="183"/>
      <c r="U15" s="183"/>
      <c r="V15" s="183"/>
      <c r="W15" s="183"/>
    </row>
    <row r="16" spans="2:23" ht="16.5" customHeight="1">
      <c r="B16" s="1062"/>
      <c r="C16" s="1063"/>
      <c r="D16" s="1060"/>
      <c r="E16" s="1060"/>
      <c r="F16" s="1063"/>
      <c r="G16" s="1064"/>
      <c r="I16" s="190"/>
      <c r="J16" s="185"/>
      <c r="K16" s="192"/>
      <c r="L16" s="197"/>
      <c r="M16" s="198"/>
      <c r="N16" s="194"/>
      <c r="O16" s="194"/>
      <c r="P16" s="194"/>
      <c r="Q16" s="194"/>
      <c r="R16" s="194"/>
      <c r="S16" s="194"/>
      <c r="T16" s="179"/>
      <c r="U16" s="179"/>
      <c r="V16" s="179"/>
      <c r="W16" s="179"/>
    </row>
    <row r="17" spans="2:19" s="31" customFormat="1" ht="16.5" customHeight="1">
      <c r="B17" s="1060" t="s">
        <v>590</v>
      </c>
      <c r="C17" s="1060"/>
      <c r="D17" s="1060"/>
      <c r="E17" s="1060"/>
      <c r="F17" s="1060"/>
      <c r="G17" s="1060"/>
      <c r="H17" s="30"/>
      <c r="I17" s="199"/>
      <c r="J17" s="200"/>
      <c r="K17" s="201"/>
      <c r="L17" s="201"/>
      <c r="M17" s="201"/>
      <c r="N17" s="201"/>
      <c r="O17" s="201"/>
      <c r="P17" s="201"/>
      <c r="Q17" s="201"/>
      <c r="R17" s="201"/>
      <c r="S17" s="201"/>
    </row>
    <row r="18" spans="2:19" ht="29.25" customHeight="1">
      <c r="B18" s="101" t="s">
        <v>97</v>
      </c>
      <c r="C18" s="104" t="s">
        <v>658</v>
      </c>
      <c r="D18" s="102">
        <v>75</v>
      </c>
      <c r="E18" s="102">
        <v>80</v>
      </c>
      <c r="F18" s="102">
        <v>85</v>
      </c>
      <c r="G18" s="102">
        <v>90</v>
      </c>
      <c r="H18" s="51"/>
      <c r="I18" s="190"/>
      <c r="J18" s="185"/>
      <c r="K18" s="192"/>
      <c r="L18" s="202"/>
      <c r="M18" s="192"/>
      <c r="N18" s="192"/>
      <c r="O18" s="192"/>
      <c r="P18" s="192"/>
      <c r="Q18" s="192"/>
      <c r="R18" s="192"/>
      <c r="S18" s="192"/>
    </row>
    <row r="19" spans="2:19" ht="15.75" customHeight="1">
      <c r="B19" s="101" t="s">
        <v>94</v>
      </c>
      <c r="C19" s="101">
        <v>16800</v>
      </c>
      <c r="D19" s="102">
        <f>(D$18*$C19)-$D$12</f>
        <v>127042</v>
      </c>
      <c r="E19" s="102">
        <f>(E$18*$C19)-$D$12</f>
        <v>211042</v>
      </c>
      <c r="F19" s="102">
        <f t="shared" ref="F19" si="2">(F$18*$C19)-$D$12</f>
        <v>295042</v>
      </c>
      <c r="G19" s="102">
        <f>(G$18*$C19)-$D$12</f>
        <v>379042</v>
      </c>
      <c r="H19" s="110"/>
      <c r="I19" s="190"/>
      <c r="J19" s="188"/>
      <c r="K19" s="188"/>
      <c r="L19" s="192"/>
      <c r="M19" s="192"/>
      <c r="N19" s="192"/>
      <c r="O19" s="192"/>
      <c r="P19" s="192"/>
      <c r="Q19" s="192"/>
      <c r="R19" s="192"/>
      <c r="S19" s="192"/>
    </row>
    <row r="20" spans="2:19" ht="15.75" customHeight="1">
      <c r="B20" s="101" t="s">
        <v>95</v>
      </c>
      <c r="C20" s="101">
        <v>17048</v>
      </c>
      <c r="D20" s="102">
        <f>(D$18*$C20)-$D$12</f>
        <v>145642</v>
      </c>
      <c r="E20" s="102">
        <f>(E$18*$C20)-$D$12</f>
        <v>230882</v>
      </c>
      <c r="F20" s="102">
        <f>(F$18*$C20)-$D$12</f>
        <v>316122</v>
      </c>
      <c r="G20" s="102">
        <f>(G$18*$C20)-$D$12</f>
        <v>401362</v>
      </c>
      <c r="H20" s="110"/>
      <c r="I20" s="203"/>
      <c r="J20" s="188"/>
      <c r="K20" s="188"/>
      <c r="L20" s="192"/>
      <c r="M20" s="192"/>
      <c r="N20" s="192"/>
      <c r="O20" s="192"/>
      <c r="P20" s="192"/>
      <c r="Q20" s="192"/>
      <c r="R20" s="192"/>
      <c r="S20" s="192"/>
    </row>
    <row r="21" spans="2:19" ht="15.75" customHeight="1">
      <c r="B21" s="103" t="s">
        <v>191</v>
      </c>
      <c r="C21" s="103"/>
      <c r="D21" s="102">
        <f>$D$12/D18</f>
        <v>15106.106666666667</v>
      </c>
      <c r="E21" s="102">
        <f>$D$12/E18</f>
        <v>14161.975</v>
      </c>
      <c r="F21" s="102">
        <f t="shared" ref="F21:G21" si="3">$D$12/F18</f>
        <v>13328.917647058823</v>
      </c>
      <c r="G21" s="102">
        <f t="shared" si="3"/>
        <v>12588.422222222222</v>
      </c>
      <c r="H21" s="110"/>
      <c r="I21" s="203"/>
      <c r="J21" s="188"/>
      <c r="K21" s="188"/>
      <c r="L21" s="192"/>
      <c r="M21" s="192"/>
      <c r="N21" s="192"/>
      <c r="O21" s="192"/>
      <c r="P21" s="192"/>
      <c r="Q21" s="192"/>
      <c r="R21" s="192"/>
      <c r="S21" s="192"/>
    </row>
    <row r="22" spans="2:19" ht="15.75" customHeight="1">
      <c r="B22" s="1061" t="s">
        <v>178</v>
      </c>
      <c r="C22" s="1061"/>
      <c r="D22" s="1061"/>
      <c r="E22" s="1061"/>
      <c r="F22" s="1061"/>
      <c r="G22" s="1061"/>
      <c r="H22" s="110"/>
      <c r="I22" s="203"/>
      <c r="J22" s="188"/>
      <c r="K22" s="188"/>
      <c r="L22" s="192"/>
      <c r="M22" s="192"/>
      <c r="N22" s="192"/>
      <c r="O22" s="192"/>
      <c r="P22" s="192"/>
      <c r="Q22" s="192"/>
      <c r="R22" s="192"/>
      <c r="S22" s="192"/>
    </row>
    <row r="23" spans="2:19" ht="15.75" customHeight="1">
      <c r="B23" s="1059" t="s">
        <v>458</v>
      </c>
      <c r="C23" s="1059"/>
      <c r="D23" s="1059"/>
      <c r="E23" s="1059"/>
      <c r="F23" s="1059"/>
      <c r="G23" s="1059"/>
      <c r="H23" s="110"/>
      <c r="I23" s="203"/>
      <c r="J23" s="188"/>
      <c r="K23" s="188"/>
      <c r="L23" s="192"/>
      <c r="M23" s="192"/>
      <c r="N23" s="192"/>
      <c r="O23" s="192"/>
      <c r="P23" s="192"/>
      <c r="Q23" s="192"/>
      <c r="R23" s="192"/>
      <c r="S23" s="192"/>
    </row>
    <row r="24" spans="2:19" ht="15.75" customHeight="1">
      <c r="B24" s="1054" t="s">
        <v>478</v>
      </c>
      <c r="C24" s="1055"/>
      <c r="D24" s="1055"/>
      <c r="E24" s="1055"/>
      <c r="F24" s="1055"/>
      <c r="G24" s="1056"/>
      <c r="H24" s="110"/>
      <c r="I24" s="203"/>
      <c r="J24" s="188"/>
      <c r="K24" s="188"/>
      <c r="L24" s="192"/>
      <c r="M24" s="192"/>
      <c r="N24" s="192"/>
      <c r="O24" s="192"/>
      <c r="P24" s="192"/>
      <c r="Q24" s="192"/>
      <c r="R24" s="192"/>
      <c r="S24" s="192"/>
    </row>
    <row r="25" spans="2:19" ht="31.5" customHeight="1">
      <c r="B25" s="1053" t="s">
        <v>544</v>
      </c>
      <c r="C25" s="1053"/>
      <c r="D25" s="1053"/>
      <c r="E25" s="1053"/>
      <c r="F25" s="1053"/>
      <c r="G25" s="1053"/>
      <c r="H25" s="110"/>
      <c r="I25" s="203"/>
      <c r="J25" s="188"/>
      <c r="K25" s="188"/>
      <c r="L25" s="192"/>
      <c r="M25" s="192"/>
      <c r="N25" s="192"/>
      <c r="O25" s="192"/>
      <c r="P25" s="192"/>
      <c r="Q25" s="192"/>
      <c r="R25" s="192"/>
      <c r="S25" s="192"/>
    </row>
    <row r="26" spans="2:19" ht="15.75" customHeight="1">
      <c r="B26" s="1051" t="s">
        <v>169</v>
      </c>
      <c r="C26" s="1051"/>
      <c r="D26" s="1051"/>
      <c r="E26" s="1051"/>
      <c r="F26" s="1051"/>
      <c r="G26" s="1051"/>
      <c r="H26" s="110"/>
      <c r="I26" s="203"/>
      <c r="J26" s="188"/>
      <c r="K26" s="188"/>
      <c r="L26" s="54"/>
      <c r="M26" s="54"/>
      <c r="N26" s="190"/>
      <c r="O26" s="60"/>
      <c r="P26" s="192"/>
      <c r="Q26" s="192"/>
      <c r="R26" s="192"/>
      <c r="S26" s="192"/>
    </row>
    <row r="27" spans="2:19" ht="16.5" customHeight="1">
      <c r="C27" s="266"/>
      <c r="D27" s="177"/>
      <c r="E27" s="264"/>
      <c r="F27" s="264"/>
      <c r="G27" s="265"/>
      <c r="H27" s="110"/>
      <c r="I27" s="203"/>
      <c r="J27" s="188"/>
      <c r="K27" s="188"/>
      <c r="L27" s="54"/>
      <c r="M27" s="54"/>
      <c r="N27" s="190"/>
      <c r="O27" s="60"/>
      <c r="P27" s="192"/>
      <c r="Q27" s="192"/>
      <c r="R27" s="192"/>
      <c r="S27" s="192"/>
    </row>
    <row r="28" spans="2:19" ht="16.5" customHeight="1">
      <c r="C28" s="266"/>
      <c r="D28" s="177"/>
      <c r="E28" s="264"/>
      <c r="F28" s="264"/>
      <c r="G28" s="265"/>
      <c r="H28" s="110"/>
      <c r="I28" s="203"/>
      <c r="J28" s="188"/>
      <c r="K28" s="188"/>
      <c r="L28" s="54"/>
      <c r="M28" s="54"/>
      <c r="N28" s="190"/>
      <c r="O28" s="60"/>
      <c r="P28" s="192"/>
      <c r="Q28" s="192"/>
      <c r="R28" s="192"/>
      <c r="S28" s="192"/>
    </row>
    <row r="29" spans="2:19" ht="16.5" customHeight="1">
      <c r="C29" s="266"/>
      <c r="D29" s="177"/>
      <c r="E29" s="264"/>
      <c r="F29" s="264"/>
      <c r="G29" s="265"/>
      <c r="H29" s="110"/>
      <c r="I29" s="203"/>
      <c r="J29" s="203"/>
      <c r="K29" s="203"/>
      <c r="L29" s="84"/>
      <c r="M29" s="54"/>
      <c r="N29" s="190"/>
      <c r="O29" s="60"/>
      <c r="P29" s="192"/>
      <c r="Q29" s="192"/>
      <c r="R29" s="192"/>
      <c r="S29" s="192"/>
    </row>
    <row r="30" spans="2:19" ht="16.5" customHeight="1">
      <c r="C30" s="144"/>
      <c r="D30" s="69"/>
      <c r="E30" s="69"/>
      <c r="F30" s="176"/>
      <c r="G30" s="112"/>
      <c r="H30" s="110"/>
      <c r="I30" s="184"/>
      <c r="J30" s="185"/>
      <c r="K30" s="113"/>
      <c r="L30" s="54"/>
      <c r="M30" s="54"/>
      <c r="N30" s="190"/>
      <c r="O30" s="60"/>
      <c r="P30" s="192"/>
      <c r="Q30" s="192"/>
      <c r="R30" s="192"/>
      <c r="S30" s="192"/>
    </row>
    <row r="31" spans="2:19">
      <c r="C31" s="176"/>
      <c r="D31" s="176"/>
      <c r="E31" s="176"/>
      <c r="F31" s="176"/>
      <c r="G31" s="176"/>
    </row>
    <row r="32" spans="2:19">
      <c r="C32" s="176"/>
      <c r="D32" s="176"/>
      <c r="E32" s="176"/>
      <c r="F32" s="176"/>
      <c r="G32" s="176"/>
    </row>
    <row r="33" spans="3:7">
      <c r="C33" s="176"/>
      <c r="D33" s="176"/>
      <c r="E33" s="176"/>
      <c r="F33" s="176"/>
      <c r="G33" s="176"/>
    </row>
    <row r="34" spans="3:7">
      <c r="C34" s="176"/>
      <c r="D34" s="176"/>
      <c r="E34" s="176"/>
      <c r="F34" s="176"/>
      <c r="G34" s="176"/>
    </row>
    <row r="35" spans="3:7">
      <c r="C35" s="176"/>
      <c r="D35" s="176"/>
      <c r="E35" s="176"/>
      <c r="F35" s="176"/>
      <c r="G35" s="176"/>
    </row>
    <row r="36" spans="3:7">
      <c r="C36" s="176"/>
      <c r="D36" s="176"/>
      <c r="E36" s="176"/>
      <c r="F36" s="176"/>
      <c r="G36" s="176"/>
    </row>
    <row r="37" spans="3:7">
      <c r="C37" s="176"/>
      <c r="D37" s="176"/>
      <c r="E37" s="176"/>
      <c r="F37" s="176"/>
      <c r="G37" s="176"/>
    </row>
    <row r="38" spans="3:7">
      <c r="C38" s="176"/>
      <c r="D38" s="176"/>
      <c r="E38" s="176"/>
      <c r="F38" s="176"/>
      <c r="G38" s="176"/>
    </row>
    <row r="39" spans="3:7">
      <c r="C39" s="176"/>
      <c r="D39" s="176"/>
      <c r="E39" s="176"/>
      <c r="F39" s="176"/>
      <c r="G39" s="176"/>
    </row>
    <row r="53" spans="2:14">
      <c r="I53" s="13"/>
      <c r="J53" s="13"/>
      <c r="K53" s="13"/>
      <c r="L53" s="13"/>
      <c r="M53" s="13"/>
      <c r="N53" s="13"/>
    </row>
    <row r="54" spans="2:14" ht="30" customHeight="1">
      <c r="B54" s="258"/>
      <c r="I54" s="258"/>
      <c r="J54" s="13"/>
      <c r="K54" s="13"/>
      <c r="L54" s="13"/>
      <c r="M54" s="13"/>
      <c r="N54" s="13"/>
    </row>
  </sheetData>
  <mergeCells count="21">
    <mergeCell ref="B1:H1"/>
    <mergeCell ref="B3:G3"/>
    <mergeCell ref="B4:G4"/>
    <mergeCell ref="B5:C6"/>
    <mergeCell ref="D5:G5"/>
    <mergeCell ref="B26:G26"/>
    <mergeCell ref="B13:C13"/>
    <mergeCell ref="B25:G25"/>
    <mergeCell ref="B24:G24"/>
    <mergeCell ref="B12:C12"/>
    <mergeCell ref="B15:C15"/>
    <mergeCell ref="B23:G23"/>
    <mergeCell ref="B17:G17"/>
    <mergeCell ref="B22:G22"/>
    <mergeCell ref="B14:C14"/>
    <mergeCell ref="B16:G16"/>
    <mergeCell ref="B10:C10"/>
    <mergeCell ref="B8:C8"/>
    <mergeCell ref="B7:C7"/>
    <mergeCell ref="B9:C9"/>
    <mergeCell ref="B11:C11"/>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79998168889431442"/>
  </sheetPr>
  <dimension ref="A1:O45"/>
  <sheetViews>
    <sheetView zoomScaleNormal="100" workbookViewId="0">
      <selection activeCell="E17" sqref="E17"/>
    </sheetView>
  </sheetViews>
  <sheetFormatPr baseColWidth="10" defaultColWidth="9.6328125" defaultRowHeight="12"/>
  <cols>
    <col min="1" max="1" width="1.7265625" style="1" customWidth="1"/>
    <col min="2" max="2" width="7.54296875" style="1" customWidth="1"/>
    <col min="3" max="3" width="9.08984375" style="1" customWidth="1"/>
    <col min="4" max="4" width="7.36328125" style="1" customWidth="1"/>
    <col min="5" max="5" width="8.453125" style="1" customWidth="1"/>
    <col min="6" max="6" width="7.36328125" style="1" customWidth="1"/>
    <col min="7" max="7" width="7.90625" style="1" customWidth="1"/>
    <col min="8" max="8" width="10.08984375" style="1" customWidth="1"/>
    <col min="9" max="9" width="7.36328125" style="1" customWidth="1"/>
    <col min="10" max="11" width="2.08984375" style="1" customWidth="1"/>
    <col min="12" max="12" width="7.36328125" style="1" customWidth="1"/>
    <col min="13" max="13" width="7.54296875" style="1" customWidth="1"/>
    <col min="14" max="16384" width="9.6328125" style="1"/>
  </cols>
  <sheetData>
    <row r="1" spans="2:15" s="24" customFormat="1" ht="18" customHeight="1">
      <c r="B1" s="1070" t="s">
        <v>76</v>
      </c>
      <c r="C1" s="1070"/>
      <c r="D1" s="1070"/>
      <c r="E1" s="1070"/>
      <c r="F1" s="1070"/>
      <c r="G1" s="1070"/>
      <c r="H1" s="1070"/>
      <c r="I1" s="1070"/>
    </row>
    <row r="2" spans="2:15" s="24" customFormat="1" ht="12.75"/>
    <row r="3" spans="2:15" s="24" customFormat="1" ht="15.75" customHeight="1">
      <c r="B3" s="1075" t="s">
        <v>514</v>
      </c>
      <c r="C3" s="1075"/>
      <c r="D3" s="1075"/>
      <c r="E3" s="1075"/>
      <c r="F3" s="1075"/>
      <c r="G3" s="1075"/>
      <c r="H3" s="1075"/>
      <c r="I3" s="1075"/>
    </row>
    <row r="4" spans="2:15" s="24" customFormat="1" ht="15.75" customHeight="1">
      <c r="B4" s="1075" t="s">
        <v>489</v>
      </c>
      <c r="C4" s="1075"/>
      <c r="D4" s="1075"/>
      <c r="E4" s="1075"/>
      <c r="F4" s="1075"/>
      <c r="G4" s="1075"/>
      <c r="H4" s="1075"/>
      <c r="I4" s="1075"/>
    </row>
    <row r="5" spans="2:15" s="24" customFormat="1" ht="15.75" customHeight="1">
      <c r="B5" s="1082" t="s">
        <v>175</v>
      </c>
      <c r="C5" s="1082"/>
      <c r="D5" s="1083"/>
      <c r="E5" s="1082"/>
      <c r="F5" s="1082"/>
      <c r="G5" s="1082"/>
      <c r="H5" s="1082"/>
      <c r="I5" s="1082"/>
      <c r="J5" s="36"/>
    </row>
    <row r="6" spans="2:15" s="22" customFormat="1" ht="28.5" customHeight="1">
      <c r="B6" s="1071" t="s">
        <v>165</v>
      </c>
      <c r="C6" s="1074" t="s">
        <v>6</v>
      </c>
      <c r="D6" s="450" t="s">
        <v>35</v>
      </c>
      <c r="E6" s="1072" t="s">
        <v>10</v>
      </c>
      <c r="F6" s="450" t="s">
        <v>35</v>
      </c>
      <c r="G6" s="1073" t="s">
        <v>91</v>
      </c>
      <c r="H6" s="1084" t="s">
        <v>520</v>
      </c>
      <c r="I6" s="450" t="s">
        <v>35</v>
      </c>
      <c r="J6" s="36"/>
    </row>
    <row r="7" spans="2:15" s="22" customFormat="1" ht="12.75">
      <c r="B7" s="1071"/>
      <c r="C7" s="1073"/>
      <c r="D7" s="451" t="s">
        <v>36</v>
      </c>
      <c r="E7" s="1073"/>
      <c r="F7" s="451" t="s">
        <v>36</v>
      </c>
      <c r="G7" s="1073"/>
      <c r="H7" s="1085"/>
      <c r="I7" s="451" t="s">
        <v>36</v>
      </c>
      <c r="J7" s="36"/>
      <c r="K7" s="36"/>
    </row>
    <row r="8" spans="2:15" s="22" customFormat="1" ht="15.75" customHeight="1">
      <c r="B8" s="108">
        <v>2009</v>
      </c>
      <c r="C8" s="131">
        <v>1145289.7</v>
      </c>
      <c r="D8" s="132"/>
      <c r="E8" s="131">
        <v>686003.93299999996</v>
      </c>
      <c r="F8" s="132"/>
      <c r="G8" s="632">
        <v>3.843</v>
      </c>
      <c r="H8" s="133">
        <f t="shared" ref="H8:H14" si="0">C8+E8-G8</f>
        <v>1831289.7899999998</v>
      </c>
      <c r="I8" s="132"/>
      <c r="K8" s="36"/>
      <c r="M8" s="55"/>
    </row>
    <row r="9" spans="2:15" s="22" customFormat="1" ht="15.75" customHeight="1">
      <c r="B9" s="108">
        <v>2010</v>
      </c>
      <c r="C9" s="131">
        <v>1523921.3</v>
      </c>
      <c r="D9" s="132">
        <f>(C9-C8)/C8</f>
        <v>0.33059897421586881</v>
      </c>
      <c r="E9" s="131">
        <v>632530.88100000005</v>
      </c>
      <c r="F9" s="132">
        <f t="shared" ref="F9:F17" si="1">(E9-E8)/E8</f>
        <v>-7.7948608495805677E-2</v>
      </c>
      <c r="G9" s="632">
        <v>2.5348999999999999</v>
      </c>
      <c r="H9" s="133">
        <f t="shared" si="0"/>
        <v>2156449.6461</v>
      </c>
      <c r="I9" s="132">
        <f t="shared" ref="I9:I14" si="2">(H9-H8)/H8</f>
        <v>0.17755783812893985</v>
      </c>
      <c r="J9" s="36"/>
      <c r="M9" s="55"/>
    </row>
    <row r="10" spans="2:15" s="22" customFormat="1" ht="15.75" customHeight="1">
      <c r="B10" s="108">
        <v>2011</v>
      </c>
      <c r="C10" s="131">
        <v>1575822</v>
      </c>
      <c r="D10" s="132">
        <f>(C10-C9)/C9</f>
        <v>3.4057336162963241E-2</v>
      </c>
      <c r="E10" s="131">
        <v>655527.429</v>
      </c>
      <c r="F10" s="132">
        <f t="shared" si="1"/>
        <v>3.6356403601423455E-2</v>
      </c>
      <c r="G10" s="632">
        <v>110.75030000000001</v>
      </c>
      <c r="H10" s="133">
        <f t="shared" si="0"/>
        <v>2231238.6787</v>
      </c>
      <c r="I10" s="132">
        <f t="shared" si="2"/>
        <v>3.4681557594102928E-2</v>
      </c>
      <c r="K10" s="36"/>
      <c r="M10" s="55"/>
    </row>
    <row r="11" spans="2:15" s="22" customFormat="1" ht="15.75" customHeight="1">
      <c r="B11" s="108">
        <v>2012</v>
      </c>
      <c r="C11" s="131">
        <v>1213101</v>
      </c>
      <c r="D11" s="132">
        <f>(C11-C10)/C10</f>
        <v>-0.23017891614662062</v>
      </c>
      <c r="E11" s="131">
        <v>896914.36</v>
      </c>
      <c r="F11" s="132">
        <f t="shared" si="1"/>
        <v>0.36823315138503532</v>
      </c>
      <c r="G11" s="632">
        <v>4</v>
      </c>
      <c r="H11" s="133">
        <f t="shared" si="0"/>
        <v>2110011.36</v>
      </c>
      <c r="I11" s="132">
        <f t="shared" si="2"/>
        <v>-5.4331847084432748E-2</v>
      </c>
      <c r="M11" s="55"/>
      <c r="N11" s="62"/>
    </row>
    <row r="12" spans="2:15" s="22" customFormat="1" ht="15.75" customHeight="1">
      <c r="B12" s="108">
        <v>2013</v>
      </c>
      <c r="C12" s="131">
        <v>1474662.5</v>
      </c>
      <c r="D12" s="132">
        <f>(C12-C11)/C11</f>
        <v>0.21561395135277278</v>
      </c>
      <c r="E12" s="131">
        <v>939403.54799999995</v>
      </c>
      <c r="F12" s="132">
        <f t="shared" si="1"/>
        <v>4.737262540874021E-2</v>
      </c>
      <c r="G12" s="632">
        <v>5.42</v>
      </c>
      <c r="H12" s="133">
        <f t="shared" si="0"/>
        <v>2414060.628</v>
      </c>
      <c r="I12" s="132">
        <f t="shared" si="2"/>
        <v>0.14409840333750629</v>
      </c>
      <c r="M12" s="55"/>
      <c r="N12" s="71"/>
    </row>
    <row r="13" spans="2:15" s="22" customFormat="1" ht="15.75" customHeight="1">
      <c r="B13" s="108">
        <v>2014</v>
      </c>
      <c r="C13" s="131">
        <v>1358129</v>
      </c>
      <c r="D13" s="132">
        <v>-7.9023844438981805E-2</v>
      </c>
      <c r="E13" s="131">
        <v>759593.10699999996</v>
      </c>
      <c r="F13" s="132">
        <f t="shared" si="1"/>
        <v>-0.19140915678125583</v>
      </c>
      <c r="G13" s="632">
        <v>1.0669999999999999</v>
      </c>
      <c r="H13" s="133">
        <f t="shared" si="0"/>
        <v>2117721.04</v>
      </c>
      <c r="I13" s="132">
        <f t="shared" si="2"/>
        <v>-0.12275565268031867</v>
      </c>
      <c r="M13" s="55"/>
      <c r="N13" s="62"/>
      <c r="O13" s="55"/>
    </row>
    <row r="14" spans="2:15" s="22" customFormat="1" ht="15.75" customHeight="1">
      <c r="B14" s="108">
        <v>2015</v>
      </c>
      <c r="C14" s="131">
        <v>1482311</v>
      </c>
      <c r="D14" s="132">
        <v>9.1436085968269576E-2</v>
      </c>
      <c r="E14" s="131">
        <v>721118.16299999994</v>
      </c>
      <c r="F14" s="132">
        <f t="shared" si="1"/>
        <v>-5.0652044687393434E-2</v>
      </c>
      <c r="G14" s="632">
        <v>2.5999999999999999E-2</v>
      </c>
      <c r="H14" s="133">
        <f t="shared" si="0"/>
        <v>2203429.1369999996</v>
      </c>
      <c r="I14" s="132">
        <f t="shared" si="2"/>
        <v>4.0471854121069503E-2</v>
      </c>
      <c r="M14" s="55"/>
      <c r="N14" s="62"/>
      <c r="O14" s="55"/>
    </row>
    <row r="15" spans="2:15" s="22" customFormat="1" ht="15.75" customHeight="1">
      <c r="B15" s="108">
        <v>2016</v>
      </c>
      <c r="C15" s="131">
        <v>1731935</v>
      </c>
      <c r="D15" s="132">
        <f>(C15/C14*100-100)/100</f>
        <v>0.16840190756190837</v>
      </c>
      <c r="E15" s="131">
        <f>'12'!D19</f>
        <v>1007532.0789999999</v>
      </c>
      <c r="F15" s="132">
        <f t="shared" si="1"/>
        <v>0.39718028292126095</v>
      </c>
      <c r="G15" s="632">
        <v>1.0720000000000001</v>
      </c>
      <c r="H15" s="133">
        <f>C15+E15-G15</f>
        <v>2739466.0069999998</v>
      </c>
      <c r="I15" s="132">
        <f>(H15-H14)/H14</f>
        <v>0.24327393198123085</v>
      </c>
      <c r="M15" s="55"/>
      <c r="N15" s="62"/>
      <c r="O15" s="55"/>
    </row>
    <row r="16" spans="2:15" s="22" customFormat="1" ht="15.75" customHeight="1">
      <c r="B16" s="108">
        <v>2017</v>
      </c>
      <c r="C16" s="131">
        <v>1349491.9</v>
      </c>
      <c r="D16" s="132">
        <f>(C16/C15*100-100)/100</f>
        <v>-0.22081839099042411</v>
      </c>
      <c r="E16" s="131">
        <v>1007532.0789999999</v>
      </c>
      <c r="F16" s="132">
        <f t="shared" si="1"/>
        <v>0</v>
      </c>
      <c r="G16" s="632">
        <v>0.40500000000000003</v>
      </c>
      <c r="H16" s="133">
        <f>C16+E16-G16</f>
        <v>2357023.574</v>
      </c>
      <c r="I16" s="132">
        <f>(H16-H15)/H15</f>
        <v>-0.13960473757395295</v>
      </c>
      <c r="M16" s="55"/>
      <c r="N16" s="62"/>
      <c r="O16" s="55"/>
    </row>
    <row r="17" spans="1:14" s="22" customFormat="1" ht="15.75" customHeight="1">
      <c r="B17" s="108">
        <v>2018</v>
      </c>
      <c r="C17" s="131">
        <v>1469034</v>
      </c>
      <c r="D17" s="132">
        <f>(C17/C16*100-100)/100</f>
        <v>8.8583043736683464E-2</v>
      </c>
      <c r="E17" s="621">
        <f>'12'!E19</f>
        <v>1069796.3156699999</v>
      </c>
      <c r="F17" s="132">
        <f t="shared" si="1"/>
        <v>6.1798763501206611E-2</v>
      </c>
      <c r="G17" s="633">
        <v>0</v>
      </c>
      <c r="H17" s="133">
        <f>C17+E17-G17</f>
        <v>2538830.3156699999</v>
      </c>
      <c r="I17" s="132">
        <f>(H17-H16)/H16</f>
        <v>7.7134036195261199E-2</v>
      </c>
      <c r="M17" s="55"/>
    </row>
    <row r="18" spans="1:14" s="22" customFormat="1" ht="18" customHeight="1">
      <c r="B18" s="1076" t="s">
        <v>509</v>
      </c>
      <c r="C18" s="1077"/>
      <c r="D18" s="1077"/>
      <c r="E18" s="1077"/>
      <c r="F18" s="1077"/>
      <c r="G18" s="1077"/>
      <c r="H18" s="1077"/>
      <c r="I18" s="1078"/>
    </row>
    <row r="19" spans="1:14" ht="31.5" customHeight="1">
      <c r="B19" s="1079"/>
      <c r="C19" s="1080"/>
      <c r="D19" s="1080"/>
      <c r="E19" s="1080"/>
      <c r="F19" s="1080"/>
      <c r="G19" s="1080"/>
      <c r="H19" s="1080"/>
      <c r="I19" s="1081"/>
    </row>
    <row r="20" spans="1:14" ht="15" customHeight="1"/>
    <row r="21" spans="1:14" ht="15.75" customHeight="1"/>
    <row r="22" spans="1:14" ht="15" customHeight="1"/>
    <row r="23" spans="1:14" ht="15" customHeight="1"/>
    <row r="24" spans="1:14" ht="15" customHeight="1"/>
    <row r="25" spans="1:14" ht="15" customHeight="1"/>
    <row r="26" spans="1:14" ht="15" customHeight="1"/>
    <row r="27" spans="1:14" ht="15" customHeight="1">
      <c r="A27" s="16"/>
      <c r="B27" s="16"/>
      <c r="C27" s="16"/>
      <c r="D27" s="16"/>
      <c r="E27" s="16"/>
      <c r="I27" s="18"/>
    </row>
    <row r="28" spans="1:14" ht="15" customHeight="1">
      <c r="B28" s="16"/>
      <c r="C28" s="16"/>
      <c r="D28" s="16"/>
      <c r="E28" s="16"/>
      <c r="I28" s="19"/>
      <c r="M28" s="2"/>
      <c r="N28" s="3"/>
    </row>
    <row r="29" spans="1:14" ht="15" customHeight="1">
      <c r="M29" s="85"/>
      <c r="N29" s="3"/>
    </row>
    <row r="30" spans="1:14" ht="15" customHeight="1">
      <c r="M30" s="85"/>
      <c r="N30" s="3"/>
    </row>
    <row r="31" spans="1:14" ht="15" customHeight="1">
      <c r="M31" s="2"/>
    </row>
    <row r="32" spans="1:14" ht="15" customHeight="1">
      <c r="M32" s="2"/>
    </row>
    <row r="33" spans="2:13" ht="15" customHeight="1">
      <c r="M33" s="2"/>
    </row>
    <row r="34" spans="2:13" ht="18" customHeight="1">
      <c r="K34" s="37"/>
      <c r="M34" s="2"/>
    </row>
    <row r="35" spans="2:13" ht="7.5" customHeight="1"/>
    <row r="36" spans="2:13" ht="7.5" customHeight="1"/>
    <row r="45" spans="2:13">
      <c r="B45" s="16"/>
      <c r="C45" s="16"/>
      <c r="D45" s="16"/>
      <c r="E45" s="16"/>
      <c r="F45" s="16"/>
      <c r="G45" s="16"/>
      <c r="H45" s="16"/>
      <c r="I45" s="16"/>
      <c r="J45" s="16"/>
      <c r="K45" s="16"/>
      <c r="L45" s="16"/>
      <c r="M45" s="16"/>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10">
    <mergeCell ref="B18:I19"/>
    <mergeCell ref="B4:I4"/>
    <mergeCell ref="B5:I5"/>
    <mergeCell ref="G6:G7"/>
    <mergeCell ref="H6:H7"/>
    <mergeCell ref="B1:I1"/>
    <mergeCell ref="B6:B7"/>
    <mergeCell ref="E6:E7"/>
    <mergeCell ref="C6:C7"/>
    <mergeCell ref="B3:I3"/>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 11</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79998168889431442"/>
  </sheetPr>
  <dimension ref="A1:P51"/>
  <sheetViews>
    <sheetView zoomScaleNormal="100" workbookViewId="0">
      <selection activeCell="G17" sqref="G17"/>
    </sheetView>
  </sheetViews>
  <sheetFormatPr baseColWidth="10" defaultRowHeight="18"/>
  <cols>
    <col min="1" max="1" width="1.36328125" style="1" customWidth="1"/>
    <col min="2" max="2" width="13.90625" customWidth="1"/>
    <col min="3" max="6" width="12.08984375" customWidth="1"/>
    <col min="7" max="7" width="1.26953125" style="1" customWidth="1"/>
    <col min="8" max="16384" width="10.90625" style="1"/>
  </cols>
  <sheetData>
    <row r="1" spans="1:16" s="24" customFormat="1" ht="16.5" customHeight="1">
      <c r="B1" s="1026" t="s">
        <v>4</v>
      </c>
      <c r="C1" s="1026"/>
      <c r="D1" s="1026"/>
      <c r="E1" s="1026"/>
      <c r="F1" s="1026"/>
    </row>
    <row r="2" spans="1:16" s="24" customFormat="1" ht="11.25" customHeight="1">
      <c r="A2" s="26"/>
      <c r="B2" s="26"/>
      <c r="C2" s="26"/>
      <c r="D2" s="26"/>
      <c r="E2" s="25"/>
      <c r="F2" s="25"/>
    </row>
    <row r="3" spans="1:16" s="24" customFormat="1" ht="15.75" customHeight="1">
      <c r="B3" s="1026" t="s">
        <v>490</v>
      </c>
      <c r="C3" s="1026"/>
      <c r="D3" s="1026"/>
      <c r="E3" s="1026"/>
      <c r="F3" s="1026"/>
    </row>
    <row r="4" spans="1:16" s="24" customFormat="1" ht="15.75" customHeight="1">
      <c r="B4" s="1087" t="s">
        <v>511</v>
      </c>
      <c r="C4" s="1087"/>
      <c r="D4" s="1087"/>
      <c r="E4" s="1087"/>
      <c r="F4" s="1087"/>
    </row>
    <row r="5" spans="1:16" s="24" customFormat="1" ht="15.75" customHeight="1">
      <c r="B5" s="1086" t="s">
        <v>175</v>
      </c>
      <c r="C5" s="1086"/>
      <c r="D5" s="1086"/>
      <c r="E5" s="1086"/>
      <c r="F5" s="1086"/>
      <c r="H5" s="36"/>
    </row>
    <row r="6" spans="1:16" s="22" customFormat="1" ht="15.75" customHeight="1">
      <c r="B6" s="679" t="s">
        <v>172</v>
      </c>
      <c r="C6" s="680">
        <v>2016</v>
      </c>
      <c r="D6" s="680">
        <v>2017</v>
      </c>
      <c r="E6" s="681">
        <v>2018</v>
      </c>
      <c r="F6" s="681">
        <v>2019</v>
      </c>
      <c r="H6" s="36"/>
      <c r="J6" s="136"/>
      <c r="L6" s="136"/>
    </row>
    <row r="7" spans="1:16" s="22" customFormat="1" ht="15.75" customHeight="1">
      <c r="B7" s="218" t="str">
        <f>'13'!B8</f>
        <v>Enero</v>
      </c>
      <c r="C7" s="134">
        <v>58359.750999999997</v>
      </c>
      <c r="D7" s="135">
        <v>112356.97199999999</v>
      </c>
      <c r="E7" s="135">
        <v>100066.55</v>
      </c>
      <c r="F7" s="135">
        <v>110928</v>
      </c>
      <c r="G7" s="44"/>
      <c r="H7" s="155"/>
      <c r="I7" s="155"/>
      <c r="J7" s="242"/>
      <c r="K7" s="242"/>
      <c r="L7" s="242"/>
      <c r="M7" s="155"/>
      <c r="N7" s="155"/>
      <c r="O7" s="155"/>
      <c r="P7" s="155"/>
    </row>
    <row r="8" spans="1:16" s="22" customFormat="1" ht="15.75" customHeight="1">
      <c r="B8" s="218" t="s">
        <v>140</v>
      </c>
      <c r="C8" s="134">
        <v>29503.9</v>
      </c>
      <c r="D8" s="135">
        <v>37236.519999999997</v>
      </c>
      <c r="E8" s="135">
        <v>32375.59</v>
      </c>
      <c r="F8" s="135">
        <v>130575</v>
      </c>
      <c r="G8" s="44"/>
      <c r="I8" s="155"/>
      <c r="J8" s="242"/>
      <c r="K8" s="242"/>
      <c r="L8" s="242"/>
      <c r="M8" s="155"/>
      <c r="N8" s="155"/>
      <c r="O8" s="155"/>
      <c r="P8" s="155"/>
    </row>
    <row r="9" spans="1:16" s="22" customFormat="1" ht="15.75" customHeight="1">
      <c r="B9" s="218" t="str">
        <f>'13'!B10</f>
        <v>Marzo</v>
      </c>
      <c r="C9" s="134">
        <v>25712.618999999999</v>
      </c>
      <c r="D9" s="135">
        <v>80397.683999999994</v>
      </c>
      <c r="E9" s="135">
        <v>98256</v>
      </c>
      <c r="F9" s="135">
        <v>58958</v>
      </c>
      <c r="G9" s="44"/>
      <c r="H9" s="155"/>
      <c r="I9" s="155"/>
      <c r="J9" s="242"/>
      <c r="K9" s="242"/>
      <c r="L9" s="242"/>
      <c r="M9" s="155"/>
      <c r="N9" s="155"/>
      <c r="O9" s="155"/>
      <c r="P9" s="155"/>
    </row>
    <row r="10" spans="1:16" s="22" customFormat="1" ht="15.75" customHeight="1">
      <c r="B10" s="218" t="str">
        <f>'13'!B11</f>
        <v>Abril</v>
      </c>
      <c r="C10" s="134">
        <v>32773.375999999997</v>
      </c>
      <c r="D10" s="135">
        <v>85923.225000000006</v>
      </c>
      <c r="E10" s="135">
        <v>89868</v>
      </c>
      <c r="F10" s="135">
        <v>117092</v>
      </c>
      <c r="G10" s="32"/>
      <c r="H10" s="155"/>
      <c r="I10" s="155"/>
      <c r="J10" s="242"/>
      <c r="K10" s="242"/>
      <c r="L10" s="242"/>
      <c r="M10" s="155"/>
      <c r="N10" s="155"/>
      <c r="O10" s="155"/>
      <c r="P10" s="155"/>
    </row>
    <row r="11" spans="1:16" s="22" customFormat="1" ht="15.75" customHeight="1">
      <c r="B11" s="218" t="str">
        <f>'13'!B12</f>
        <v>Mayo</v>
      </c>
      <c r="C11" s="134">
        <v>94223.387000000002</v>
      </c>
      <c r="D11" s="135">
        <v>75240.917000000001</v>
      </c>
      <c r="E11" s="135">
        <v>130282</v>
      </c>
      <c r="F11" s="135">
        <v>90954</v>
      </c>
      <c r="G11" s="57"/>
      <c r="H11" s="155"/>
      <c r="I11" s="242"/>
      <c r="J11" s="242"/>
      <c r="K11" s="242"/>
      <c r="L11" s="242"/>
      <c r="M11" s="155"/>
      <c r="N11" s="155"/>
      <c r="O11" s="155"/>
      <c r="P11" s="155"/>
    </row>
    <row r="12" spans="1:16" s="22" customFormat="1" ht="15.75" customHeight="1">
      <c r="B12" s="218" t="str">
        <f>'13'!B13</f>
        <v>Junio</v>
      </c>
      <c r="C12" s="134">
        <v>37538.239999999998</v>
      </c>
      <c r="D12" s="135">
        <v>93635.53</v>
      </c>
      <c r="E12" s="135">
        <v>125275</v>
      </c>
      <c r="F12" s="135">
        <v>47586</v>
      </c>
      <c r="G12" s="40"/>
      <c r="H12" s="155"/>
      <c r="I12" s="242"/>
      <c r="J12" s="242"/>
      <c r="K12" s="242"/>
      <c r="L12" s="242"/>
      <c r="M12" s="155"/>
      <c r="N12" s="155"/>
      <c r="O12" s="155"/>
      <c r="P12" s="155"/>
    </row>
    <row r="13" spans="1:16" s="22" customFormat="1" ht="15.75" customHeight="1">
      <c r="B13" s="218" t="str">
        <f>'13'!B14</f>
        <v>Julio</v>
      </c>
      <c r="C13" s="135">
        <v>88066.031000000003</v>
      </c>
      <c r="D13" s="134">
        <v>84591.092000000004</v>
      </c>
      <c r="E13" s="135">
        <v>74379</v>
      </c>
      <c r="F13" s="135">
        <v>112338</v>
      </c>
      <c r="H13" s="111"/>
      <c r="I13" s="242"/>
      <c r="J13" s="242"/>
      <c r="K13" s="242"/>
      <c r="L13" s="242"/>
      <c r="M13" s="155"/>
      <c r="N13" s="155"/>
      <c r="O13" s="155"/>
      <c r="P13" s="155"/>
    </row>
    <row r="14" spans="1:16" s="22" customFormat="1" ht="15.75" customHeight="1">
      <c r="B14" s="218" t="str">
        <f>'13'!B15</f>
        <v>Agosto</v>
      </c>
      <c r="C14" s="135">
        <v>63967.77</v>
      </c>
      <c r="D14" s="135">
        <v>94623.38</v>
      </c>
      <c r="E14" s="135">
        <v>19843</v>
      </c>
      <c r="F14" s="135">
        <v>92229</v>
      </c>
      <c r="G14" s="44"/>
      <c r="H14" s="256"/>
      <c r="I14" s="242"/>
      <c r="J14" s="242"/>
      <c r="K14" s="242"/>
      <c r="L14" s="242"/>
      <c r="M14" s="155"/>
      <c r="N14" s="155"/>
      <c r="O14" s="155"/>
      <c r="P14" s="155"/>
    </row>
    <row r="15" spans="1:16" s="22" customFormat="1" ht="15.75" customHeight="1">
      <c r="B15" s="218" t="str">
        <f>'13'!B16</f>
        <v>Septiembre</v>
      </c>
      <c r="C15" s="135">
        <v>20678.189999999999</v>
      </c>
      <c r="D15" s="135">
        <v>79730.692999999999</v>
      </c>
      <c r="E15" s="135">
        <v>77655</v>
      </c>
      <c r="F15" s="135">
        <v>139532</v>
      </c>
      <c r="H15" s="111"/>
      <c r="I15" s="242"/>
      <c r="J15" s="242"/>
      <c r="K15" s="242"/>
      <c r="L15" s="242"/>
      <c r="M15" s="155"/>
      <c r="N15" s="155"/>
      <c r="O15" s="155"/>
      <c r="P15" s="155"/>
    </row>
    <row r="16" spans="1:16" s="22" customFormat="1" ht="15.75" customHeight="1">
      <c r="B16" s="218" t="str">
        <f>'13'!B17</f>
        <v>Octubre</v>
      </c>
      <c r="C16" s="135">
        <v>43847.682000000001</v>
      </c>
      <c r="D16" s="135">
        <v>70852.953000000009</v>
      </c>
      <c r="E16" s="135">
        <v>70783</v>
      </c>
      <c r="F16" s="135">
        <v>45828.93</v>
      </c>
      <c r="H16" s="24"/>
      <c r="I16" s="242"/>
      <c r="J16" s="242"/>
      <c r="K16" s="242"/>
      <c r="L16" s="242"/>
      <c r="M16" s="155"/>
      <c r="N16" s="155"/>
      <c r="O16" s="155"/>
      <c r="P16" s="155"/>
    </row>
    <row r="17" spans="1:16" s="22" customFormat="1" ht="15.75" customHeight="1">
      <c r="B17" s="218" t="s">
        <v>55</v>
      </c>
      <c r="C17" s="135">
        <v>76048.42</v>
      </c>
      <c r="D17" s="134">
        <v>124973.86300000001</v>
      </c>
      <c r="E17" s="135">
        <v>104883.17567</v>
      </c>
      <c r="F17" s="135">
        <v>84062</v>
      </c>
      <c r="H17" s="111"/>
      <c r="I17" s="242"/>
      <c r="J17" s="242"/>
      <c r="K17" s="242"/>
      <c r="L17" s="243"/>
      <c r="M17" s="155"/>
      <c r="N17" s="155"/>
      <c r="O17" s="155"/>
      <c r="P17" s="155"/>
    </row>
    <row r="18" spans="1:16" s="22" customFormat="1" ht="15.75" customHeight="1">
      <c r="B18" s="42" t="s">
        <v>56</v>
      </c>
      <c r="C18" s="134">
        <v>48588.41</v>
      </c>
      <c r="D18" s="134">
        <v>67969.25</v>
      </c>
      <c r="E18" s="135">
        <v>146130</v>
      </c>
      <c r="F18" s="135"/>
      <c r="H18" s="111"/>
      <c r="I18" s="242"/>
      <c r="J18" s="242"/>
      <c r="K18" s="242"/>
      <c r="L18" s="155"/>
      <c r="M18" s="155"/>
      <c r="N18" s="155"/>
      <c r="O18" s="155"/>
      <c r="P18" s="155"/>
    </row>
    <row r="19" spans="1:16" s="22" customFormat="1" ht="15.75" customHeight="1">
      <c r="B19" s="42" t="s">
        <v>64</v>
      </c>
      <c r="C19" s="134">
        <v>619307.77600000007</v>
      </c>
      <c r="D19" s="134">
        <v>1007532.0789999999</v>
      </c>
      <c r="E19" s="134">
        <v>1069796.3156699999</v>
      </c>
      <c r="F19" s="134">
        <f>SUM(F7:F18)</f>
        <v>1030082.93</v>
      </c>
      <c r="H19" s="155"/>
      <c r="I19" s="40"/>
      <c r="J19" s="40"/>
      <c r="K19" s="40"/>
    </row>
    <row r="20" spans="1:16" ht="31.5" customHeight="1">
      <c r="B20" s="1088" t="s">
        <v>531</v>
      </c>
      <c r="C20" s="1088"/>
      <c r="D20" s="1088"/>
      <c r="E20" s="1088"/>
      <c r="F20" s="1088"/>
      <c r="G20" s="61"/>
      <c r="H20" s="61"/>
      <c r="I20" s="61"/>
    </row>
    <row r="21" spans="1:16" ht="12">
      <c r="B21" s="45"/>
      <c r="C21" s="45"/>
      <c r="D21" s="45"/>
      <c r="E21" s="45"/>
      <c r="F21" s="45"/>
    </row>
    <row r="22" spans="1:16" ht="42" customHeight="1">
      <c r="B22" s="1"/>
      <c r="C22" s="1"/>
      <c r="D22" s="1"/>
      <c r="E22" s="1"/>
      <c r="F22" s="1"/>
    </row>
    <row r="23" spans="1:16" ht="12">
      <c r="B23" s="1"/>
      <c r="C23" s="1"/>
      <c r="D23" s="1"/>
      <c r="E23" s="1"/>
      <c r="F23" s="1"/>
    </row>
    <row r="24" spans="1:16" ht="12">
      <c r="B24" s="1"/>
      <c r="C24" s="1"/>
      <c r="D24" s="1"/>
      <c r="E24" s="1"/>
      <c r="F24" s="1"/>
    </row>
    <row r="25" spans="1:16" ht="12">
      <c r="B25" s="1"/>
      <c r="C25" s="1"/>
      <c r="D25" s="1"/>
      <c r="E25" s="1"/>
      <c r="F25" s="1"/>
    </row>
    <row r="26" spans="1:16" ht="12">
      <c r="A26" s="16"/>
      <c r="B26" s="16"/>
      <c r="C26" s="16"/>
      <c r="D26" s="16"/>
      <c r="E26" s="16"/>
      <c r="F26" s="1"/>
    </row>
    <row r="27" spans="1:16" ht="12">
      <c r="B27" s="16"/>
      <c r="C27" s="16"/>
      <c r="D27" s="16"/>
      <c r="E27" s="16"/>
      <c r="F27" s="1"/>
    </row>
    <row r="28" spans="1:16" ht="12">
      <c r="B28" s="1"/>
      <c r="C28" s="1"/>
      <c r="D28" s="1"/>
      <c r="E28" s="1"/>
      <c r="F28" s="1"/>
    </row>
    <row r="29" spans="1:16" ht="12">
      <c r="B29" s="1"/>
      <c r="C29" s="1"/>
      <c r="D29" s="1"/>
      <c r="E29" s="1"/>
      <c r="F29" s="1"/>
    </row>
    <row r="30" spans="1:16" ht="12">
      <c r="B30" s="1"/>
      <c r="C30" s="1"/>
      <c r="D30" s="1"/>
      <c r="E30" s="1"/>
      <c r="F30" s="1"/>
    </row>
    <row r="31" spans="1:16" ht="12">
      <c r="B31" s="1"/>
      <c r="C31" s="1"/>
      <c r="D31" s="1"/>
      <c r="E31" s="1"/>
      <c r="F31" s="1"/>
    </row>
    <row r="32" spans="1:16" ht="12">
      <c r="B32" s="1"/>
      <c r="C32" s="1"/>
      <c r="D32" s="1"/>
      <c r="E32" s="1"/>
      <c r="F32" s="1"/>
    </row>
    <row r="33" spans="2:6" ht="12">
      <c r="B33" s="1"/>
      <c r="C33" s="1"/>
      <c r="D33" s="1"/>
      <c r="E33" s="1"/>
      <c r="F33" s="1"/>
    </row>
    <row r="34" spans="2:6" ht="12">
      <c r="B34" s="1"/>
      <c r="C34" s="1"/>
      <c r="D34" s="1"/>
      <c r="E34" s="1"/>
      <c r="F34" s="1"/>
    </row>
    <row r="35" spans="2:6" ht="12">
      <c r="B35" s="1"/>
      <c r="C35" s="1"/>
      <c r="D35" s="1"/>
      <c r="E35" s="1"/>
      <c r="F35" s="1"/>
    </row>
    <row r="36" spans="2:6" ht="22.35" customHeight="1">
      <c r="B36" s="1"/>
      <c r="C36" s="1"/>
      <c r="D36" s="1"/>
      <c r="E36" s="1"/>
      <c r="F36" s="1"/>
    </row>
    <row r="37" spans="2:6" ht="12">
      <c r="B37" s="1"/>
      <c r="C37" s="1"/>
      <c r="D37" s="1"/>
      <c r="E37" s="1"/>
      <c r="F37" s="1"/>
    </row>
    <row r="38" spans="2:6" ht="18" customHeight="1">
      <c r="B38" s="204"/>
      <c r="C38" s="1"/>
      <c r="D38" s="1"/>
      <c r="E38" s="1"/>
      <c r="F38" s="1"/>
    </row>
    <row r="50" spans="9:13">
      <c r="I50"/>
      <c r="J50"/>
      <c r="K50"/>
      <c r="L50"/>
      <c r="M50"/>
    </row>
    <row r="51" spans="9:13">
      <c r="I51"/>
      <c r="J51"/>
      <c r="K51"/>
      <c r="L51"/>
      <c r="M51"/>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F3"/>
    <mergeCell ref="B1:F1"/>
    <mergeCell ref="B5:F5"/>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ignoredErrors>
    <ignoredError sqref="F19"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79998168889431442"/>
  </sheetPr>
  <dimension ref="A1:W51"/>
  <sheetViews>
    <sheetView topLeftCell="B1" zoomScaleNormal="100" workbookViewId="0">
      <selection activeCell="J20" sqref="J20"/>
    </sheetView>
  </sheetViews>
  <sheetFormatPr baseColWidth="10" defaultRowHeight="12"/>
  <cols>
    <col min="1" max="1" width="1.6328125" style="1" customWidth="1"/>
    <col min="2" max="2" width="10.6328125" style="1" customWidth="1"/>
    <col min="3" max="11" width="6.1796875" style="1" customWidth="1"/>
    <col min="12" max="12" width="1.453125" style="16" customWidth="1"/>
    <col min="13" max="13" width="9.36328125" style="16" customWidth="1"/>
    <col min="14" max="14" width="7.6328125" style="126" customWidth="1"/>
    <col min="15" max="15" width="6.26953125" style="126" customWidth="1"/>
    <col min="16" max="16" width="6.453125" style="126" bestFit="1" customWidth="1"/>
    <col min="17" max="17" width="5.26953125" style="126" customWidth="1"/>
    <col min="18" max="21" width="10.90625" style="127"/>
    <col min="22" max="22" width="4.7265625" style="127" customWidth="1"/>
    <col min="23" max="16384" width="10.90625" style="1"/>
  </cols>
  <sheetData>
    <row r="1" spans="2:23" s="24" customFormat="1" ht="12.75">
      <c r="B1" s="1026" t="s">
        <v>38</v>
      </c>
      <c r="C1" s="1026"/>
      <c r="D1" s="1026"/>
      <c r="E1" s="1026"/>
      <c r="F1" s="1026"/>
      <c r="G1" s="1026"/>
      <c r="H1" s="1026"/>
      <c r="I1" s="1026"/>
      <c r="J1" s="1026"/>
      <c r="K1" s="1026"/>
      <c r="L1" s="27"/>
      <c r="M1" s="721"/>
      <c r="N1" s="723" t="str">
        <f>C6</f>
        <v>Argentina</v>
      </c>
      <c r="O1" s="723" t="str">
        <f>E6</f>
        <v>Canadá</v>
      </c>
      <c r="P1" s="723" t="str">
        <f>G6</f>
        <v>EE.UU.</v>
      </c>
      <c r="Q1" s="724" t="s">
        <v>59</v>
      </c>
      <c r="R1" s="687"/>
      <c r="S1" s="120"/>
      <c r="T1" s="120"/>
      <c r="U1" s="120"/>
      <c r="V1" s="120"/>
    </row>
    <row r="2" spans="2:23" s="24" customFormat="1" ht="12.75">
      <c r="B2" s="26"/>
      <c r="C2" s="26"/>
      <c r="D2" s="26"/>
      <c r="E2" s="26"/>
      <c r="F2" s="26"/>
      <c r="G2" s="26"/>
      <c r="H2" s="26"/>
      <c r="L2" s="27"/>
      <c r="M2" s="721"/>
      <c r="N2" s="725">
        <f>+D21</f>
        <v>0.37150434751271411</v>
      </c>
      <c r="O2" s="725">
        <f>+F21</f>
        <v>0.27651275298089711</v>
      </c>
      <c r="P2" s="725">
        <f>+H21</f>
        <v>0.35198244808646068</v>
      </c>
      <c r="Q2" s="726">
        <f>1-N2-O2-P2</f>
        <v>4.5141992810471265E-7</v>
      </c>
      <c r="R2" s="687"/>
      <c r="S2" s="120"/>
      <c r="T2" s="120"/>
      <c r="U2" s="120"/>
      <c r="V2" s="120"/>
    </row>
    <row r="3" spans="2:23" s="24" customFormat="1" ht="12.75">
      <c r="B3" s="1026" t="s">
        <v>394</v>
      </c>
      <c r="C3" s="1026"/>
      <c r="D3" s="1026"/>
      <c r="E3" s="1026"/>
      <c r="F3" s="1026"/>
      <c r="G3" s="1026"/>
      <c r="H3" s="1026"/>
      <c r="I3" s="1026"/>
      <c r="J3" s="1026"/>
      <c r="K3" s="1026"/>
      <c r="L3" s="27"/>
      <c r="M3" s="722"/>
      <c r="N3" s="727"/>
      <c r="O3" s="727"/>
      <c r="P3" s="727"/>
      <c r="Q3" s="727"/>
      <c r="R3" s="689"/>
      <c r="S3" s="33"/>
      <c r="T3" s="33"/>
      <c r="U3" s="238"/>
      <c r="V3" s="238"/>
      <c r="W3" s="33"/>
    </row>
    <row r="4" spans="2:23" s="24" customFormat="1" ht="12.75">
      <c r="B4" s="1087" t="s">
        <v>512</v>
      </c>
      <c r="C4" s="1087"/>
      <c r="D4" s="1087"/>
      <c r="E4" s="1087"/>
      <c r="F4" s="1087"/>
      <c r="G4" s="1087"/>
      <c r="H4" s="1087"/>
      <c r="I4" s="1087"/>
      <c r="J4" s="1087"/>
      <c r="K4" s="1087"/>
      <c r="L4" s="27"/>
      <c r="M4" s="688"/>
      <c r="N4" s="688"/>
      <c r="O4" s="688"/>
      <c r="P4" s="688"/>
      <c r="Q4" s="688"/>
      <c r="R4" s="689"/>
      <c r="S4" s="33"/>
      <c r="T4" s="33"/>
      <c r="U4" s="238"/>
      <c r="V4" s="238"/>
      <c r="W4" s="33"/>
    </row>
    <row r="5" spans="2:23" s="24" customFormat="1" ht="12.75">
      <c r="B5" s="1086" t="s">
        <v>175</v>
      </c>
      <c r="C5" s="1086"/>
      <c r="D5" s="1086"/>
      <c r="E5" s="1086"/>
      <c r="F5" s="1086"/>
      <c r="G5" s="1086"/>
      <c r="H5" s="1086"/>
      <c r="I5" s="1086"/>
      <c r="J5" s="1086"/>
      <c r="K5" s="1086"/>
      <c r="L5" s="27"/>
      <c r="M5" s="690"/>
      <c r="N5" s="688"/>
      <c r="O5" s="688"/>
      <c r="P5" s="688"/>
      <c r="Q5" s="688"/>
      <c r="R5" s="689"/>
      <c r="S5" s="33"/>
      <c r="T5" s="33"/>
      <c r="U5" s="238"/>
      <c r="V5" s="238"/>
      <c r="W5" s="33"/>
    </row>
    <row r="6" spans="2:23" s="22" customFormat="1" ht="24" customHeight="1">
      <c r="B6" s="650" t="s">
        <v>98</v>
      </c>
      <c r="C6" s="1090" t="s">
        <v>9</v>
      </c>
      <c r="D6" s="1090"/>
      <c r="E6" s="1090" t="s">
        <v>92</v>
      </c>
      <c r="F6" s="1090"/>
      <c r="G6" s="1090" t="s">
        <v>90</v>
      </c>
      <c r="H6" s="1090"/>
      <c r="I6" s="1091" t="s">
        <v>64</v>
      </c>
      <c r="J6" s="1091"/>
      <c r="K6" s="1091"/>
      <c r="L6" s="23"/>
      <c r="M6" s="39"/>
      <c r="N6" s="458"/>
      <c r="O6" s="458"/>
      <c r="P6" s="458"/>
      <c r="Q6" s="458"/>
      <c r="R6" s="263"/>
      <c r="S6" s="263"/>
      <c r="T6" s="239"/>
      <c r="U6" s="228"/>
      <c r="V6" s="228"/>
      <c r="W6" s="47"/>
    </row>
    <row r="7" spans="2:23" s="22" customFormat="1" ht="17.25" customHeight="1">
      <c r="B7" s="471"/>
      <c r="C7" s="313">
        <v>2018</v>
      </c>
      <c r="D7" s="313">
        <v>2019</v>
      </c>
      <c r="E7" s="313">
        <v>2018</v>
      </c>
      <c r="F7" s="313">
        <v>2019</v>
      </c>
      <c r="G7" s="313">
        <v>2018</v>
      </c>
      <c r="H7" s="313">
        <v>2019</v>
      </c>
      <c r="I7" s="313">
        <v>2018</v>
      </c>
      <c r="J7" s="313">
        <v>2019</v>
      </c>
      <c r="K7" s="373" t="s">
        <v>8</v>
      </c>
      <c r="L7" s="23"/>
      <c r="M7" s="620"/>
      <c r="N7" s="247"/>
      <c r="O7" s="227"/>
      <c r="P7" s="227"/>
      <c r="Q7" s="227"/>
      <c r="R7" s="234"/>
      <c r="S7" s="234"/>
      <c r="T7" s="233"/>
      <c r="U7" s="228"/>
      <c r="V7" s="228"/>
      <c r="W7" s="47"/>
    </row>
    <row r="8" spans="2:23" s="22" customFormat="1" ht="15.75" customHeight="1">
      <c r="B8" s="42" t="s">
        <v>47</v>
      </c>
      <c r="C8" s="685">
        <v>51789.86</v>
      </c>
      <c r="D8" s="685">
        <v>85490.27</v>
      </c>
      <c r="E8" s="685">
        <v>23481.37</v>
      </c>
      <c r="F8" s="685">
        <v>24437.96</v>
      </c>
      <c r="G8" s="685">
        <v>24795.32</v>
      </c>
      <c r="H8" s="685">
        <v>1000</v>
      </c>
      <c r="I8" s="685">
        <v>100066.55</v>
      </c>
      <c r="J8" s="685">
        <v>110928.26</v>
      </c>
      <c r="K8" s="810">
        <f>+J8/I8*100-100</f>
        <v>10.854486339341165</v>
      </c>
      <c r="L8" s="23"/>
      <c r="M8" s="620"/>
      <c r="N8" s="247"/>
      <c r="O8" s="227"/>
      <c r="P8" s="228"/>
      <c r="Q8" s="227"/>
      <c r="R8" s="235"/>
      <c r="S8" s="235"/>
      <c r="T8" s="220"/>
      <c r="U8" s="228"/>
      <c r="V8" s="228"/>
      <c r="W8" s="47"/>
    </row>
    <row r="9" spans="2:23" s="22" customFormat="1" ht="15.75" customHeight="1">
      <c r="B9" s="42" t="s">
        <v>48</v>
      </c>
      <c r="C9" s="685">
        <v>26457.62</v>
      </c>
      <c r="D9" s="685">
        <v>83555.56</v>
      </c>
      <c r="E9" s="685">
        <v>5199.25</v>
      </c>
      <c r="F9" s="685">
        <v>39451.32</v>
      </c>
      <c r="G9" s="685">
        <v>577.54</v>
      </c>
      <c r="H9" s="685">
        <v>7567.73</v>
      </c>
      <c r="I9" s="685">
        <v>32234.41</v>
      </c>
      <c r="J9" s="685">
        <v>130574.61</v>
      </c>
      <c r="K9" s="810">
        <f t="shared" ref="K9:K18" si="0">+J9/I9*100-100</f>
        <v>305.07833088925781</v>
      </c>
      <c r="L9" s="23"/>
      <c r="M9" s="551"/>
      <c r="N9" s="247"/>
      <c r="O9" s="227"/>
      <c r="P9" s="228"/>
      <c r="Q9" s="227"/>
      <c r="R9" s="233"/>
      <c r="S9" s="233"/>
      <c r="T9" s="233"/>
      <c r="U9" s="228"/>
      <c r="V9" s="228"/>
      <c r="W9" s="47"/>
    </row>
    <row r="10" spans="2:23" s="22" customFormat="1" ht="15.75" customHeight="1">
      <c r="B10" s="42" t="s">
        <v>49</v>
      </c>
      <c r="C10" s="685">
        <v>98249.17</v>
      </c>
      <c r="D10" s="685">
        <v>22039.119999999999</v>
      </c>
      <c r="E10" s="685">
        <v>0</v>
      </c>
      <c r="F10" s="685">
        <v>36918.800000000003</v>
      </c>
      <c r="G10" s="685">
        <v>4.6210000000000004</v>
      </c>
      <c r="H10" s="685">
        <v>0</v>
      </c>
      <c r="I10" s="685">
        <v>98253.790999999997</v>
      </c>
      <c r="J10" s="685">
        <v>58957.94</v>
      </c>
      <c r="K10" s="810">
        <f t="shared" si="0"/>
        <v>-39.994233912053325</v>
      </c>
      <c r="L10" s="23"/>
      <c r="M10" s="596"/>
      <c r="N10" s="247"/>
      <c r="O10" s="227"/>
      <c r="P10" s="228"/>
      <c r="Q10" s="227"/>
      <c r="R10" s="233"/>
      <c r="S10" s="233"/>
      <c r="T10" s="233"/>
      <c r="U10" s="228"/>
      <c r="V10" s="228"/>
      <c r="W10" s="47"/>
    </row>
    <row r="11" spans="2:23" s="22" customFormat="1" ht="15" customHeight="1">
      <c r="B11" s="42" t="s">
        <v>57</v>
      </c>
      <c r="C11" s="685">
        <v>76747.06</v>
      </c>
      <c r="D11" s="685">
        <v>66196.823999999993</v>
      </c>
      <c r="E11" s="685">
        <v>5740</v>
      </c>
      <c r="F11" s="685">
        <v>17155.8</v>
      </c>
      <c r="G11" s="685">
        <v>7381.34</v>
      </c>
      <c r="H11" s="685">
        <v>33738.961000000003</v>
      </c>
      <c r="I11" s="685">
        <v>89868.4</v>
      </c>
      <c r="J11" s="685">
        <v>117092</v>
      </c>
      <c r="K11" s="811">
        <f t="shared" si="0"/>
        <v>30.292739160817376</v>
      </c>
      <c r="L11" s="23"/>
      <c r="M11" s="596"/>
      <c r="N11" s="247"/>
      <c r="O11" s="227"/>
      <c r="P11" s="228"/>
      <c r="Q11" s="227"/>
      <c r="R11" s="233"/>
      <c r="S11" s="233"/>
      <c r="T11" s="233"/>
      <c r="U11" s="228"/>
      <c r="V11" s="228"/>
      <c r="W11" s="47"/>
    </row>
    <row r="12" spans="2:23" s="22" customFormat="1" ht="15.75" customHeight="1">
      <c r="B12" s="42" t="s">
        <v>58</v>
      </c>
      <c r="C12" s="807">
        <v>18453.599999999999</v>
      </c>
      <c r="D12" s="807">
        <v>51231.622000000003</v>
      </c>
      <c r="E12" s="807">
        <v>60417.51</v>
      </c>
      <c r="F12" s="814">
        <v>4920</v>
      </c>
      <c r="G12" s="807">
        <v>50652.21</v>
      </c>
      <c r="H12" s="814">
        <v>34802.559999999998</v>
      </c>
      <c r="I12" s="807">
        <v>129525.345</v>
      </c>
      <c r="J12" s="814">
        <v>90954.182000000001</v>
      </c>
      <c r="K12" s="811">
        <f t="shared" si="0"/>
        <v>-29.778853706199357</v>
      </c>
      <c r="L12" s="23"/>
      <c r="M12" s="596"/>
      <c r="N12" s="247"/>
      <c r="O12" s="227"/>
      <c r="P12" s="228"/>
      <c r="Q12" s="227"/>
      <c r="R12" s="233"/>
      <c r="S12" s="233"/>
      <c r="T12" s="233"/>
      <c r="U12" s="228"/>
      <c r="V12" s="228"/>
      <c r="W12" s="47"/>
    </row>
    <row r="13" spans="2:23" s="22" customFormat="1" ht="15.75" customHeight="1">
      <c r="B13" s="42" t="s">
        <v>50</v>
      </c>
      <c r="C13" s="807">
        <v>48746.91</v>
      </c>
      <c r="D13" s="807">
        <v>9878.2620000000006</v>
      </c>
      <c r="E13" s="807">
        <v>48527.85</v>
      </c>
      <c r="F13" s="807">
        <v>4985.83</v>
      </c>
      <c r="G13" s="807">
        <v>28000.1</v>
      </c>
      <c r="H13" s="807">
        <v>32722.49</v>
      </c>
      <c r="I13" s="807">
        <v>125274.86</v>
      </c>
      <c r="J13" s="807">
        <v>47586.582000000002</v>
      </c>
      <c r="K13" s="811">
        <f t="shared" si="0"/>
        <v>-62.014260482909336</v>
      </c>
      <c r="L13" s="23"/>
      <c r="M13" s="620"/>
      <c r="N13" s="247"/>
      <c r="O13" s="227"/>
      <c r="P13" s="228"/>
      <c r="Q13" s="227"/>
      <c r="R13" s="233"/>
      <c r="S13" s="233"/>
      <c r="T13" s="233"/>
      <c r="U13" s="228"/>
      <c r="V13" s="228"/>
      <c r="W13" s="47"/>
    </row>
    <row r="14" spans="2:23" s="22" customFormat="1" ht="15.75" customHeight="1">
      <c r="B14" s="42" t="s">
        <v>51</v>
      </c>
      <c r="C14" s="807">
        <v>22907.82</v>
      </c>
      <c r="D14" s="807">
        <v>38600.089999999997</v>
      </c>
      <c r="E14" s="807">
        <v>40757.839999999997</v>
      </c>
      <c r="F14" s="808">
        <v>43787</v>
      </c>
      <c r="G14" s="807">
        <v>10713.23</v>
      </c>
      <c r="H14" s="838">
        <v>29950.92</v>
      </c>
      <c r="I14" s="807">
        <v>74378.89</v>
      </c>
      <c r="J14" s="807">
        <v>112338.01</v>
      </c>
      <c r="K14" s="811">
        <f t="shared" si="0"/>
        <v>51.034803020050447</v>
      </c>
      <c r="L14" s="23"/>
      <c r="M14" s="620"/>
      <c r="N14" s="247"/>
      <c r="O14" s="227"/>
      <c r="P14" s="228"/>
      <c r="Q14" s="227"/>
      <c r="R14" s="236"/>
      <c r="S14" s="236"/>
      <c r="T14" s="236"/>
      <c r="U14" s="228"/>
      <c r="V14" s="228"/>
      <c r="W14" s="47"/>
    </row>
    <row r="15" spans="2:23" s="22" customFormat="1" ht="15.75" customHeight="1">
      <c r="B15" s="72" t="s">
        <v>52</v>
      </c>
      <c r="C15" s="685">
        <v>57.28</v>
      </c>
      <c r="D15" s="685">
        <v>11469.29</v>
      </c>
      <c r="E15" s="685">
        <v>11049.42</v>
      </c>
      <c r="F15" s="685">
        <v>5245</v>
      </c>
      <c r="G15" s="685">
        <v>8736.6200000000008</v>
      </c>
      <c r="H15" s="685">
        <v>75514.570000000007</v>
      </c>
      <c r="I15" s="685">
        <v>19843.32</v>
      </c>
      <c r="J15" s="685">
        <v>92228.86</v>
      </c>
      <c r="K15" s="811">
        <f t="shared" si="0"/>
        <v>364.78542905118701</v>
      </c>
      <c r="L15" s="23"/>
      <c r="M15" s="620"/>
      <c r="N15" s="247"/>
      <c r="O15" s="227"/>
      <c r="P15" s="228"/>
      <c r="Q15" s="227"/>
      <c r="R15" s="237"/>
      <c r="S15" s="237"/>
      <c r="T15" s="236"/>
      <c r="U15" s="228"/>
      <c r="V15" s="228"/>
      <c r="W15" s="47"/>
    </row>
    <row r="16" spans="2:23" s="22" customFormat="1" ht="15.75" customHeight="1">
      <c r="B16" s="42" t="s">
        <v>53</v>
      </c>
      <c r="C16" s="807">
        <v>38.090000000000003</v>
      </c>
      <c r="D16" s="807">
        <v>13995.28</v>
      </c>
      <c r="E16" s="807">
        <v>35437.26</v>
      </c>
      <c r="F16" s="814">
        <v>54708.800000000003</v>
      </c>
      <c r="G16" s="807">
        <v>42179.5</v>
      </c>
      <c r="H16" s="814">
        <v>70827.87</v>
      </c>
      <c r="I16" s="807">
        <v>77654.850000000006</v>
      </c>
      <c r="J16" s="814">
        <v>139531.95000000001</v>
      </c>
      <c r="K16" s="811">
        <f t="shared" si="0"/>
        <v>79.682209160149057</v>
      </c>
      <c r="L16" s="23"/>
      <c r="M16" s="620"/>
      <c r="N16" s="247"/>
      <c r="O16" s="227"/>
      <c r="P16" s="228"/>
      <c r="Q16" s="227"/>
      <c r="R16" s="237"/>
      <c r="S16" s="237"/>
      <c r="T16" s="236"/>
      <c r="U16" s="228"/>
      <c r="V16" s="228"/>
      <c r="W16" s="47"/>
    </row>
    <row r="17" spans="1:23" s="22" customFormat="1" ht="15.75" customHeight="1">
      <c r="B17" s="42" t="s">
        <v>54</v>
      </c>
      <c r="C17" s="814">
        <v>12719.1</v>
      </c>
      <c r="D17" s="814">
        <v>0</v>
      </c>
      <c r="E17" s="814">
        <v>36002.0916</v>
      </c>
      <c r="F17" s="814">
        <v>19141.43</v>
      </c>
      <c r="G17" s="814">
        <v>22061.52</v>
      </c>
      <c r="H17" s="814">
        <v>26687.5</v>
      </c>
      <c r="I17" s="814">
        <v>70782.711599999995</v>
      </c>
      <c r="J17" s="814">
        <v>45828.93</v>
      </c>
      <c r="K17" s="811">
        <f t="shared" si="0"/>
        <v>-35.254062801403037</v>
      </c>
      <c r="L17" s="23"/>
      <c r="M17" s="620"/>
      <c r="N17" s="247"/>
      <c r="O17" s="227"/>
      <c r="P17" s="228"/>
      <c r="Q17" s="227"/>
      <c r="R17" s="234"/>
      <c r="S17" s="50"/>
      <c r="T17" s="50"/>
      <c r="U17" s="228"/>
      <c r="V17" s="228"/>
      <c r="W17" s="47"/>
    </row>
    <row r="18" spans="1:23" s="22" customFormat="1" ht="15.75" customHeight="1">
      <c r="B18" s="42" t="s">
        <v>55</v>
      </c>
      <c r="C18" s="685">
        <v>33893.83</v>
      </c>
      <c r="D18" s="685">
        <v>224</v>
      </c>
      <c r="E18" s="685">
        <v>40135.949999999997</v>
      </c>
      <c r="F18" s="685">
        <v>34079.15</v>
      </c>
      <c r="G18" s="685">
        <v>30853.395670000002</v>
      </c>
      <c r="H18" s="685">
        <v>49758.54</v>
      </c>
      <c r="I18" s="685">
        <v>104883.17567</v>
      </c>
      <c r="J18" s="807">
        <v>84061.69</v>
      </c>
      <c r="K18" s="811">
        <f t="shared" si="0"/>
        <v>-19.85207402139676</v>
      </c>
      <c r="L18" s="23"/>
      <c r="M18" s="620"/>
      <c r="N18" s="247"/>
      <c r="O18" s="228"/>
      <c r="P18" s="228"/>
      <c r="Q18" s="227"/>
      <c r="R18" s="234"/>
      <c r="S18" s="50"/>
      <c r="T18" s="50"/>
      <c r="U18" s="228"/>
      <c r="V18" s="228"/>
      <c r="W18" s="47"/>
    </row>
    <row r="19" spans="1:23" s="22" customFormat="1" ht="15.75" customHeight="1">
      <c r="B19" s="42" t="s">
        <v>164</v>
      </c>
      <c r="C19" s="807">
        <v>65490.09</v>
      </c>
      <c r="D19" s="807"/>
      <c r="E19" s="807">
        <v>55619.519999999997</v>
      </c>
      <c r="F19" s="808"/>
      <c r="G19" s="807">
        <v>25020.880000000001</v>
      </c>
      <c r="H19" s="808"/>
      <c r="I19" s="807">
        <v>146130.49</v>
      </c>
      <c r="J19" s="808"/>
      <c r="K19" s="174"/>
      <c r="L19" s="23"/>
      <c r="M19" s="232"/>
      <c r="N19" s="248"/>
      <c r="O19" s="228"/>
      <c r="P19" s="228"/>
      <c r="Q19" s="228"/>
      <c r="R19" s="234"/>
      <c r="S19" s="50"/>
      <c r="T19" s="50"/>
      <c r="U19" s="228"/>
      <c r="V19" s="228"/>
      <c r="W19" s="47"/>
    </row>
    <row r="20" spans="1:23" s="22" customFormat="1" ht="15.75" customHeight="1">
      <c r="B20" s="42" t="s">
        <v>64</v>
      </c>
      <c r="C20" s="807">
        <v>456306.61</v>
      </c>
      <c r="D20" s="807">
        <f t="shared" ref="D20:J20" si="1">SUM(D8:D19)</f>
        <v>382680.31800000003</v>
      </c>
      <c r="E20" s="807">
        <f t="shared" si="1"/>
        <v>362368.06160000007</v>
      </c>
      <c r="F20" s="807">
        <f t="shared" si="1"/>
        <v>284831.09000000003</v>
      </c>
      <c r="G20" s="807">
        <f t="shared" si="1"/>
        <v>250976.27666999996</v>
      </c>
      <c r="H20" s="807">
        <f t="shared" si="1"/>
        <v>362571.141</v>
      </c>
      <c r="I20" s="807">
        <f t="shared" si="1"/>
        <v>1068896.7932699998</v>
      </c>
      <c r="J20" s="807">
        <f t="shared" si="1"/>
        <v>1030083.0140000002</v>
      </c>
      <c r="K20" s="174"/>
      <c r="L20" s="23"/>
      <c r="M20" s="232"/>
      <c r="N20" s="248"/>
      <c r="O20" s="228"/>
      <c r="P20" s="228"/>
      <c r="Q20" s="228"/>
      <c r="R20" s="234"/>
      <c r="S20" s="50"/>
      <c r="T20" s="50"/>
      <c r="U20" s="228"/>
      <c r="V20" s="228"/>
      <c r="W20" s="47"/>
    </row>
    <row r="21" spans="1:23" s="22" customFormat="1" ht="15.75" customHeight="1">
      <c r="B21" s="42" t="s">
        <v>442</v>
      </c>
      <c r="C21" s="686">
        <v>0.42689507317685127</v>
      </c>
      <c r="D21" s="686">
        <f>D20/J20</f>
        <v>0.37150434751271411</v>
      </c>
      <c r="E21" s="686">
        <f>E20/I20</f>
        <v>0.33901127207186516</v>
      </c>
      <c r="F21" s="686">
        <f>F20/J20</f>
        <v>0.27651275298089711</v>
      </c>
      <c r="G21" s="686">
        <f>G20/I20</f>
        <v>0.23479935410995678</v>
      </c>
      <c r="H21" s="686">
        <f>H20/J20</f>
        <v>0.35198244808646068</v>
      </c>
      <c r="I21" s="686">
        <f>I20/I20</f>
        <v>1</v>
      </c>
      <c r="J21" s="686">
        <f>J20/J20</f>
        <v>1</v>
      </c>
      <c r="K21" s="174"/>
      <c r="L21" s="23"/>
      <c r="M21" s="232"/>
      <c r="N21" s="248"/>
      <c r="O21" s="50"/>
      <c r="P21" s="228"/>
      <c r="Q21" s="228"/>
      <c r="R21" s="234"/>
      <c r="S21" s="50"/>
      <c r="T21" s="50"/>
      <c r="U21" s="228"/>
      <c r="V21" s="228"/>
      <c r="W21" s="47"/>
    </row>
    <row r="22" spans="1:23" s="22" customFormat="1" ht="43.5" customHeight="1">
      <c r="B22" s="1092" t="s">
        <v>491</v>
      </c>
      <c r="C22" s="1093"/>
      <c r="D22" s="1093"/>
      <c r="E22" s="1093"/>
      <c r="F22" s="1093"/>
      <c r="G22" s="1093"/>
      <c r="H22" s="1093"/>
      <c r="I22" s="1093"/>
      <c r="J22" s="1093"/>
      <c r="K22" s="1094"/>
      <c r="L22" s="23"/>
      <c r="M22" s="232"/>
      <c r="N22" s="227"/>
      <c r="O22" s="249"/>
      <c r="P22" s="249"/>
      <c r="Q22" s="249"/>
      <c r="R22" s="240"/>
      <c r="S22" s="240"/>
      <c r="T22" s="240"/>
      <c r="U22" s="228"/>
      <c r="V22" s="228"/>
      <c r="W22" s="47"/>
    </row>
    <row r="23" spans="1:23" s="22" customFormat="1" ht="15.75" customHeight="1">
      <c r="B23" s="1089"/>
      <c r="C23" s="1089"/>
      <c r="D23" s="1089"/>
      <c r="E23" s="1089"/>
      <c r="F23" s="1089"/>
      <c r="G23" s="1089"/>
      <c r="H23" s="1089"/>
      <c r="I23" s="1089"/>
      <c r="J23" s="1089"/>
      <c r="K23" s="1089"/>
      <c r="L23" s="23"/>
      <c r="M23" s="232"/>
      <c r="N23" s="227"/>
      <c r="O23" s="249"/>
      <c r="P23" s="249"/>
      <c r="Q23" s="249"/>
      <c r="R23" s="240"/>
      <c r="S23" s="240"/>
      <c r="T23" s="240"/>
      <c r="U23" s="228"/>
      <c r="V23" s="228"/>
      <c r="W23" s="47"/>
    </row>
    <row r="24" spans="1:23" s="22" customFormat="1" ht="15.75" customHeight="1">
      <c r="B24" s="2"/>
      <c r="C24" s="50"/>
      <c r="D24" s="50"/>
      <c r="E24" s="50"/>
      <c r="F24" s="50"/>
      <c r="G24" s="50"/>
      <c r="H24" s="50"/>
      <c r="I24" s="50"/>
      <c r="J24" s="50"/>
      <c r="K24" s="50"/>
      <c r="L24" s="23"/>
      <c r="M24" s="232"/>
      <c r="N24" s="227"/>
      <c r="O24" s="249"/>
      <c r="P24" s="249"/>
      <c r="Q24" s="249"/>
      <c r="R24" s="240"/>
      <c r="S24" s="240"/>
      <c r="T24" s="240"/>
      <c r="U24" s="228"/>
      <c r="V24" s="228"/>
      <c r="W24" s="47"/>
    </row>
    <row r="25" spans="1:23" ht="17.25" customHeight="1">
      <c r="B25" s="118"/>
      <c r="C25" s="119"/>
      <c r="D25" s="119"/>
      <c r="E25" s="119"/>
      <c r="F25" s="119"/>
      <c r="G25" s="119"/>
      <c r="H25" s="119"/>
      <c r="I25" s="119"/>
      <c r="J25" s="119"/>
      <c r="K25" s="119"/>
      <c r="L25" s="204"/>
      <c r="M25" s="14"/>
      <c r="N25" s="230"/>
      <c r="O25" s="249"/>
      <c r="P25" s="249"/>
      <c r="Q25" s="249"/>
      <c r="R25" s="240"/>
      <c r="S25" s="240"/>
      <c r="T25" s="240"/>
      <c r="U25" s="231"/>
      <c r="V25" s="231"/>
      <c r="W25" s="2"/>
    </row>
    <row r="26" spans="1:23" ht="15" customHeight="1">
      <c r="A26" s="16"/>
      <c r="B26" s="246"/>
      <c r="C26" s="246"/>
      <c r="D26" s="246"/>
      <c r="E26" s="246"/>
      <c r="F26" s="52"/>
      <c r="G26" s="52"/>
      <c r="H26" s="52"/>
      <c r="I26" s="52"/>
      <c r="J26" s="52"/>
      <c r="K26" s="52"/>
      <c r="L26" s="1"/>
      <c r="M26" s="2"/>
      <c r="N26" s="231"/>
      <c r="O26" s="249"/>
      <c r="P26" s="249"/>
      <c r="Q26" s="249"/>
      <c r="R26" s="240"/>
      <c r="S26" s="240"/>
      <c r="T26" s="240"/>
      <c r="U26" s="230"/>
      <c r="V26" s="231"/>
      <c r="W26" s="2"/>
    </row>
    <row r="27" spans="1:23" ht="15" customHeight="1">
      <c r="B27" s="16"/>
      <c r="C27" s="16"/>
      <c r="D27" s="16"/>
      <c r="E27" s="16"/>
      <c r="L27" s="1"/>
      <c r="M27" s="2"/>
      <c r="N27" s="231"/>
      <c r="O27" s="249"/>
      <c r="P27" s="249"/>
      <c r="Q27" s="249"/>
      <c r="R27" s="240"/>
      <c r="S27" s="240"/>
      <c r="T27" s="240"/>
      <c r="U27" s="231"/>
      <c r="V27" s="231"/>
      <c r="W27" s="2"/>
    </row>
    <row r="28" spans="1:23" ht="15" customHeight="1">
      <c r="L28" s="1"/>
      <c r="M28" s="2"/>
      <c r="N28" s="231"/>
      <c r="O28" s="249"/>
      <c r="P28" s="249"/>
      <c r="Q28" s="249"/>
      <c r="R28" s="240"/>
      <c r="S28" s="240"/>
      <c r="T28" s="240"/>
      <c r="U28" s="231"/>
      <c r="V28" s="231"/>
      <c r="W28" s="2"/>
    </row>
    <row r="29" spans="1:23" ht="15" customHeight="1">
      <c r="L29" s="1"/>
      <c r="M29" s="2"/>
      <c r="N29" s="231"/>
      <c r="O29" s="249"/>
      <c r="P29" s="249"/>
      <c r="Q29" s="249"/>
      <c r="R29" s="240"/>
      <c r="S29" s="240"/>
      <c r="T29" s="240"/>
      <c r="U29" s="230"/>
      <c r="V29" s="231"/>
      <c r="W29" s="2"/>
    </row>
    <row r="30" spans="1:23" ht="15" customHeight="1">
      <c r="L30" s="1"/>
      <c r="M30" s="2"/>
      <c r="N30" s="231"/>
      <c r="O30" s="249"/>
      <c r="P30" s="249"/>
      <c r="Q30" s="249"/>
      <c r="R30" s="240"/>
      <c r="S30" s="240"/>
      <c r="T30" s="240"/>
      <c r="U30" s="231"/>
      <c r="V30" s="231"/>
      <c r="W30" s="2"/>
    </row>
    <row r="31" spans="1:23" ht="15" customHeight="1">
      <c r="L31" s="1"/>
      <c r="M31" s="2"/>
      <c r="N31" s="231"/>
      <c r="O31" s="231"/>
      <c r="P31" s="231"/>
      <c r="Q31" s="230"/>
      <c r="R31" s="237"/>
      <c r="S31" s="231"/>
      <c r="T31" s="231"/>
      <c r="U31" s="231"/>
      <c r="V31" s="231"/>
      <c r="W31" s="2"/>
    </row>
    <row r="32" spans="1:23" ht="15" customHeight="1">
      <c r="L32" s="1"/>
      <c r="M32" s="2"/>
      <c r="N32" s="231"/>
      <c r="O32" s="231"/>
      <c r="P32" s="231"/>
      <c r="Q32" s="230"/>
      <c r="R32" s="237"/>
      <c r="S32" s="231"/>
      <c r="T32" s="231"/>
      <c r="U32" s="231"/>
      <c r="V32" s="231"/>
      <c r="W32" s="2"/>
    </row>
    <row r="33" spans="12:23" ht="15" customHeight="1">
      <c r="L33" s="1"/>
      <c r="M33" s="2"/>
      <c r="N33" s="231"/>
      <c r="O33" s="231"/>
      <c r="P33" s="231"/>
      <c r="Q33" s="230"/>
      <c r="R33" s="237"/>
      <c r="S33" s="231"/>
      <c r="T33" s="231"/>
      <c r="U33" s="231"/>
      <c r="V33" s="231"/>
      <c r="W33" s="2"/>
    </row>
    <row r="34" spans="12:23" ht="15" customHeight="1">
      <c r="L34" s="1"/>
      <c r="M34" s="2"/>
      <c r="N34" s="231"/>
      <c r="O34" s="231"/>
      <c r="P34" s="231"/>
      <c r="Q34" s="230"/>
      <c r="R34" s="237"/>
      <c r="S34" s="231"/>
      <c r="T34" s="231"/>
      <c r="U34" s="231"/>
      <c r="V34" s="231"/>
      <c r="W34" s="2"/>
    </row>
    <row r="35" spans="12:23" ht="15" customHeight="1">
      <c r="L35" s="1"/>
      <c r="M35" s="2"/>
      <c r="N35" s="231"/>
      <c r="O35" s="231"/>
      <c r="P35" s="231"/>
      <c r="Q35" s="230"/>
      <c r="R35" s="237"/>
      <c r="S35" s="231"/>
      <c r="T35" s="231"/>
      <c r="U35" s="231"/>
      <c r="V35" s="231"/>
      <c r="W35" s="2"/>
    </row>
    <row r="36" spans="12:23" ht="15" customHeight="1">
      <c r="L36" s="1"/>
      <c r="M36" s="2"/>
      <c r="N36" s="231"/>
      <c r="O36" s="231"/>
      <c r="P36" s="231"/>
      <c r="Q36" s="230"/>
      <c r="R36" s="237"/>
      <c r="S36" s="231"/>
      <c r="T36" s="231"/>
      <c r="U36" s="231"/>
      <c r="V36" s="231"/>
      <c r="W36" s="2"/>
    </row>
    <row r="37" spans="12:23" ht="15" customHeight="1">
      <c r="L37" s="1"/>
      <c r="M37" s="2"/>
      <c r="N37" s="231"/>
      <c r="O37" s="231"/>
      <c r="P37" s="231"/>
      <c r="Q37" s="230"/>
      <c r="R37" s="231"/>
      <c r="S37" s="231"/>
      <c r="T37" s="231"/>
      <c r="U37" s="231"/>
      <c r="V37" s="241"/>
      <c r="W37" s="2"/>
    </row>
    <row r="38" spans="12:23" ht="15" customHeight="1">
      <c r="L38" s="1"/>
      <c r="M38" s="2"/>
      <c r="N38" s="231"/>
      <c r="O38" s="231"/>
      <c r="P38" s="231"/>
      <c r="Q38" s="230"/>
      <c r="R38" s="231"/>
      <c r="S38" s="231"/>
      <c r="T38" s="231"/>
      <c r="U38" s="231"/>
      <c r="V38" s="231"/>
      <c r="W38" s="2"/>
    </row>
    <row r="39" spans="12:23" ht="15" customHeight="1">
      <c r="L39" s="1"/>
      <c r="M39" s="1"/>
      <c r="N39" s="127"/>
      <c r="O39" s="127"/>
      <c r="P39" s="127"/>
    </row>
    <row r="40" spans="12:23" ht="15" customHeight="1">
      <c r="L40" s="1"/>
      <c r="M40" s="1"/>
      <c r="N40" s="127"/>
      <c r="O40" s="127"/>
      <c r="P40" s="127"/>
    </row>
    <row r="50" spans="12:13">
      <c r="L50" s="1"/>
      <c r="M50" s="1"/>
    </row>
    <row r="51" spans="12:13">
      <c r="L51" s="1"/>
      <c r="M51" s="1"/>
    </row>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10">
    <mergeCell ref="B23:K23"/>
    <mergeCell ref="B1:K1"/>
    <mergeCell ref="C6:D6"/>
    <mergeCell ref="E6:F6"/>
    <mergeCell ref="G6:H6"/>
    <mergeCell ref="B3:K3"/>
    <mergeCell ref="B5:K5"/>
    <mergeCell ref="I6:K6"/>
    <mergeCell ref="B4:K4"/>
    <mergeCell ref="B22:K22"/>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ignoredErrors>
    <ignoredError sqref="D20:F20 G20 I20 H20 J20" formulaRange="1"/>
    <ignoredError sqref="D21 F21 H21" evalError="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79998168889431442"/>
  </sheetPr>
  <dimension ref="B1:X52"/>
  <sheetViews>
    <sheetView zoomScaleNormal="100" workbookViewId="0">
      <selection activeCell="O19" sqref="O19"/>
    </sheetView>
  </sheetViews>
  <sheetFormatPr baseColWidth="10" defaultRowHeight="12"/>
  <cols>
    <col min="1" max="1" width="2.26953125" style="1" customWidth="1"/>
    <col min="2" max="2" width="13" style="1" customWidth="1"/>
    <col min="3" max="8" width="5.54296875" style="1" customWidth="1"/>
    <col min="9" max="9" width="6.7265625" style="1" customWidth="1"/>
    <col min="10" max="10" width="5.90625" style="1" customWidth="1"/>
    <col min="11" max="11" width="5.54296875" style="1" customWidth="1"/>
    <col min="12" max="12" width="1.453125" style="16" customWidth="1"/>
    <col min="13" max="13" width="7.6328125" style="140" customWidth="1"/>
    <col min="14" max="14" width="7" style="140" customWidth="1"/>
    <col min="15" max="15" width="6.453125" style="140" bestFit="1" customWidth="1"/>
    <col min="16" max="16" width="5.26953125" style="140" customWidth="1"/>
    <col min="17" max="17" width="10.90625" style="165"/>
    <col min="18" max="23" width="10.90625" style="1"/>
    <col min="24" max="24" width="4.7265625" style="141" customWidth="1"/>
    <col min="25" max="16384" width="10.90625" style="1"/>
  </cols>
  <sheetData>
    <row r="1" spans="2:24" s="24" customFormat="1" ht="12.75">
      <c r="B1" s="1026" t="s">
        <v>77</v>
      </c>
      <c r="C1" s="1026"/>
      <c r="D1" s="1026"/>
      <c r="E1" s="1026"/>
      <c r="F1" s="1026"/>
      <c r="G1" s="1026"/>
      <c r="H1" s="1026"/>
      <c r="I1" s="1026"/>
      <c r="J1" s="1026"/>
      <c r="K1" s="1026"/>
      <c r="L1" s="27"/>
      <c r="M1" s="732" t="str">
        <f>C6</f>
        <v>Suave</v>
      </c>
      <c r="N1" s="732" t="str">
        <f>E6</f>
        <v>Intermedio</v>
      </c>
      <c r="O1" s="732" t="str">
        <f>G6</f>
        <v>Fuerte</v>
      </c>
      <c r="P1" s="733" t="s">
        <v>59</v>
      </c>
      <c r="Q1" s="626"/>
      <c r="X1" s="137"/>
    </row>
    <row r="2" spans="2:24" s="24" customFormat="1" ht="12.75">
      <c r="B2" s="26"/>
      <c r="C2" s="26"/>
      <c r="D2" s="26"/>
      <c r="E2" s="26"/>
      <c r="F2" s="26"/>
      <c r="G2" s="26"/>
      <c r="H2" s="26"/>
      <c r="L2" s="27"/>
      <c r="M2" s="734">
        <f>D21</f>
        <v>0.21436152294823285</v>
      </c>
      <c r="N2" s="734">
        <f>F21</f>
        <v>0.51754945917236594</v>
      </c>
      <c r="O2" s="734">
        <f>H21</f>
        <v>0.23185314357732278</v>
      </c>
      <c r="P2" s="735">
        <f>1-M2-N2-O2</f>
        <v>3.6235874302078419E-2</v>
      </c>
      <c r="Q2" s="626"/>
      <c r="X2" s="137"/>
    </row>
    <row r="3" spans="2:24" s="24" customFormat="1" ht="12.75">
      <c r="B3" s="1026" t="s">
        <v>454</v>
      </c>
      <c r="C3" s="1026"/>
      <c r="D3" s="1026"/>
      <c r="E3" s="1026"/>
      <c r="F3" s="1026"/>
      <c r="G3" s="1026"/>
      <c r="H3" s="1026"/>
      <c r="I3" s="1026"/>
      <c r="J3" s="1026"/>
      <c r="K3" s="1026"/>
      <c r="L3" s="27"/>
      <c r="M3" s="733"/>
      <c r="N3" s="733"/>
      <c r="O3" s="733"/>
      <c r="P3" s="733"/>
      <c r="Q3" s="626"/>
      <c r="X3" s="137"/>
    </row>
    <row r="4" spans="2:24" s="24" customFormat="1" ht="12.75">
      <c r="B4" s="1087" t="s">
        <v>512</v>
      </c>
      <c r="C4" s="1087"/>
      <c r="D4" s="1087"/>
      <c r="E4" s="1087"/>
      <c r="F4" s="1087"/>
      <c r="G4" s="1087"/>
      <c r="H4" s="1087"/>
      <c r="I4" s="1087"/>
      <c r="J4" s="1087"/>
      <c r="K4" s="1087"/>
      <c r="L4" s="27"/>
      <c r="M4" s="138"/>
      <c r="N4" s="138"/>
      <c r="O4" s="138"/>
      <c r="P4" s="138"/>
      <c r="Q4" s="626"/>
      <c r="X4" s="137"/>
    </row>
    <row r="5" spans="2:24" s="24" customFormat="1" ht="12.75">
      <c r="B5" s="1103" t="s">
        <v>175</v>
      </c>
      <c r="C5" s="1103"/>
      <c r="D5" s="1103"/>
      <c r="E5" s="1103"/>
      <c r="F5" s="1103"/>
      <c r="G5" s="1103"/>
      <c r="H5" s="1103"/>
      <c r="I5" s="1103"/>
      <c r="J5" s="1103"/>
      <c r="K5" s="1103"/>
      <c r="L5" s="27"/>
      <c r="M5" s="129"/>
      <c r="N5" s="138"/>
      <c r="O5" s="138"/>
      <c r="P5" s="138"/>
      <c r="Q5" s="626"/>
      <c r="X5" s="137"/>
    </row>
    <row r="6" spans="2:24" s="38" customFormat="1" ht="24" customHeight="1">
      <c r="B6" s="1105" t="s">
        <v>98</v>
      </c>
      <c r="C6" s="1104" t="s">
        <v>93</v>
      </c>
      <c r="D6" s="1104"/>
      <c r="E6" s="1104" t="s">
        <v>94</v>
      </c>
      <c r="F6" s="1104"/>
      <c r="G6" s="1104" t="s">
        <v>95</v>
      </c>
      <c r="H6" s="1104"/>
      <c r="I6" s="1034" t="s">
        <v>64</v>
      </c>
      <c r="J6" s="1034"/>
      <c r="K6" s="1034"/>
      <c r="L6" s="39"/>
      <c r="M6" s="139"/>
      <c r="N6" s="139"/>
      <c r="O6" s="139"/>
      <c r="P6" s="139"/>
      <c r="Q6" s="147"/>
      <c r="X6" s="149"/>
    </row>
    <row r="7" spans="2:24" s="38" customFormat="1" ht="18">
      <c r="B7" s="1105"/>
      <c r="C7" s="865">
        <v>2018</v>
      </c>
      <c r="D7" s="865">
        <v>2019</v>
      </c>
      <c r="E7" s="865">
        <v>2018</v>
      </c>
      <c r="F7" s="865">
        <v>2019</v>
      </c>
      <c r="G7" s="865">
        <v>2018</v>
      </c>
      <c r="H7" s="865">
        <v>2019</v>
      </c>
      <c r="I7" s="865">
        <v>2018</v>
      </c>
      <c r="J7" s="865">
        <v>2019</v>
      </c>
      <c r="K7" s="460" t="s">
        <v>8</v>
      </c>
      <c r="L7" s="39"/>
      <c r="M7" s="129"/>
      <c r="N7" s="248"/>
      <c r="O7" s="221"/>
      <c r="P7" s="139"/>
      <c r="Q7" s="147"/>
      <c r="R7" s="167"/>
      <c r="S7" s="167"/>
      <c r="X7" s="149"/>
    </row>
    <row r="8" spans="2:24" s="38" customFormat="1" ht="15.75" customHeight="1">
      <c r="B8" s="42" t="s">
        <v>47</v>
      </c>
      <c r="C8" s="685">
        <v>42690.03</v>
      </c>
      <c r="D8" s="685">
        <v>30257.24</v>
      </c>
      <c r="E8" s="685">
        <v>17797.27</v>
      </c>
      <c r="F8" s="685">
        <v>62792.99</v>
      </c>
      <c r="G8" s="685">
        <v>23113.599999999999</v>
      </c>
      <c r="H8" s="685">
        <v>17878</v>
      </c>
      <c r="I8" s="685">
        <v>100066.54999999999</v>
      </c>
      <c r="J8" s="685">
        <v>110928.26</v>
      </c>
      <c r="K8" s="685">
        <f>J8/I8*100-100</f>
        <v>10.854486339341179</v>
      </c>
      <c r="L8" s="39"/>
      <c r="M8" s="620"/>
      <c r="N8" s="620"/>
      <c r="O8" s="221"/>
      <c r="P8" s="139"/>
      <c r="Q8" s="147"/>
      <c r="R8" s="167"/>
      <c r="S8" s="167"/>
      <c r="T8" s="225"/>
      <c r="U8" s="225"/>
      <c r="V8" s="225"/>
      <c r="W8" s="225"/>
      <c r="X8" s="149"/>
    </row>
    <row r="9" spans="2:24" s="38" customFormat="1" ht="15.75" customHeight="1">
      <c r="B9" s="42" t="s">
        <v>48</v>
      </c>
      <c r="C9" s="685">
        <v>26391.16</v>
      </c>
      <c r="D9" s="685">
        <v>27947.49</v>
      </c>
      <c r="E9" s="685">
        <v>644</v>
      </c>
      <c r="F9" s="685">
        <v>69391.11</v>
      </c>
      <c r="G9" s="685">
        <v>5199.25</v>
      </c>
      <c r="H9" s="685">
        <v>33236.01</v>
      </c>
      <c r="I9" s="685">
        <v>32234.41</v>
      </c>
      <c r="J9" s="685">
        <v>130574.61000000002</v>
      </c>
      <c r="K9" s="685">
        <f t="shared" ref="K9:K18" si="0">J9/I9*100-100</f>
        <v>305.07833088925781</v>
      </c>
      <c r="L9" s="39"/>
      <c r="M9" s="620"/>
      <c r="N9" s="620"/>
      <c r="O9" s="221"/>
      <c r="P9" s="139"/>
      <c r="Q9" s="147"/>
      <c r="R9" s="167"/>
      <c r="S9" s="167"/>
      <c r="T9" s="225"/>
      <c r="U9" s="225"/>
      <c r="V9" s="225"/>
      <c r="W9" s="225"/>
      <c r="X9" s="149"/>
    </row>
    <row r="10" spans="2:24" s="38" customFormat="1" ht="15.75" customHeight="1">
      <c r="B10" s="42" t="s">
        <v>49</v>
      </c>
      <c r="C10" s="685">
        <v>78724.721000000005</v>
      </c>
      <c r="D10" s="685">
        <v>11713.67</v>
      </c>
      <c r="E10" s="685">
        <v>19529.07</v>
      </c>
      <c r="F10" s="685">
        <v>16601.97</v>
      </c>
      <c r="G10" s="685">
        <v>0</v>
      </c>
      <c r="H10" s="685">
        <v>30642.28</v>
      </c>
      <c r="I10" s="685">
        <v>98253.790999999997</v>
      </c>
      <c r="J10" s="685">
        <v>58957.919999999998</v>
      </c>
      <c r="K10" s="685">
        <f t="shared" si="0"/>
        <v>-39.994254267502008</v>
      </c>
      <c r="L10" s="39"/>
      <c r="M10" s="620"/>
      <c r="N10" s="620"/>
      <c r="O10" s="221"/>
      <c r="P10" s="139"/>
      <c r="Q10" s="147"/>
      <c r="R10" s="167"/>
      <c r="S10" s="167"/>
      <c r="T10" s="225"/>
      <c r="U10" s="225"/>
      <c r="V10" s="225"/>
      <c r="W10" s="225"/>
      <c r="X10" s="149"/>
    </row>
    <row r="11" spans="2:24" s="38" customFormat="1" ht="15.75" customHeight="1">
      <c r="B11" s="42" t="s">
        <v>57</v>
      </c>
      <c r="C11" s="685">
        <v>81332.75</v>
      </c>
      <c r="D11" s="685">
        <v>2825.89</v>
      </c>
      <c r="E11" s="685">
        <v>7595.65</v>
      </c>
      <c r="F11" s="685">
        <v>68257.183999999994</v>
      </c>
      <c r="G11" s="685">
        <v>940</v>
      </c>
      <c r="H11" s="685">
        <v>19053.431</v>
      </c>
      <c r="I11" s="685">
        <v>89868.4</v>
      </c>
      <c r="J11" s="685">
        <v>117091.58499999999</v>
      </c>
      <c r="K11" s="685">
        <f t="shared" si="0"/>
        <v>30.292277374472008</v>
      </c>
      <c r="L11" s="39"/>
      <c r="M11" s="620"/>
      <c r="N11" s="620"/>
      <c r="O11" s="221"/>
      <c r="P11" s="139"/>
      <c r="Q11" s="147"/>
      <c r="R11" s="167"/>
      <c r="S11" s="167"/>
      <c r="T11" s="225"/>
      <c r="U11" s="225"/>
      <c r="V11" s="225"/>
      <c r="W11" s="225"/>
      <c r="X11" s="149"/>
    </row>
    <row r="12" spans="2:24" s="38" customFormat="1" ht="15.75" customHeight="1">
      <c r="B12" s="42" t="s">
        <v>58</v>
      </c>
      <c r="C12" s="685">
        <v>43359.004999999997</v>
      </c>
      <c r="D12" s="685">
        <v>27336.19</v>
      </c>
      <c r="E12" s="685">
        <v>44065.3</v>
      </c>
      <c r="F12" s="685">
        <v>52264.561999999998</v>
      </c>
      <c r="G12" s="685">
        <v>29551.040000000001</v>
      </c>
      <c r="H12" s="685">
        <v>4920</v>
      </c>
      <c r="I12" s="685">
        <v>129525.345</v>
      </c>
      <c r="J12" s="685">
        <v>90954.182000000001</v>
      </c>
      <c r="K12" s="685">
        <f t="shared" si="0"/>
        <v>-29.778853706199357</v>
      </c>
      <c r="L12" s="39"/>
      <c r="M12" s="683"/>
      <c r="N12" s="596"/>
      <c r="O12" s="221"/>
      <c r="P12" s="139"/>
      <c r="Q12" s="147"/>
      <c r="R12" s="167"/>
      <c r="S12" s="167"/>
      <c r="T12" s="225"/>
      <c r="U12" s="225"/>
      <c r="V12" s="225"/>
      <c r="W12" s="225"/>
      <c r="X12" s="149"/>
    </row>
    <row r="13" spans="2:24" s="38" customFormat="1" ht="15.75" customHeight="1">
      <c r="B13" s="42" t="s">
        <v>50</v>
      </c>
      <c r="C13" s="685">
        <v>40583.550000000003</v>
      </c>
      <c r="D13" s="685">
        <v>4265.28</v>
      </c>
      <c r="E13" s="685">
        <v>59056.86</v>
      </c>
      <c r="F13" s="685">
        <v>34092.201999999997</v>
      </c>
      <c r="G13" s="685">
        <v>25634.45</v>
      </c>
      <c r="H13" s="685">
        <v>5629.1</v>
      </c>
      <c r="I13" s="685">
        <v>125274.86</v>
      </c>
      <c r="J13" s="685">
        <v>47587</v>
      </c>
      <c r="K13" s="685">
        <f t="shared" si="0"/>
        <v>-62.013926816601511</v>
      </c>
      <c r="L13" s="39"/>
      <c r="M13" s="620"/>
      <c r="N13" s="620"/>
      <c r="O13" s="221"/>
      <c r="P13" s="139"/>
      <c r="Q13" s="147"/>
      <c r="R13" s="167"/>
      <c r="S13" s="167"/>
      <c r="T13" s="225"/>
      <c r="U13" s="225"/>
      <c r="V13" s="225"/>
      <c r="W13" s="225"/>
      <c r="X13" s="149"/>
    </row>
    <row r="14" spans="2:24" s="38" customFormat="1" ht="15.75" customHeight="1">
      <c r="B14" s="42" t="s">
        <v>51</v>
      </c>
      <c r="C14" s="685">
        <v>10713.23</v>
      </c>
      <c r="D14" s="685">
        <v>22872.92</v>
      </c>
      <c r="E14" s="685">
        <v>58353.279999999999</v>
      </c>
      <c r="F14" s="685">
        <v>66650.83</v>
      </c>
      <c r="G14" s="685">
        <v>5312.38</v>
      </c>
      <c r="H14" s="685">
        <v>22814.26</v>
      </c>
      <c r="I14" s="685">
        <v>74378.89</v>
      </c>
      <c r="J14" s="685">
        <v>112338.01</v>
      </c>
      <c r="K14" s="685">
        <f t="shared" si="0"/>
        <v>51.034803020050447</v>
      </c>
      <c r="L14" s="39"/>
      <c r="M14" s="682"/>
      <c r="N14" s="620"/>
      <c r="O14" s="221"/>
      <c r="P14" s="139"/>
      <c r="Q14" s="147"/>
      <c r="R14" s="167"/>
      <c r="S14" s="167"/>
      <c r="T14" s="225"/>
      <c r="U14" s="225"/>
      <c r="V14" s="225"/>
      <c r="W14" s="225"/>
      <c r="X14" s="149"/>
    </row>
    <row r="15" spans="2:24" s="38" customFormat="1" ht="15.75" customHeight="1">
      <c r="B15" s="72" t="s">
        <v>52</v>
      </c>
      <c r="C15" s="685">
        <v>8793.9</v>
      </c>
      <c r="D15" s="685">
        <v>57047.199999999997</v>
      </c>
      <c r="E15" s="685">
        <v>9532.2000000000007</v>
      </c>
      <c r="F15" s="685">
        <v>29323.66</v>
      </c>
      <c r="G15" s="685">
        <v>1517.22</v>
      </c>
      <c r="H15" s="685">
        <v>5745</v>
      </c>
      <c r="I15" s="685">
        <v>19843.32</v>
      </c>
      <c r="J15" s="685">
        <v>92228.86</v>
      </c>
      <c r="K15" s="685">
        <f t="shared" si="0"/>
        <v>364.78542905118701</v>
      </c>
      <c r="L15" s="39"/>
      <c r="M15" s="620"/>
      <c r="N15" s="248"/>
      <c r="O15" s="221"/>
      <c r="P15" s="139"/>
      <c r="Q15" s="147"/>
      <c r="R15" s="167"/>
      <c r="S15" s="167"/>
      <c r="T15" s="225"/>
      <c r="U15" s="225"/>
      <c r="V15" s="225"/>
      <c r="W15" s="225"/>
      <c r="X15" s="149"/>
    </row>
    <row r="16" spans="2:24" s="38" customFormat="1" ht="15.75" customHeight="1">
      <c r="B16" s="42" t="s">
        <v>53</v>
      </c>
      <c r="C16" s="685">
        <v>34984.6</v>
      </c>
      <c r="D16" s="685">
        <v>19929.88</v>
      </c>
      <c r="E16" s="685">
        <v>1209.8699999999999</v>
      </c>
      <c r="F16" s="685">
        <v>61881.73</v>
      </c>
      <c r="G16" s="685">
        <v>41460.379999999997</v>
      </c>
      <c r="H16" s="685">
        <v>57720.34</v>
      </c>
      <c r="I16" s="685">
        <v>77654.850000000006</v>
      </c>
      <c r="J16" s="685">
        <v>139531.95000000001</v>
      </c>
      <c r="K16" s="685">
        <f t="shared" si="0"/>
        <v>79.682209160149057</v>
      </c>
      <c r="L16" s="39"/>
      <c r="M16" s="620"/>
      <c r="N16" s="248"/>
      <c r="O16" s="221"/>
      <c r="P16" s="139"/>
      <c r="Q16" s="147"/>
      <c r="R16" s="167"/>
      <c r="S16" s="167"/>
      <c r="T16" s="225"/>
      <c r="U16" s="225"/>
      <c r="V16" s="225"/>
      <c r="W16" s="225"/>
      <c r="X16" s="149"/>
    </row>
    <row r="17" spans="2:24" s="38" customFormat="1" ht="15.75" customHeight="1">
      <c r="B17" s="42" t="s">
        <v>54</v>
      </c>
      <c r="C17" s="685">
        <v>26248.47</v>
      </c>
      <c r="D17" s="685">
        <v>16614.400000000001</v>
      </c>
      <c r="E17" s="685">
        <v>5550</v>
      </c>
      <c r="F17" s="685">
        <v>14111.35</v>
      </c>
      <c r="G17" s="685">
        <v>38984.230000000003</v>
      </c>
      <c r="H17" s="685">
        <v>15103.18</v>
      </c>
      <c r="I17" s="685">
        <v>70782.700000000012</v>
      </c>
      <c r="J17" s="685">
        <v>45828.93</v>
      </c>
      <c r="K17" s="685">
        <f t="shared" si="0"/>
        <v>-35.254052190718937</v>
      </c>
      <c r="L17" s="39"/>
      <c r="M17" s="620"/>
      <c r="N17" s="628"/>
      <c r="O17" s="629"/>
      <c r="P17" s="630"/>
      <c r="Q17" s="627"/>
      <c r="R17" s="167"/>
      <c r="S17" s="167"/>
      <c r="T17" s="225"/>
      <c r="U17" s="225"/>
      <c r="V17" s="225"/>
      <c r="W17" s="225"/>
      <c r="X17" s="149"/>
    </row>
    <row r="18" spans="2:24" s="38" customFormat="1" ht="15.75" customHeight="1">
      <c r="B18" s="42" t="s">
        <v>55</v>
      </c>
      <c r="C18" s="685">
        <v>33787.016670000005</v>
      </c>
      <c r="D18" s="685">
        <v>0</v>
      </c>
      <c r="E18" s="685">
        <v>58796.28</v>
      </c>
      <c r="F18" s="685">
        <v>57751.31</v>
      </c>
      <c r="G18" s="685">
        <v>10400</v>
      </c>
      <c r="H18" s="685">
        <v>26086.38</v>
      </c>
      <c r="I18" s="685">
        <v>104883.17567000001</v>
      </c>
      <c r="J18" s="685">
        <v>84061.69</v>
      </c>
      <c r="K18" s="685">
        <f t="shared" si="0"/>
        <v>-19.852074021396774</v>
      </c>
      <c r="L18" s="39"/>
      <c r="M18" s="684"/>
      <c r="N18" s="629"/>
      <c r="O18" s="629"/>
      <c r="P18" s="630"/>
      <c r="Q18" s="627"/>
      <c r="T18" s="225"/>
      <c r="U18" s="225"/>
      <c r="V18" s="225"/>
      <c r="W18" s="225"/>
      <c r="X18" s="149"/>
    </row>
    <row r="19" spans="2:24" s="38" customFormat="1" ht="15.75" customHeight="1">
      <c r="B19" s="42" t="s">
        <v>164</v>
      </c>
      <c r="C19" s="685">
        <v>13431.36</v>
      </c>
      <c r="D19" s="809"/>
      <c r="E19" s="685">
        <v>80027.31</v>
      </c>
      <c r="F19" s="809"/>
      <c r="G19" s="685">
        <v>52671.82</v>
      </c>
      <c r="H19" s="809"/>
      <c r="I19" s="685">
        <v>146130.49</v>
      </c>
      <c r="J19" s="809"/>
      <c r="K19" s="685"/>
      <c r="L19" s="39"/>
      <c r="M19" s="684"/>
      <c r="N19" s="629"/>
      <c r="O19" s="629"/>
      <c r="P19" s="630"/>
      <c r="Q19" s="627"/>
      <c r="T19" s="225"/>
      <c r="U19" s="225"/>
      <c r="V19" s="225"/>
      <c r="W19" s="225"/>
      <c r="X19" s="149"/>
    </row>
    <row r="20" spans="2:24" s="148" customFormat="1" ht="16.5" customHeight="1">
      <c r="B20" s="866" t="s">
        <v>64</v>
      </c>
      <c r="C20" s="872">
        <f>SUM(C8:C19)</f>
        <v>441039.79266999994</v>
      </c>
      <c r="D20" s="872">
        <f t="shared" ref="D20:J20" si="1">SUM(D8:D19)</f>
        <v>220810.16</v>
      </c>
      <c r="E20" s="872">
        <f t="shared" si="1"/>
        <v>362157.09</v>
      </c>
      <c r="F20" s="872">
        <f t="shared" si="1"/>
        <v>533118.89799999993</v>
      </c>
      <c r="G20" s="872">
        <f t="shared" si="1"/>
        <v>234784.37000000002</v>
      </c>
      <c r="H20" s="872">
        <f t="shared" si="1"/>
        <v>238827.981</v>
      </c>
      <c r="I20" s="872">
        <f t="shared" si="1"/>
        <v>1068896.7816699999</v>
      </c>
      <c r="J20" s="872">
        <f t="shared" si="1"/>
        <v>1030082.9970000002</v>
      </c>
      <c r="K20" s="685"/>
      <c r="L20" s="147"/>
      <c r="M20" s="684"/>
      <c r="N20" s="221"/>
      <c r="O20" s="221"/>
      <c r="P20" s="139"/>
      <c r="Q20" s="147"/>
      <c r="X20" s="149"/>
    </row>
    <row r="21" spans="2:24" s="38" customFormat="1" ht="16.5" customHeight="1">
      <c r="B21" s="103" t="s">
        <v>441</v>
      </c>
      <c r="C21" s="873">
        <f>C20/I20</f>
        <v>0.41261214387879219</v>
      </c>
      <c r="D21" s="873">
        <f>D20/J20</f>
        <v>0.21436152294823285</v>
      </c>
      <c r="E21" s="873">
        <f>E20/I20</f>
        <v>0.33881390253058935</v>
      </c>
      <c r="F21" s="873">
        <f>F20/J20</f>
        <v>0.51754945917236594</v>
      </c>
      <c r="G21" s="873">
        <f>G20/I20</f>
        <v>0.21965111508071217</v>
      </c>
      <c r="H21" s="873">
        <f>H20/J20</f>
        <v>0.23185314357732278</v>
      </c>
      <c r="I21" s="873">
        <v>1</v>
      </c>
      <c r="J21" s="873">
        <v>1</v>
      </c>
      <c r="K21" s="874"/>
      <c r="L21" s="39"/>
      <c r="M21" s="221"/>
      <c r="N21" s="221"/>
      <c r="O21" s="221"/>
      <c r="P21" s="139"/>
      <c r="Q21" s="147"/>
      <c r="X21" s="149"/>
    </row>
    <row r="22" spans="2:24" s="38" customFormat="1" ht="15.75" customHeight="1">
      <c r="B22" s="1095" t="s">
        <v>492</v>
      </c>
      <c r="C22" s="1096"/>
      <c r="D22" s="1096"/>
      <c r="E22" s="1096"/>
      <c r="F22" s="1096"/>
      <c r="G22" s="1096"/>
      <c r="H22" s="1096"/>
      <c r="I22" s="1096"/>
      <c r="J22" s="1096"/>
      <c r="K22" s="1097"/>
      <c r="L22" s="39"/>
      <c r="M22" s="221"/>
      <c r="N22" s="221"/>
      <c r="O22" s="221"/>
      <c r="P22" s="139"/>
      <c r="Q22" s="147"/>
      <c r="X22" s="149"/>
    </row>
    <row r="23" spans="2:24" s="38" customFormat="1" ht="24.75" customHeight="1">
      <c r="B23" s="1098"/>
      <c r="C23" s="1099"/>
      <c r="D23" s="1099"/>
      <c r="E23" s="1099"/>
      <c r="F23" s="1099"/>
      <c r="G23" s="1099"/>
      <c r="H23" s="1099"/>
      <c r="I23" s="1099"/>
      <c r="J23" s="1099"/>
      <c r="K23" s="1100"/>
      <c r="L23" s="39"/>
      <c r="M23" s="221"/>
      <c r="N23" s="221"/>
      <c r="O23" s="221"/>
      <c r="P23" s="139"/>
      <c r="Q23" s="147"/>
      <c r="X23" s="149"/>
    </row>
    <row r="24" spans="2:24" ht="17.25" customHeight="1">
      <c r="B24" s="1101"/>
      <c r="C24" s="1102"/>
      <c r="D24" s="1102"/>
      <c r="E24" s="1102"/>
      <c r="F24" s="1102"/>
      <c r="G24" s="1102"/>
      <c r="H24" s="1102"/>
      <c r="I24" s="1102"/>
      <c r="J24" s="1102"/>
      <c r="K24" s="1102"/>
    </row>
    <row r="25" spans="2:24" ht="15" customHeight="1">
      <c r="L25" s="1"/>
      <c r="M25" s="141"/>
      <c r="N25" s="141"/>
      <c r="O25" s="141"/>
    </row>
    <row r="26" spans="2:24" ht="15" customHeight="1">
      <c r="L26" s="1"/>
      <c r="M26" s="141"/>
      <c r="N26" s="141"/>
      <c r="O26" s="141"/>
    </row>
    <row r="27" spans="2:24" ht="15" customHeight="1">
      <c r="B27" s="16"/>
      <c r="C27" s="16"/>
      <c r="D27" s="16"/>
      <c r="E27" s="16"/>
      <c r="F27" s="16"/>
      <c r="L27" s="1"/>
      <c r="M27" s="141"/>
      <c r="N27" s="141"/>
      <c r="O27" s="141"/>
      <c r="T27" s="16"/>
      <c r="U27" s="16"/>
      <c r="V27" s="16"/>
      <c r="W27" s="16"/>
    </row>
    <row r="28" spans="2:24" ht="15" customHeight="1">
      <c r="C28" s="16"/>
      <c r="D28" s="16"/>
      <c r="E28" s="16"/>
      <c r="F28" s="16"/>
      <c r="L28" s="1"/>
      <c r="M28" s="631"/>
      <c r="N28" s="141"/>
      <c r="O28" s="141"/>
    </row>
    <row r="29" spans="2:24" ht="15" customHeight="1">
      <c r="L29" s="1"/>
      <c r="M29" s="141"/>
      <c r="N29" s="141"/>
      <c r="O29" s="141"/>
    </row>
    <row r="30" spans="2:24" ht="15" customHeight="1">
      <c r="L30" s="1"/>
      <c r="M30" s="141"/>
      <c r="N30" s="141"/>
      <c r="O30" s="141"/>
    </row>
    <row r="31" spans="2:24" ht="15" customHeight="1">
      <c r="L31" s="1"/>
      <c r="M31" s="141"/>
      <c r="N31" s="141"/>
      <c r="O31" s="141"/>
    </row>
    <row r="32" spans="2:24" ht="15" customHeight="1">
      <c r="L32" s="1"/>
      <c r="M32" s="141"/>
      <c r="N32" s="141"/>
      <c r="O32" s="141"/>
    </row>
    <row r="34" spans="12:24" ht="15" customHeight="1">
      <c r="L34" s="1"/>
      <c r="M34" s="141"/>
      <c r="N34" s="141"/>
      <c r="O34" s="141"/>
    </row>
    <row r="35" spans="12:24" ht="15" customHeight="1">
      <c r="L35" s="1"/>
      <c r="M35" s="141"/>
      <c r="N35" s="141"/>
      <c r="O35" s="141"/>
      <c r="X35" s="153" t="e">
        <f>#REF!</f>
        <v>#REF!</v>
      </c>
    </row>
    <row r="36" spans="12:24" ht="15" customHeight="1">
      <c r="L36" s="1"/>
      <c r="M36" s="141"/>
      <c r="N36" s="141"/>
      <c r="O36" s="141"/>
    </row>
    <row r="37" spans="12:24" ht="15" customHeight="1">
      <c r="L37" s="1"/>
      <c r="M37" s="141"/>
      <c r="N37" s="141"/>
      <c r="O37" s="141"/>
    </row>
    <row r="38" spans="12:24" ht="15" customHeight="1">
      <c r="L38" s="1"/>
      <c r="M38" s="141"/>
      <c r="N38" s="141"/>
      <c r="O38" s="141"/>
    </row>
    <row r="51" spans="12:14">
      <c r="L51" s="1"/>
      <c r="M51" s="127"/>
      <c r="N51" s="127"/>
    </row>
    <row r="52" spans="12:14">
      <c r="L52" s="1"/>
      <c r="M52" s="127"/>
      <c r="N52" s="127"/>
    </row>
  </sheetData>
  <mergeCells count="11">
    <mergeCell ref="B22:K23"/>
    <mergeCell ref="B24:K24"/>
    <mergeCell ref="B1:K1"/>
    <mergeCell ref="B3:K3"/>
    <mergeCell ref="B5:K5"/>
    <mergeCell ref="C6:D6"/>
    <mergeCell ref="E6:F6"/>
    <mergeCell ref="G6:H6"/>
    <mergeCell ref="I6:K6"/>
    <mergeCell ref="B6:B7"/>
    <mergeCell ref="B4:K4"/>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C20:J20"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79998168889431442"/>
  </sheetPr>
  <dimension ref="B1:K22"/>
  <sheetViews>
    <sheetView zoomScaleNormal="100" workbookViewId="0">
      <selection activeCell="B3" sqref="B3:J21"/>
    </sheetView>
  </sheetViews>
  <sheetFormatPr baseColWidth="10" defaultRowHeight="12.75"/>
  <cols>
    <col min="1" max="1" width="1.6328125" style="570" customWidth="1"/>
    <col min="2" max="2" width="9.90625" style="570" customWidth="1"/>
    <col min="3" max="10" width="6.6328125" style="570" customWidth="1"/>
    <col min="11" max="16384" width="10.90625" style="570"/>
  </cols>
  <sheetData>
    <row r="1" spans="2:11">
      <c r="B1" s="1026" t="s">
        <v>78</v>
      </c>
      <c r="C1" s="1026"/>
      <c r="D1" s="1026"/>
      <c r="E1" s="1026"/>
      <c r="F1" s="1026"/>
      <c r="G1" s="1026"/>
      <c r="H1" s="1026"/>
      <c r="I1" s="1026"/>
      <c r="J1" s="1026"/>
      <c r="K1" s="26"/>
    </row>
    <row r="3" spans="2:11">
      <c r="B3" s="1000" t="s">
        <v>395</v>
      </c>
      <c r="C3" s="1000"/>
      <c r="D3" s="1000"/>
      <c r="E3" s="1000"/>
      <c r="F3" s="1000"/>
      <c r="G3" s="1000"/>
      <c r="H3" s="1000"/>
      <c r="I3" s="1000"/>
      <c r="J3" s="1000"/>
    </row>
    <row r="4" spans="2:11">
      <c r="B4" s="1107" t="s">
        <v>526</v>
      </c>
      <c r="C4" s="1000"/>
      <c r="D4" s="1000"/>
      <c r="E4" s="1000"/>
      <c r="F4" s="1000"/>
      <c r="G4" s="1000"/>
      <c r="H4" s="1000"/>
      <c r="I4" s="1000"/>
      <c r="J4" s="1000"/>
    </row>
    <row r="5" spans="2:11" ht="13.5" customHeight="1">
      <c r="B5" s="1000" t="s">
        <v>175</v>
      </c>
      <c r="C5" s="1000"/>
      <c r="D5" s="1000"/>
      <c r="E5" s="1000"/>
      <c r="F5" s="1000"/>
      <c r="G5" s="1000"/>
      <c r="H5" s="1000"/>
      <c r="I5" s="1000"/>
      <c r="J5" s="1000"/>
    </row>
    <row r="6" spans="2:11" ht="104.25" customHeight="1">
      <c r="B6" s="879" t="s">
        <v>384</v>
      </c>
      <c r="C6" s="1109" t="s">
        <v>386</v>
      </c>
      <c r="D6" s="1109"/>
      <c r="E6" s="1109" t="s">
        <v>387</v>
      </c>
      <c r="F6" s="1109"/>
      <c r="G6" s="1109" t="s">
        <v>470</v>
      </c>
      <c r="H6" s="1109"/>
      <c r="I6" s="1109" t="s">
        <v>388</v>
      </c>
      <c r="J6" s="1109"/>
    </row>
    <row r="7" spans="2:11" ht="15.75" customHeight="1">
      <c r="B7" s="880" t="s">
        <v>385</v>
      </c>
      <c r="C7" s="1108" t="s">
        <v>95</v>
      </c>
      <c r="D7" s="1108"/>
      <c r="E7" s="1108" t="s">
        <v>94</v>
      </c>
      <c r="F7" s="1108"/>
      <c r="G7" s="1108" t="s">
        <v>93</v>
      </c>
      <c r="H7" s="1108"/>
      <c r="I7" s="1108" t="s">
        <v>59</v>
      </c>
      <c r="J7" s="1108"/>
    </row>
    <row r="8" spans="2:11" ht="15.75" customHeight="1">
      <c r="B8" s="881" t="s">
        <v>98</v>
      </c>
      <c r="C8" s="728">
        <v>2018</v>
      </c>
      <c r="D8" s="728">
        <v>2019</v>
      </c>
      <c r="E8" s="728">
        <v>2018</v>
      </c>
      <c r="F8" s="728">
        <v>2019</v>
      </c>
      <c r="G8" s="728">
        <v>2018</v>
      </c>
      <c r="H8" s="728">
        <v>2019</v>
      </c>
      <c r="I8" s="728">
        <v>2018</v>
      </c>
      <c r="J8" s="728">
        <v>2019</v>
      </c>
    </row>
    <row r="9" spans="2:11" ht="15.75" customHeight="1">
      <c r="B9" s="881" t="s">
        <v>47</v>
      </c>
      <c r="C9" s="685">
        <v>56</v>
      </c>
      <c r="D9" s="685">
        <v>0</v>
      </c>
      <c r="E9" s="685">
        <v>17373.5</v>
      </c>
      <c r="F9" s="685">
        <v>56233.03</v>
      </c>
      <c r="G9" s="685">
        <v>34358.68</v>
      </c>
      <c r="H9" s="685">
        <v>29257.24</v>
      </c>
      <c r="I9" s="685">
        <v>0</v>
      </c>
      <c r="J9" s="685">
        <v>0</v>
      </c>
    </row>
    <row r="10" spans="2:11" ht="15.75" customHeight="1">
      <c r="B10" s="881" t="s">
        <v>48</v>
      </c>
      <c r="C10" s="685">
        <v>0</v>
      </c>
      <c r="D10" s="685">
        <v>0</v>
      </c>
      <c r="E10" s="685">
        <v>644</v>
      </c>
      <c r="F10" s="685">
        <v>58311.14</v>
      </c>
      <c r="G10" s="685">
        <v>25813.62</v>
      </c>
      <c r="H10" s="685">
        <v>25244.42</v>
      </c>
      <c r="I10" s="685">
        <v>0</v>
      </c>
      <c r="J10" s="685">
        <v>0</v>
      </c>
    </row>
    <row r="11" spans="2:11" ht="15.75" customHeight="1">
      <c r="B11" s="881" t="s">
        <v>49</v>
      </c>
      <c r="C11" s="685">
        <v>0</v>
      </c>
      <c r="D11" s="685">
        <v>0</v>
      </c>
      <c r="E11" s="685">
        <v>19529.07</v>
      </c>
      <c r="F11" s="685">
        <v>10325.450000000001</v>
      </c>
      <c r="G11" s="685">
        <v>78720.100000000006</v>
      </c>
      <c r="H11" s="685">
        <v>11713.67</v>
      </c>
      <c r="I11" s="685">
        <v>0</v>
      </c>
      <c r="J11" s="685">
        <v>0</v>
      </c>
    </row>
    <row r="12" spans="2:11" ht="15.75" customHeight="1">
      <c r="B12" s="881" t="s">
        <v>57</v>
      </c>
      <c r="C12" s="685">
        <v>0</v>
      </c>
      <c r="D12" s="685">
        <v>0</v>
      </c>
      <c r="E12" s="685">
        <v>2795.65</v>
      </c>
      <c r="F12" s="685">
        <v>63370.934000000001</v>
      </c>
      <c r="G12" s="685">
        <v>73951.41</v>
      </c>
      <c r="H12" s="685">
        <v>2825.89</v>
      </c>
      <c r="I12" s="685">
        <v>0</v>
      </c>
      <c r="J12" s="685">
        <v>0</v>
      </c>
    </row>
    <row r="13" spans="2:11" ht="15.75" customHeight="1">
      <c r="B13" s="881" t="s">
        <v>58</v>
      </c>
      <c r="C13" s="685">
        <v>0</v>
      </c>
      <c r="D13" s="685">
        <v>0</v>
      </c>
      <c r="E13" s="685">
        <v>7597.4</v>
      </c>
      <c r="F13" s="685">
        <v>51124.561999999998</v>
      </c>
      <c r="G13" s="685">
        <v>10856.2</v>
      </c>
      <c r="H13" s="685">
        <v>107.06</v>
      </c>
      <c r="I13" s="685">
        <v>0</v>
      </c>
      <c r="J13" s="685">
        <v>0</v>
      </c>
    </row>
    <row r="14" spans="2:11" ht="15.75" customHeight="1">
      <c r="B14" s="881" t="s">
        <v>50</v>
      </c>
      <c r="C14" s="685">
        <v>0</v>
      </c>
      <c r="D14" s="685">
        <v>0</v>
      </c>
      <c r="E14" s="685">
        <v>36163.46</v>
      </c>
      <c r="F14" s="685">
        <v>9878.2620000000006</v>
      </c>
      <c r="G14" s="685">
        <v>12583.45</v>
      </c>
      <c r="H14" s="685">
        <v>0</v>
      </c>
      <c r="I14" s="685">
        <v>0</v>
      </c>
      <c r="J14" s="685">
        <v>0</v>
      </c>
    </row>
    <row r="15" spans="2:11" ht="15.75" customHeight="1">
      <c r="B15" s="881" t="s">
        <v>51</v>
      </c>
      <c r="C15" s="685">
        <v>0</v>
      </c>
      <c r="D15" s="685">
        <v>0</v>
      </c>
      <c r="E15" s="685">
        <v>22907.82</v>
      </c>
      <c r="F15" s="685">
        <v>38600.089999999997</v>
      </c>
      <c r="G15" s="685">
        <v>0</v>
      </c>
      <c r="H15" s="685">
        <v>0</v>
      </c>
      <c r="I15" s="685">
        <v>0</v>
      </c>
      <c r="J15" s="685">
        <v>0</v>
      </c>
    </row>
    <row r="16" spans="2:11" ht="15.75" customHeight="1">
      <c r="B16" s="881" t="s">
        <v>52</v>
      </c>
      <c r="C16" s="915">
        <v>0</v>
      </c>
      <c r="D16" s="915">
        <v>0</v>
      </c>
      <c r="E16" s="915">
        <v>0</v>
      </c>
      <c r="F16" s="915">
        <v>11356.29</v>
      </c>
      <c r="G16" s="915">
        <v>57.28</v>
      </c>
      <c r="H16" s="915">
        <v>0</v>
      </c>
      <c r="I16" s="915">
        <v>0</v>
      </c>
      <c r="J16" s="915">
        <v>113</v>
      </c>
    </row>
    <row r="17" spans="2:11" ht="15.75" customHeight="1">
      <c r="B17" s="881" t="s">
        <v>53</v>
      </c>
      <c r="C17" s="685">
        <v>0</v>
      </c>
      <c r="D17" s="915">
        <v>0</v>
      </c>
      <c r="E17" s="685">
        <v>9.8699999999999992</v>
      </c>
      <c r="F17" s="685">
        <v>13995</v>
      </c>
      <c r="G17" s="685">
        <v>28.22</v>
      </c>
      <c r="H17" s="915">
        <v>0</v>
      </c>
      <c r="I17" s="685">
        <v>0</v>
      </c>
      <c r="J17" s="809">
        <v>0</v>
      </c>
    </row>
    <row r="18" spans="2:11" ht="15.75" customHeight="1">
      <c r="B18" s="881" t="s">
        <v>54</v>
      </c>
      <c r="C18" s="685">
        <v>0</v>
      </c>
      <c r="D18" s="685">
        <v>0</v>
      </c>
      <c r="E18" s="685">
        <v>5550</v>
      </c>
      <c r="F18" s="685">
        <v>0</v>
      </c>
      <c r="G18" s="685">
        <v>7169.1</v>
      </c>
      <c r="H18" s="685">
        <v>0</v>
      </c>
      <c r="I18" s="685">
        <v>0</v>
      </c>
      <c r="J18" s="809">
        <v>0</v>
      </c>
    </row>
    <row r="19" spans="2:11" ht="15.75" customHeight="1">
      <c r="B19" s="881" t="s">
        <v>55</v>
      </c>
      <c r="C19" s="685">
        <v>0</v>
      </c>
      <c r="D19" s="685">
        <v>0</v>
      </c>
      <c r="E19" s="685">
        <v>19660.330000000002</v>
      </c>
      <c r="F19" s="685">
        <v>0</v>
      </c>
      <c r="G19" s="685">
        <v>14233.5</v>
      </c>
      <c r="H19" s="685">
        <v>0</v>
      </c>
      <c r="I19" s="685">
        <v>0</v>
      </c>
      <c r="J19" s="915">
        <v>224</v>
      </c>
    </row>
    <row r="20" spans="2:11" ht="15.75" customHeight="1">
      <c r="B20" s="881" t="s">
        <v>56</v>
      </c>
      <c r="C20" s="685">
        <v>0</v>
      </c>
      <c r="D20" s="685"/>
      <c r="E20" s="685">
        <v>63382.07</v>
      </c>
      <c r="F20" s="685"/>
      <c r="G20" s="685">
        <v>2108.02</v>
      </c>
      <c r="H20" s="685"/>
      <c r="I20" s="685">
        <v>0</v>
      </c>
      <c r="J20" s="882"/>
    </row>
    <row r="21" spans="2:11">
      <c r="B21" s="883" t="s">
        <v>64</v>
      </c>
      <c r="C21" s="685">
        <f t="shared" ref="C21:J21" si="0">SUM(C9:C20)</f>
        <v>56</v>
      </c>
      <c r="D21" s="685">
        <f t="shared" si="0"/>
        <v>0</v>
      </c>
      <c r="E21" s="685">
        <f>SUM(E9:E20)</f>
        <v>195613.16999999998</v>
      </c>
      <c r="F21" s="685">
        <f t="shared" si="0"/>
        <v>313194.75799999997</v>
      </c>
      <c r="G21" s="685">
        <f t="shared" si="0"/>
        <v>259879.58000000005</v>
      </c>
      <c r="H21" s="685">
        <f t="shared" si="0"/>
        <v>69148.28</v>
      </c>
      <c r="I21" s="685">
        <f t="shared" si="0"/>
        <v>0</v>
      </c>
      <c r="J21" s="685">
        <f t="shared" si="0"/>
        <v>337</v>
      </c>
      <c r="K21" s="664"/>
    </row>
    <row r="22" spans="2:11" ht="27" customHeight="1">
      <c r="B22" s="1106" t="s">
        <v>483</v>
      </c>
      <c r="C22" s="1106"/>
      <c r="D22" s="1106"/>
      <c r="E22" s="1106"/>
      <c r="F22" s="1106"/>
      <c r="G22" s="1106"/>
      <c r="H22" s="1106"/>
      <c r="I22" s="1106"/>
      <c r="J22" s="1106"/>
    </row>
  </sheetData>
  <mergeCells count="13">
    <mergeCell ref="B22:J22"/>
    <mergeCell ref="B4:J4"/>
    <mergeCell ref="B3:J3"/>
    <mergeCell ref="B1:J1"/>
    <mergeCell ref="I7:J7"/>
    <mergeCell ref="G7:H7"/>
    <mergeCell ref="E7:F7"/>
    <mergeCell ref="C7:D7"/>
    <mergeCell ref="B5:J5"/>
    <mergeCell ref="C6:D6"/>
    <mergeCell ref="E6:F6"/>
    <mergeCell ref="G6:H6"/>
    <mergeCell ref="I6:J6"/>
  </mergeCells>
  <pageMargins left="0.7" right="0.7" top="0.75" bottom="0.75" header="0.3" footer="0.3"/>
  <pageSetup orientation="portrait" r:id="rId1"/>
  <headerFooter>
    <oddFooter>&amp;C&amp;10 15</oddFooter>
  </headerFooter>
  <ignoredErrors>
    <ignoredError sqref="C21:E21 F21:J21"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79998168889431442"/>
    <pageSetUpPr fitToPage="1"/>
  </sheetPr>
  <dimension ref="A1:AL52"/>
  <sheetViews>
    <sheetView zoomScaleNormal="100" workbookViewId="0">
      <selection activeCell="N28" sqref="N28"/>
    </sheetView>
  </sheetViews>
  <sheetFormatPr baseColWidth="10" defaultRowHeight="12"/>
  <cols>
    <col min="1" max="1" width="1" style="1" customWidth="1"/>
    <col min="2" max="2" width="8.7265625" style="1" customWidth="1"/>
    <col min="3" max="10" width="6.08984375" style="1" customWidth="1"/>
    <col min="11" max="11" width="5.26953125" style="1" customWidth="1"/>
    <col min="12" max="12" width="1.54296875" style="1" customWidth="1"/>
    <col min="13" max="13" width="4.453125" style="1" customWidth="1"/>
    <col min="14" max="15" width="4" style="1" customWidth="1"/>
    <col min="16" max="17" width="4.26953125" style="1" customWidth="1"/>
    <col min="18" max="18" width="4.7265625" style="1" customWidth="1"/>
    <col min="19" max="19" width="3.54296875" style="1" customWidth="1"/>
    <col min="20" max="20" width="7.54296875" style="1" customWidth="1"/>
    <col min="21" max="30" width="3.54296875" style="1" customWidth="1"/>
    <col min="31" max="31" width="7.90625" style="1" customWidth="1"/>
    <col min="32" max="32" width="2" style="1" customWidth="1"/>
    <col min="33" max="38" width="3" style="4" customWidth="1"/>
    <col min="39" max="16384" width="10.90625" style="1"/>
  </cols>
  <sheetData>
    <row r="1" spans="2:32" s="22" customFormat="1" ht="12.75" customHeight="1">
      <c r="B1" s="1110" t="s">
        <v>79</v>
      </c>
      <c r="C1" s="1110"/>
      <c r="D1" s="1110"/>
      <c r="E1" s="1110"/>
      <c r="F1" s="1110"/>
      <c r="G1" s="1110"/>
      <c r="H1" s="1110"/>
      <c r="I1" s="1110"/>
      <c r="J1" s="1110"/>
      <c r="K1" s="1110"/>
    </row>
    <row r="2" spans="2:32" s="22" customFormat="1" ht="12.75">
      <c r="M2" s="36"/>
      <c r="N2" s="36"/>
      <c r="O2" s="36"/>
      <c r="P2" s="36"/>
      <c r="Q2" s="36"/>
      <c r="R2" s="36"/>
      <c r="S2" s="36"/>
      <c r="T2" s="36"/>
      <c r="U2" s="36"/>
      <c r="V2" s="36"/>
      <c r="W2" s="36"/>
    </row>
    <row r="3" spans="2:32" s="22" customFormat="1" ht="12.75">
      <c r="B3" s="1026" t="s">
        <v>455</v>
      </c>
      <c r="C3" s="1026"/>
      <c r="D3" s="1026"/>
      <c r="E3" s="1026"/>
      <c r="F3" s="1026"/>
      <c r="G3" s="1026"/>
      <c r="H3" s="1026"/>
      <c r="I3" s="1026"/>
      <c r="J3" s="1026"/>
      <c r="K3" s="1026"/>
    </row>
    <row r="4" spans="2:32" s="22" customFormat="1" ht="12.75">
      <c r="B4" s="1087" t="s">
        <v>532</v>
      </c>
      <c r="C4" s="1087"/>
      <c r="D4" s="1087"/>
      <c r="E4" s="1087"/>
      <c r="F4" s="1087"/>
      <c r="G4" s="1087"/>
      <c r="H4" s="1087"/>
      <c r="I4" s="1087"/>
      <c r="J4" s="1087"/>
      <c r="K4" s="1087"/>
      <c r="Q4" s="223"/>
      <c r="R4" s="223"/>
    </row>
    <row r="5" spans="2:32" s="22" customFormat="1" ht="12.75">
      <c r="B5" s="1087" t="s">
        <v>139</v>
      </c>
      <c r="C5" s="1087"/>
      <c r="D5" s="1087"/>
      <c r="E5" s="1087"/>
      <c r="F5" s="1087"/>
      <c r="G5" s="1087"/>
      <c r="H5" s="1087"/>
      <c r="I5" s="1087"/>
      <c r="J5" s="1087"/>
      <c r="K5" s="1087"/>
      <c r="S5" s="223"/>
      <c r="T5" s="223"/>
      <c r="U5" s="223"/>
      <c r="V5" s="223"/>
      <c r="W5" s="223"/>
      <c r="X5" s="223"/>
    </row>
    <row r="6" spans="2:32" s="22" customFormat="1" ht="30" customHeight="1">
      <c r="B6" s="918" t="s">
        <v>98</v>
      </c>
      <c r="C6" s="1104" t="s">
        <v>150</v>
      </c>
      <c r="D6" s="1104"/>
      <c r="E6" s="1104" t="s">
        <v>95</v>
      </c>
      <c r="F6" s="1104"/>
      <c r="G6" s="1104" t="s">
        <v>114</v>
      </c>
      <c r="H6" s="1104"/>
      <c r="I6" s="1034" t="s">
        <v>64</v>
      </c>
      <c r="J6" s="1034"/>
      <c r="K6" s="1034"/>
      <c r="M6" s="210"/>
      <c r="N6" s="210"/>
      <c r="O6" s="210"/>
      <c r="P6" s="210"/>
      <c r="Q6" s="223"/>
      <c r="R6" s="223"/>
      <c r="S6" s="49"/>
      <c r="T6" s="49"/>
      <c r="U6" s="49"/>
      <c r="V6" s="49"/>
      <c r="W6" s="49"/>
      <c r="X6" s="49"/>
      <c r="Y6" s="223"/>
      <c r="Z6" s="223"/>
    </row>
    <row r="7" spans="2:32" s="22" customFormat="1" ht="15.75" customHeight="1">
      <c r="B7" s="471"/>
      <c r="C7" s="728">
        <v>2018</v>
      </c>
      <c r="D7" s="728">
        <v>2019</v>
      </c>
      <c r="E7" s="728">
        <v>2018</v>
      </c>
      <c r="F7" s="728">
        <v>2019</v>
      </c>
      <c r="G7" s="728">
        <v>2018</v>
      </c>
      <c r="H7" s="728">
        <v>2019</v>
      </c>
      <c r="I7" s="728">
        <v>2018</v>
      </c>
      <c r="J7" s="728">
        <v>2019</v>
      </c>
      <c r="K7" s="373" t="s">
        <v>8</v>
      </c>
      <c r="M7" s="145"/>
      <c r="N7" s="156"/>
      <c r="O7" s="156"/>
      <c r="Q7" s="49"/>
      <c r="R7" s="49"/>
      <c r="S7" s="49"/>
      <c r="T7" s="49"/>
      <c r="U7" s="49"/>
      <c r="V7" s="49"/>
      <c r="W7" s="49"/>
      <c r="X7" s="49"/>
      <c r="Y7" s="49"/>
      <c r="Z7" s="49"/>
      <c r="AA7" s="223"/>
      <c r="AB7" s="223"/>
      <c r="AC7" s="223"/>
      <c r="AD7" s="223"/>
      <c r="AE7" s="223"/>
      <c r="AF7" s="223"/>
    </row>
    <row r="8" spans="2:32" s="22" customFormat="1" ht="15.75" customHeight="1">
      <c r="B8" s="109" t="s">
        <v>47</v>
      </c>
      <c r="C8" s="742">
        <v>127.58716876576121</v>
      </c>
      <c r="D8" s="742">
        <v>166.85648771019902</v>
      </c>
      <c r="E8" s="742">
        <v>152.60251447502768</v>
      </c>
      <c r="F8" s="742">
        <v>184.80553416970579</v>
      </c>
      <c r="G8" s="742">
        <v>163.84738316476367</v>
      </c>
      <c r="H8" s="742">
        <v>183.65971811627483</v>
      </c>
      <c r="I8" s="742">
        <v>135.02349192752223</v>
      </c>
      <c r="J8" s="742">
        <v>170.66945717628852</v>
      </c>
      <c r="K8" s="923">
        <f t="shared" ref="K8:K18" si="0">J8/I8*100-100</f>
        <v>26.399824756347058</v>
      </c>
      <c r="N8" s="145"/>
      <c r="O8" s="145"/>
      <c r="P8" s="156"/>
      <c r="Q8" s="49"/>
      <c r="R8" s="49"/>
      <c r="S8" s="49"/>
      <c r="T8" s="49"/>
      <c r="U8" s="49"/>
      <c r="V8" s="49"/>
      <c r="W8" s="49"/>
      <c r="X8" s="49"/>
      <c r="Y8" s="49"/>
      <c r="Z8" s="49"/>
      <c r="AA8" s="49"/>
      <c r="AB8" s="49"/>
      <c r="AC8" s="49"/>
    </row>
    <row r="9" spans="2:32" s="22" customFormat="1" ht="15.75" customHeight="1">
      <c r="B9" s="109" t="s">
        <v>48</v>
      </c>
      <c r="C9" s="742">
        <v>123.58286800853594</v>
      </c>
      <c r="D9" s="742">
        <v>163.01295756642645</v>
      </c>
      <c r="E9" s="742">
        <v>150.37475204308313</v>
      </c>
      <c r="F9" s="742">
        <v>178.68528373147078</v>
      </c>
      <c r="G9" s="742">
        <v>155.34187113697709</v>
      </c>
      <c r="H9" s="742">
        <v>175.5400507766787</v>
      </c>
      <c r="I9" s="742">
        <v>128.15725244668664</v>
      </c>
      <c r="J9" s="742">
        <v>167.75626487072785</v>
      </c>
      <c r="K9" s="923">
        <f t="shared" si="0"/>
        <v>30.898768246076742</v>
      </c>
      <c r="M9" s="146"/>
      <c r="N9" s="145"/>
      <c r="O9" s="145"/>
      <c r="Q9" s="49"/>
      <c r="R9" s="49"/>
      <c r="S9" s="49"/>
      <c r="T9" s="49"/>
      <c r="U9" s="49"/>
      <c r="V9" s="49"/>
      <c r="W9" s="49"/>
      <c r="X9" s="49"/>
      <c r="Y9" s="49"/>
      <c r="Z9" s="49"/>
      <c r="AA9" s="49"/>
      <c r="AB9" s="49"/>
      <c r="AC9" s="49"/>
    </row>
    <row r="10" spans="2:32" s="22" customFormat="1" ht="15.75" customHeight="1">
      <c r="B10" s="109" t="s">
        <v>49</v>
      </c>
      <c r="C10" s="742">
        <v>125.1048193992839</v>
      </c>
      <c r="D10" s="742">
        <v>167.39144725350198</v>
      </c>
      <c r="E10" s="742"/>
      <c r="F10" s="742">
        <v>181.8409388750967</v>
      </c>
      <c r="G10" s="742"/>
      <c r="H10" s="742">
        <v>180.90822225511121</v>
      </c>
      <c r="I10" s="742">
        <v>131.63025105005872</v>
      </c>
      <c r="J10" s="744">
        <v>175.85898737164828</v>
      </c>
      <c r="K10" s="923">
        <f t="shared" si="0"/>
        <v>33.600738408353749</v>
      </c>
      <c r="M10" s="38"/>
      <c r="N10" s="145"/>
      <c r="O10" s="145"/>
      <c r="P10" s="38"/>
      <c r="Q10" s="49"/>
      <c r="R10" s="49"/>
      <c r="S10" s="49"/>
      <c r="T10" s="49"/>
      <c r="U10" s="49"/>
      <c r="V10" s="49"/>
      <c r="W10" s="49"/>
      <c r="X10" s="49"/>
      <c r="Y10" s="49"/>
      <c r="Z10" s="49"/>
      <c r="AA10" s="49"/>
      <c r="AB10" s="49"/>
      <c r="AC10" s="49"/>
    </row>
    <row r="11" spans="2:32" s="22" customFormat="1" ht="15.75" customHeight="1">
      <c r="B11" s="109" t="s">
        <v>57</v>
      </c>
      <c r="C11" s="742">
        <v>126.83310766497112</v>
      </c>
      <c r="D11" s="742">
        <v>169.69257301329134</v>
      </c>
      <c r="E11" s="742">
        <v>161.11542622340423</v>
      </c>
      <c r="F11" s="742">
        <v>182.70422524058787</v>
      </c>
      <c r="G11" s="742">
        <v>145.98795060104527</v>
      </c>
      <c r="H11" s="742">
        <v>178.82725622413415</v>
      </c>
      <c r="I11" s="742">
        <v>129.48194773746943</v>
      </c>
      <c r="J11" s="742">
        <v>174.05524372175853</v>
      </c>
      <c r="K11" s="923">
        <f t="shared" si="0"/>
        <v>34.424332320566805</v>
      </c>
      <c r="M11" s="38"/>
      <c r="N11" s="145"/>
      <c r="O11" s="156"/>
      <c r="P11" s="38"/>
      <c r="Q11" s="49"/>
      <c r="R11" s="49"/>
      <c r="S11" s="49"/>
      <c r="T11" s="49"/>
      <c r="U11" s="49"/>
      <c r="V11" s="49"/>
      <c r="W11" s="49"/>
      <c r="X11" s="49"/>
      <c r="Y11" s="49"/>
      <c r="Z11" s="49"/>
      <c r="AA11" s="49"/>
      <c r="AB11" s="49"/>
      <c r="AC11" s="49"/>
    </row>
    <row r="12" spans="2:32" s="22" customFormat="1" ht="15.75" customHeight="1">
      <c r="B12" s="109" t="s">
        <v>58</v>
      </c>
      <c r="C12" s="742">
        <v>137.2415737054634</v>
      </c>
      <c r="D12" s="742">
        <v>175.93265098289484</v>
      </c>
      <c r="E12" s="742">
        <v>162.72416072710897</v>
      </c>
      <c r="F12" s="742">
        <v>183.4474855403252</v>
      </c>
      <c r="G12" s="742">
        <v>163.2617856044503</v>
      </c>
      <c r="H12" s="742">
        <v>183.4474855403252</v>
      </c>
      <c r="I12" s="742">
        <v>154.5418914706357</v>
      </c>
      <c r="J12" s="742">
        <v>177.31075918424511</v>
      </c>
      <c r="K12" s="923">
        <f t="shared" si="0"/>
        <v>14.733136431124677</v>
      </c>
      <c r="N12" s="145"/>
      <c r="O12" s="156"/>
      <c r="Q12" s="49"/>
      <c r="R12" s="49"/>
      <c r="S12" s="49"/>
      <c r="V12" s="49"/>
      <c r="W12" s="49"/>
      <c r="X12" s="49"/>
      <c r="Y12" s="49"/>
      <c r="Z12" s="49"/>
      <c r="AA12" s="49"/>
      <c r="AB12" s="49"/>
      <c r="AC12" s="49"/>
    </row>
    <row r="13" spans="2:32" s="22" customFormat="1" ht="15.75" customHeight="1">
      <c r="B13" s="109" t="s">
        <v>50</v>
      </c>
      <c r="C13" s="742">
        <v>140.20755495222161</v>
      </c>
      <c r="D13" s="742">
        <v>175.84353897655271</v>
      </c>
      <c r="E13" s="742">
        <v>170.45308977210354</v>
      </c>
      <c r="F13" s="742">
        <v>191.32905916356077</v>
      </c>
      <c r="G13" s="742">
        <v>168.88748072826834</v>
      </c>
      <c r="H13" s="742">
        <v>182.61749687799224</v>
      </c>
      <c r="I13" s="742">
        <v>154.97104824486735</v>
      </c>
      <c r="J13" s="742">
        <v>173.76883006514737</v>
      </c>
      <c r="K13" s="923">
        <f t="shared" si="0"/>
        <v>12.129866857826201</v>
      </c>
      <c r="L13" s="19"/>
      <c r="M13" s="145"/>
      <c r="N13" s="145"/>
      <c r="O13" s="156"/>
      <c r="Q13" s="49"/>
      <c r="R13" s="49"/>
      <c r="S13" s="49"/>
      <c r="T13" s="223"/>
      <c r="U13" s="223"/>
      <c r="V13" s="49"/>
      <c r="Y13" s="49"/>
      <c r="Z13" s="49"/>
      <c r="AA13" s="49"/>
      <c r="AB13" s="49"/>
      <c r="AC13" s="49"/>
    </row>
    <row r="14" spans="2:32" s="117" customFormat="1" ht="15.75" customHeight="1">
      <c r="B14" s="917" t="s">
        <v>51</v>
      </c>
      <c r="C14" s="742">
        <v>154.33210920203669</v>
      </c>
      <c r="D14" s="742">
        <v>169.56435378899377</v>
      </c>
      <c r="E14" s="742">
        <v>182.92054153392641</v>
      </c>
      <c r="F14" s="742">
        <v>188.66037382526537</v>
      </c>
      <c r="G14" s="742">
        <v>168.105098875441</v>
      </c>
      <c r="H14" s="742">
        <v>183.89400767730152</v>
      </c>
      <c r="I14" s="742">
        <v>164.84420228928397</v>
      </c>
      <c r="J14" s="742">
        <v>174.35728553686147</v>
      </c>
      <c r="K14" s="923">
        <f t="shared" si="0"/>
        <v>5.7709540981508525</v>
      </c>
      <c r="M14" s="145"/>
      <c r="N14" s="145"/>
      <c r="O14" s="154"/>
      <c r="P14" s="157"/>
      <c r="Q14" s="49"/>
      <c r="R14" s="49"/>
      <c r="S14" s="49"/>
      <c r="T14" s="49"/>
      <c r="U14" s="49"/>
      <c r="V14" s="22"/>
      <c r="W14" s="22"/>
      <c r="X14" s="223"/>
      <c r="Y14" s="22"/>
      <c r="Z14" s="22"/>
      <c r="AA14" s="49"/>
      <c r="AB14" s="49"/>
      <c r="AC14" s="49"/>
    </row>
    <row r="15" spans="2:32" s="22" customFormat="1" ht="15.75" customHeight="1">
      <c r="B15" s="924" t="s">
        <v>52</v>
      </c>
      <c r="C15" s="742">
        <v>178.49999999999997</v>
      </c>
      <c r="D15" s="742">
        <v>179.17951596192964</v>
      </c>
      <c r="E15" s="742">
        <v>186.14733546387467</v>
      </c>
      <c r="F15" s="742">
        <v>182.55327310966058</v>
      </c>
      <c r="G15" s="742">
        <v>173.07877093322546</v>
      </c>
      <c r="H15" s="742">
        <v>183.83346758608198</v>
      </c>
      <c r="I15" s="742">
        <v>166.88606674374549</v>
      </c>
      <c r="J15" s="742">
        <v>175.1020666756913</v>
      </c>
      <c r="K15" s="923">
        <f t="shared" si="0"/>
        <v>4.9231191628247331</v>
      </c>
      <c r="Q15" s="49"/>
      <c r="R15" s="49"/>
      <c r="S15" s="49"/>
      <c r="T15" s="49"/>
      <c r="U15" s="49"/>
      <c r="V15" s="223"/>
      <c r="W15" s="223"/>
      <c r="X15" s="49"/>
      <c r="Y15" s="223"/>
      <c r="Z15" s="223"/>
      <c r="AA15" s="49"/>
      <c r="AB15" s="49"/>
      <c r="AC15" s="49"/>
    </row>
    <row r="16" spans="2:32" ht="15.75" customHeight="1">
      <c r="B16" s="109" t="s">
        <v>53</v>
      </c>
      <c r="C16" s="742">
        <v>182.95760315568393</v>
      </c>
      <c r="D16" s="742">
        <v>178.17627809535787</v>
      </c>
      <c r="E16" s="742">
        <v>181.33463992732345</v>
      </c>
      <c r="F16" s="742">
        <v>178.29716804224648</v>
      </c>
      <c r="G16" s="742">
        <v>181.76890246094362</v>
      </c>
      <c r="H16" s="742">
        <v>179.0890964626459</v>
      </c>
      <c r="I16" s="742">
        <v>173.90324990514179</v>
      </c>
      <c r="J16" s="742">
        <v>178.87653990691601</v>
      </c>
      <c r="K16" s="923">
        <f t="shared" si="0"/>
        <v>2.8598027952249083</v>
      </c>
      <c r="M16" s="21"/>
      <c r="N16" s="22"/>
      <c r="O16" s="22"/>
      <c r="P16" s="22"/>
      <c r="Q16" s="22"/>
      <c r="R16" s="49"/>
      <c r="S16" s="49"/>
      <c r="T16" s="49"/>
      <c r="U16" s="49"/>
      <c r="V16" s="49"/>
      <c r="W16" s="49"/>
      <c r="X16" s="49"/>
      <c r="Y16" s="49"/>
      <c r="Z16" s="49"/>
      <c r="AA16" s="49"/>
      <c r="AB16" s="49"/>
      <c r="AC16" s="49"/>
    </row>
    <row r="17" spans="1:38" ht="15.75" customHeight="1">
      <c r="B17" s="109" t="s">
        <v>54</v>
      </c>
      <c r="C17" s="742">
        <v>178.25003789752421</v>
      </c>
      <c r="D17" s="742"/>
      <c r="E17" s="742">
        <v>187.72020708954363</v>
      </c>
      <c r="F17" s="742">
        <v>174.40423074706126</v>
      </c>
      <c r="G17" s="742">
        <v>187.9739914437499</v>
      </c>
      <c r="H17" s="742">
        <v>171.92692890078743</v>
      </c>
      <c r="I17" s="742">
        <v>178.99856913561931</v>
      </c>
      <c r="J17" s="742">
        <v>174.2274896342812</v>
      </c>
      <c r="K17" s="923">
        <f t="shared" si="0"/>
        <v>-2.6654288491676539</v>
      </c>
      <c r="M17" s="21"/>
      <c r="N17" s="22"/>
      <c r="O17" s="22"/>
      <c r="P17" s="22"/>
      <c r="Q17" s="22"/>
      <c r="R17" s="49"/>
      <c r="S17" s="49"/>
      <c r="T17" s="49"/>
      <c r="U17" s="49"/>
      <c r="V17" s="49"/>
      <c r="W17" s="49"/>
      <c r="X17" s="49"/>
      <c r="Y17" s="49"/>
      <c r="Z17" s="49"/>
      <c r="AA17" s="49"/>
      <c r="AB17" s="49"/>
      <c r="AC17" s="49"/>
    </row>
    <row r="18" spans="1:38" ht="15.75" customHeight="1">
      <c r="B18" s="109" t="s">
        <v>55</v>
      </c>
      <c r="C18" s="742">
        <v>182.89531336517589</v>
      </c>
      <c r="D18" s="742">
        <v>177.32839079999999</v>
      </c>
      <c r="E18" s="742">
        <v>189.46682920592309</v>
      </c>
      <c r="F18" s="742">
        <v>184.65931730742247</v>
      </c>
      <c r="G18" s="742">
        <v>175.75255319471694</v>
      </c>
      <c r="H18" s="742">
        <v>182.71736465022741</v>
      </c>
      <c r="I18" s="742">
        <v>180.32431971566089</v>
      </c>
      <c r="J18" s="742">
        <v>187.61358291230044</v>
      </c>
      <c r="K18" s="923">
        <f t="shared" si="0"/>
        <v>4.042307331664091</v>
      </c>
      <c r="M18" s="21"/>
      <c r="N18" s="22"/>
      <c r="O18" s="22"/>
      <c r="P18" s="22"/>
      <c r="Q18" s="22"/>
      <c r="R18" s="49"/>
      <c r="S18" s="49"/>
      <c r="T18" s="49"/>
      <c r="U18" s="49"/>
      <c r="V18" s="49"/>
      <c r="W18" s="49"/>
      <c r="X18" s="49"/>
      <c r="Y18" s="49"/>
      <c r="Z18" s="49"/>
      <c r="AA18" s="49"/>
      <c r="AB18" s="49"/>
      <c r="AC18" s="49"/>
    </row>
    <row r="19" spans="1:38" ht="15.75" customHeight="1">
      <c r="B19" s="109" t="s">
        <v>56</v>
      </c>
      <c r="C19" s="742">
        <v>174.95892290883702</v>
      </c>
      <c r="D19" s="743"/>
      <c r="E19" s="742">
        <v>181.88143997196232</v>
      </c>
      <c r="F19" s="743"/>
      <c r="G19" s="742">
        <v>179.5807699829557</v>
      </c>
      <c r="H19" s="743"/>
      <c r="I19" s="742">
        <v>178.61420035998293</v>
      </c>
      <c r="J19" s="743"/>
      <c r="K19" s="925"/>
      <c r="M19" s="21"/>
      <c r="N19" s="22"/>
      <c r="O19" s="22"/>
      <c r="P19" s="22"/>
      <c r="Q19" s="22"/>
      <c r="R19" s="22"/>
      <c r="S19" s="22"/>
      <c r="T19" s="49"/>
      <c r="U19" s="49"/>
      <c r="V19" s="49"/>
      <c r="W19" s="49"/>
      <c r="X19" s="49"/>
      <c r="Y19" s="49"/>
      <c r="Z19" s="49"/>
      <c r="AA19" s="49"/>
      <c r="AB19" s="49"/>
      <c r="AC19" s="49"/>
    </row>
    <row r="20" spans="1:38" ht="32.25" customHeight="1">
      <c r="B20" s="1098" t="s">
        <v>493</v>
      </c>
      <c r="C20" s="1099"/>
      <c r="D20" s="1099"/>
      <c r="E20" s="1099"/>
      <c r="F20" s="1099"/>
      <c r="G20" s="1099"/>
      <c r="H20" s="1099"/>
      <c r="I20" s="1099"/>
      <c r="J20" s="1099"/>
      <c r="K20" s="1100"/>
      <c r="N20" s="22"/>
      <c r="O20" s="22"/>
      <c r="P20" s="22"/>
      <c r="Q20" s="22"/>
      <c r="R20" s="22"/>
      <c r="S20" s="22"/>
      <c r="T20" s="49"/>
      <c r="U20" s="49"/>
      <c r="V20" s="49"/>
      <c r="W20" s="49"/>
      <c r="X20" s="49"/>
      <c r="Y20" s="49"/>
      <c r="Z20" s="49"/>
      <c r="AA20" s="214"/>
      <c r="AB20" s="214"/>
    </row>
    <row r="21" spans="1:38" ht="15" customHeight="1">
      <c r="B21" s="61"/>
      <c r="D21" s="698"/>
      <c r="F21" s="698"/>
      <c r="H21" s="698"/>
      <c r="J21" s="698"/>
      <c r="N21" s="22"/>
      <c r="O21" s="22"/>
      <c r="P21" s="22"/>
      <c r="Q21" s="22"/>
      <c r="R21" s="22"/>
      <c r="S21" s="22"/>
      <c r="T21" s="49"/>
      <c r="U21" s="49"/>
      <c r="V21" s="49"/>
      <c r="W21" s="49"/>
      <c r="X21" s="49"/>
      <c r="Y21" s="49"/>
      <c r="Z21" s="49"/>
    </row>
    <row r="22" spans="1:38" ht="27" customHeight="1">
      <c r="M22" s="204"/>
      <c r="N22" s="22"/>
      <c r="O22" s="22"/>
      <c r="P22" s="22"/>
      <c r="Q22" s="22"/>
      <c r="R22" s="22"/>
      <c r="S22" s="22"/>
      <c r="T22" s="22"/>
      <c r="U22" s="22"/>
      <c r="V22" s="49"/>
      <c r="W22" s="49"/>
      <c r="X22" s="49"/>
      <c r="Y22" s="49"/>
      <c r="Z22" s="49"/>
    </row>
    <row r="23" spans="1:38" ht="15" customHeight="1">
      <c r="N23" s="22"/>
      <c r="O23" s="22"/>
      <c r="P23" s="22"/>
      <c r="Q23" s="22"/>
      <c r="R23" s="22"/>
      <c r="S23" s="22"/>
      <c r="T23" s="22"/>
      <c r="U23" s="22"/>
      <c r="V23" s="49"/>
      <c r="W23" s="49"/>
      <c r="Y23" s="49"/>
      <c r="Z23" s="49"/>
    </row>
    <row r="24" spans="1:38" ht="15" customHeight="1">
      <c r="A24" s="16"/>
      <c r="B24" s="16"/>
      <c r="C24" s="16"/>
      <c r="D24" s="16"/>
      <c r="E24" s="16"/>
      <c r="N24" s="22"/>
      <c r="O24" s="22"/>
      <c r="P24" s="22"/>
      <c r="Q24" s="22"/>
      <c r="R24" s="22"/>
      <c r="S24" s="22"/>
      <c r="T24" s="22"/>
      <c r="U24" s="22"/>
      <c r="V24" s="22"/>
    </row>
    <row r="25" spans="1:38" ht="15" customHeight="1">
      <c r="B25" s="16"/>
      <c r="C25" s="16"/>
      <c r="D25" s="16"/>
      <c r="E25" s="16"/>
      <c r="N25" s="22"/>
      <c r="O25" s="22"/>
      <c r="P25" s="22"/>
      <c r="Q25" s="22"/>
      <c r="R25" s="22"/>
      <c r="S25" s="22"/>
      <c r="T25" s="22"/>
      <c r="U25" s="22"/>
      <c r="V25" s="22"/>
    </row>
    <row r="26" spans="1:38" ht="15" customHeight="1">
      <c r="N26" s="22"/>
      <c r="O26" s="22"/>
      <c r="P26" s="22"/>
      <c r="Q26" s="22"/>
      <c r="R26" s="22"/>
      <c r="S26" s="22"/>
      <c r="T26" s="22"/>
      <c r="U26" s="22"/>
      <c r="V26" s="22"/>
      <c r="AG26" s="1"/>
      <c r="AH26" s="1"/>
      <c r="AI26" s="1"/>
      <c r="AJ26" s="1"/>
      <c r="AK26" s="1"/>
      <c r="AL26" s="1"/>
    </row>
    <row r="27" spans="1:38" ht="15" customHeight="1">
      <c r="N27" s="22"/>
      <c r="O27" s="22"/>
      <c r="P27" s="22"/>
      <c r="Q27" s="22"/>
      <c r="R27" s="22"/>
      <c r="S27" s="22"/>
      <c r="T27" s="22"/>
      <c r="U27" s="22"/>
      <c r="V27" s="22"/>
    </row>
    <row r="28" spans="1:38" ht="39" customHeight="1">
      <c r="A28" s="2"/>
      <c r="B28" s="2"/>
    </row>
    <row r="29" spans="1:38" ht="44.1" customHeight="1">
      <c r="A29" s="121"/>
      <c r="B29" s="58"/>
      <c r="C29" s="58"/>
      <c r="D29" s="58"/>
      <c r="E29" s="58"/>
      <c r="F29" s="58"/>
      <c r="G29" s="58"/>
      <c r="H29" s="58"/>
      <c r="I29" s="58"/>
      <c r="J29" s="58"/>
      <c r="K29" s="58"/>
      <c r="L29" s="58"/>
      <c r="M29" s="2"/>
      <c r="N29" s="2"/>
      <c r="O29" s="2"/>
    </row>
    <row r="30" spans="1:38" ht="15" customHeight="1">
      <c r="A30" s="2"/>
      <c r="B30" s="2"/>
      <c r="AG30" s="6"/>
      <c r="AH30" s="7"/>
      <c r="AI30" s="7"/>
      <c r="AJ30" s="7"/>
    </row>
    <row r="31" spans="1:38" ht="15" customHeight="1">
      <c r="A31" s="2"/>
      <c r="B31" s="2"/>
      <c r="I31" s="21"/>
      <c r="J31" s="21"/>
      <c r="AG31" s="6"/>
      <c r="AH31" s="7"/>
      <c r="AI31" s="7"/>
      <c r="AJ31" s="7"/>
    </row>
    <row r="32" spans="1:38" ht="15" customHeight="1">
      <c r="AG32" s="6"/>
      <c r="AH32" s="7"/>
      <c r="AI32" s="7"/>
      <c r="AJ32" s="7"/>
    </row>
    <row r="33" spans="1:38" ht="15" customHeight="1">
      <c r="AG33" s="6"/>
      <c r="AH33" s="7"/>
      <c r="AI33" s="7"/>
      <c r="AJ33" s="7"/>
    </row>
    <row r="34" spans="1:38" ht="34.5" customHeight="1">
      <c r="B34" s="1096" t="s">
        <v>493</v>
      </c>
      <c r="C34" s="1096"/>
      <c r="D34" s="1096"/>
      <c r="E34" s="1096"/>
      <c r="F34" s="1096"/>
      <c r="G34" s="1096"/>
      <c r="H34" s="1096"/>
      <c r="I34" s="1096"/>
      <c r="J34" s="1096"/>
      <c r="K34" s="1096"/>
      <c r="AF34" s="2"/>
      <c r="AG34" s="6"/>
      <c r="AH34" s="6"/>
      <c r="AI34" s="6"/>
      <c r="AJ34" s="6"/>
      <c r="AK34" s="5"/>
      <c r="AL34" s="5"/>
    </row>
    <row r="35" spans="1:38" ht="15" customHeight="1">
      <c r="AF35" s="2"/>
      <c r="AG35" s="6"/>
      <c r="AH35" s="6"/>
      <c r="AI35" s="6"/>
      <c r="AJ35" s="6"/>
      <c r="AK35" s="5"/>
      <c r="AL35" s="5"/>
    </row>
    <row r="36" spans="1:38" ht="15" customHeight="1">
      <c r="AF36" s="2"/>
      <c r="AG36" s="6"/>
      <c r="AH36" s="6"/>
      <c r="AI36" s="6"/>
      <c r="AJ36" s="6"/>
      <c r="AK36" s="5"/>
      <c r="AL36" s="5"/>
    </row>
    <row r="37" spans="1:38" ht="15" customHeight="1">
      <c r="AF37" s="2"/>
      <c r="AG37" s="6"/>
      <c r="AH37" s="6"/>
      <c r="AI37" s="6"/>
      <c r="AJ37" s="6"/>
      <c r="AK37" s="5"/>
      <c r="AL37" s="5"/>
    </row>
    <row r="38" spans="1:38" ht="15" customHeight="1">
      <c r="AF38" s="2"/>
      <c r="AG38" s="6"/>
      <c r="AH38" s="6"/>
      <c r="AI38" s="6"/>
      <c r="AJ38" s="6"/>
      <c r="AK38" s="5"/>
      <c r="AL38" s="5"/>
    </row>
    <row r="39" spans="1:38" ht="15" customHeight="1">
      <c r="AF39" s="2"/>
      <c r="AG39" s="6"/>
      <c r="AH39" s="6"/>
      <c r="AI39" s="6"/>
      <c r="AJ39" s="6"/>
      <c r="AK39" s="5"/>
      <c r="AL39" s="5"/>
    </row>
    <row r="40" spans="1:38" ht="15" customHeight="1">
      <c r="AF40" s="2"/>
      <c r="AG40" s="6"/>
      <c r="AH40" s="6"/>
      <c r="AI40" s="6"/>
      <c r="AJ40" s="6"/>
      <c r="AK40" s="5"/>
      <c r="AL40" s="5"/>
    </row>
    <row r="41" spans="1:38" ht="15" customHeight="1">
      <c r="A41" s="16"/>
      <c r="B41" s="16"/>
      <c r="C41" s="16"/>
      <c r="D41" s="16"/>
      <c r="E41" s="16"/>
      <c r="F41" s="16"/>
      <c r="G41" s="16"/>
      <c r="H41" s="16"/>
      <c r="I41" s="16"/>
      <c r="J41" s="16"/>
      <c r="K41" s="16"/>
      <c r="L41" s="16"/>
      <c r="AF41" s="2"/>
      <c r="AG41" s="6"/>
      <c r="AH41" s="6"/>
      <c r="AI41" s="6"/>
      <c r="AJ41" s="6"/>
      <c r="AK41" s="5"/>
      <c r="AL41" s="5"/>
    </row>
    <row r="42" spans="1:38" ht="15" customHeight="1">
      <c r="AF42" s="2"/>
      <c r="AG42" s="6"/>
      <c r="AH42" s="6"/>
      <c r="AI42" s="6"/>
      <c r="AJ42" s="6"/>
      <c r="AK42" s="5"/>
      <c r="AL42" s="5"/>
    </row>
    <row r="43" spans="1:38" ht="15" customHeight="1">
      <c r="AF43" s="2"/>
      <c r="AG43" s="6"/>
      <c r="AH43" s="6"/>
      <c r="AI43" s="6"/>
      <c r="AJ43" s="6"/>
      <c r="AK43" s="5"/>
      <c r="AL43" s="5"/>
    </row>
    <row r="44" spans="1:38" ht="15" customHeight="1">
      <c r="AF44" s="2"/>
      <c r="AG44" s="6"/>
      <c r="AH44" s="6"/>
      <c r="AI44" s="6"/>
      <c r="AJ44" s="6"/>
      <c r="AK44" s="5"/>
      <c r="AL44" s="5"/>
    </row>
    <row r="45" spans="1:38" ht="15" customHeight="1">
      <c r="AF45" s="2"/>
      <c r="AG45" s="6"/>
      <c r="AH45" s="6"/>
      <c r="AI45" s="6"/>
      <c r="AJ45" s="6"/>
      <c r="AK45" s="5"/>
      <c r="AL45" s="5"/>
    </row>
    <row r="46" spans="1:38" ht="15" customHeight="1">
      <c r="AG46" s="6"/>
      <c r="AH46" s="7"/>
      <c r="AI46" s="7"/>
      <c r="AJ46" s="7"/>
    </row>
    <row r="47" spans="1:38" ht="15" customHeight="1"/>
    <row r="48" spans="1:38" ht="15" customHeight="1"/>
    <row r="49" ht="15" customHeight="1"/>
    <row r="50" ht="15" customHeight="1"/>
    <row r="51" ht="15" customHeight="1"/>
    <row r="52"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10">
    <mergeCell ref="B34:K34"/>
    <mergeCell ref="B20:K20"/>
    <mergeCell ref="B1:K1"/>
    <mergeCell ref="I6:K6"/>
    <mergeCell ref="B3:K3"/>
    <mergeCell ref="B4:K4"/>
    <mergeCell ref="B5:K5"/>
    <mergeCell ref="C6:D6"/>
    <mergeCell ref="E6:F6"/>
    <mergeCell ref="G6:H6"/>
  </mergeCells>
  <printOptions horizontalCentered="1"/>
  <pageMargins left="0.19685039370078741" right="0.27559055118110237" top="1.2204724409448819" bottom="0.78740157480314965" header="0.51181102362204722" footer="0.59055118110236227"/>
  <pageSetup paperSize="119" firstPageNumber="0" orientation="portrait" r:id="rId2"/>
  <headerFooter alignWithMargins="0">
    <oddFooter>&amp;C&amp;10&amp;A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79998168889431442"/>
  </sheetPr>
  <dimension ref="B1:J21"/>
  <sheetViews>
    <sheetView topLeftCell="B1" zoomScaleNormal="100" workbookViewId="0">
      <selection activeCell="M15" sqref="M15"/>
    </sheetView>
  </sheetViews>
  <sheetFormatPr baseColWidth="10" defaultRowHeight="12.75"/>
  <cols>
    <col min="1" max="1" width="2.453125" style="570" customWidth="1"/>
    <col min="2" max="2" width="8" style="570" customWidth="1"/>
    <col min="3" max="10" width="6.36328125" style="570" customWidth="1"/>
    <col min="11" max="11" width="3.08984375" style="570" customWidth="1"/>
    <col min="12" max="16384" width="10.90625" style="570"/>
  </cols>
  <sheetData>
    <row r="1" spans="2:10">
      <c r="B1" s="1111" t="s">
        <v>80</v>
      </c>
      <c r="C1" s="1111"/>
      <c r="D1" s="1111"/>
      <c r="E1" s="1111"/>
      <c r="F1" s="1111"/>
      <c r="G1" s="1111"/>
      <c r="H1" s="1111"/>
      <c r="I1" s="1111"/>
      <c r="J1" s="1111"/>
    </row>
    <row r="2" spans="2:10">
      <c r="B2" s="597"/>
      <c r="C2" s="597"/>
      <c r="D2" s="597"/>
      <c r="E2" s="597"/>
      <c r="F2" s="597"/>
      <c r="G2" s="597"/>
      <c r="H2" s="597"/>
      <c r="I2" s="597"/>
    </row>
    <row r="3" spans="2:10" ht="21" customHeight="1">
      <c r="B3" s="1113" t="s">
        <v>399</v>
      </c>
      <c r="C3" s="1113"/>
      <c r="D3" s="1113"/>
      <c r="E3" s="1113"/>
      <c r="F3" s="1113"/>
      <c r="G3" s="1113"/>
      <c r="H3" s="1113"/>
      <c r="I3" s="1113"/>
      <c r="J3" s="1113"/>
    </row>
    <row r="4" spans="2:10" ht="15.75" customHeight="1">
      <c r="B4" s="1087" t="s">
        <v>532</v>
      </c>
      <c r="C4" s="1112"/>
      <c r="D4" s="1112"/>
      <c r="E4" s="1112"/>
      <c r="F4" s="1112"/>
      <c r="G4" s="1112"/>
      <c r="H4" s="1112"/>
      <c r="I4" s="1112"/>
      <c r="J4" s="1112"/>
    </row>
    <row r="5" spans="2:10" ht="15.75" customHeight="1">
      <c r="B5" s="1112" t="s">
        <v>403</v>
      </c>
      <c r="C5" s="1112"/>
      <c r="D5" s="1112"/>
      <c r="E5" s="1112"/>
      <c r="F5" s="1112"/>
      <c r="G5" s="1112"/>
      <c r="H5" s="1112"/>
      <c r="I5" s="1112"/>
      <c r="J5" s="1112"/>
    </row>
    <row r="6" spans="2:10" ht="103.5" customHeight="1">
      <c r="B6" s="884" t="s">
        <v>384</v>
      </c>
      <c r="C6" s="1115" t="s">
        <v>386</v>
      </c>
      <c r="D6" s="1115"/>
      <c r="E6" s="1115" t="s">
        <v>387</v>
      </c>
      <c r="F6" s="1115"/>
      <c r="G6" s="1115" t="s">
        <v>470</v>
      </c>
      <c r="H6" s="1115"/>
      <c r="I6" s="1115" t="s">
        <v>388</v>
      </c>
      <c r="J6" s="1115"/>
    </row>
    <row r="7" spans="2:10" ht="15.75" customHeight="1">
      <c r="B7" s="885" t="s">
        <v>385</v>
      </c>
      <c r="C7" s="1114" t="s">
        <v>95</v>
      </c>
      <c r="D7" s="1114"/>
      <c r="E7" s="1114" t="s">
        <v>94</v>
      </c>
      <c r="F7" s="1114"/>
      <c r="G7" s="1114" t="s">
        <v>93</v>
      </c>
      <c r="H7" s="1114"/>
      <c r="I7" s="1114"/>
      <c r="J7" s="1114"/>
    </row>
    <row r="8" spans="2:10" ht="15.75" customHeight="1">
      <c r="B8" s="886" t="s">
        <v>98</v>
      </c>
      <c r="C8" s="728">
        <v>2018</v>
      </c>
      <c r="D8" s="728">
        <v>2019</v>
      </c>
      <c r="E8" s="728">
        <v>2018</v>
      </c>
      <c r="F8" s="728">
        <v>2019</v>
      </c>
      <c r="G8" s="728">
        <v>2018</v>
      </c>
      <c r="H8" s="728">
        <v>2019</v>
      </c>
      <c r="I8" s="728">
        <v>2018</v>
      </c>
      <c r="J8" s="728">
        <v>2019</v>
      </c>
    </row>
    <row r="9" spans="2:10" ht="15.75" customHeight="1">
      <c r="B9" s="886" t="s">
        <v>47</v>
      </c>
      <c r="C9" s="744">
        <v>237.53571428571428</v>
      </c>
      <c r="D9" s="744"/>
      <c r="E9" s="744">
        <v>223.4008115808559</v>
      </c>
      <c r="F9" s="744">
        <v>247.7243561301961</v>
      </c>
      <c r="G9" s="744">
        <v>203.80945950193663</v>
      </c>
      <c r="H9" s="744">
        <v>243.9793008499777</v>
      </c>
      <c r="I9" s="744"/>
      <c r="J9" s="744"/>
    </row>
    <row r="10" spans="2:10" ht="15.75" customHeight="1">
      <c r="B10" s="886" t="s">
        <v>48</v>
      </c>
      <c r="C10" s="744"/>
      <c r="D10" s="744"/>
      <c r="E10" s="744">
        <v>229.83695652173913</v>
      </c>
      <c r="F10" s="744">
        <v>249.23504136602372</v>
      </c>
      <c r="G10" s="744">
        <v>206.49378118992996</v>
      </c>
      <c r="H10" s="744">
        <v>246.41084009852474</v>
      </c>
      <c r="I10" s="744"/>
      <c r="J10" s="745"/>
    </row>
    <row r="11" spans="2:10" ht="15.75" customHeight="1">
      <c r="B11" s="886" t="s">
        <v>49</v>
      </c>
      <c r="C11" s="744"/>
      <c r="D11" s="744"/>
      <c r="E11" s="744">
        <v>208.27340984491326</v>
      </c>
      <c r="F11" s="744">
        <v>256.21482647245398</v>
      </c>
      <c r="G11" s="744">
        <v>207.04455405925549</v>
      </c>
      <c r="H11" s="744">
        <v>245.85022371297811</v>
      </c>
      <c r="I11" s="744"/>
      <c r="J11" s="745"/>
    </row>
    <row r="12" spans="2:10" ht="15.75" customHeight="1">
      <c r="B12" s="886" t="s">
        <v>57</v>
      </c>
      <c r="C12" s="795"/>
      <c r="D12" s="795"/>
      <c r="E12" s="744">
        <v>224.13428004220842</v>
      </c>
      <c r="F12" s="744">
        <v>254.60342749564012</v>
      </c>
      <c r="G12" s="744">
        <v>210.70575936280321</v>
      </c>
      <c r="H12" s="744">
        <v>246.53925665896406</v>
      </c>
      <c r="I12" s="795"/>
      <c r="J12" s="795"/>
    </row>
    <row r="13" spans="2:10" ht="15.75" customHeight="1">
      <c r="B13" s="886" t="s">
        <v>58</v>
      </c>
      <c r="C13" s="744"/>
      <c r="D13" s="743"/>
      <c r="E13" s="744">
        <v>231.11618448416561</v>
      </c>
      <c r="F13" s="744">
        <v>253.69082594780954</v>
      </c>
      <c r="G13" s="744">
        <v>211.23771301191942</v>
      </c>
      <c r="H13" s="744">
        <v>241.85223239305063</v>
      </c>
      <c r="I13" s="744"/>
      <c r="J13" s="743"/>
    </row>
    <row r="14" spans="2:10" ht="15.75" customHeight="1">
      <c r="B14" s="886" t="s">
        <v>50</v>
      </c>
      <c r="C14" s="744"/>
      <c r="D14" s="744"/>
      <c r="E14" s="744">
        <v>224.53646940862413</v>
      </c>
      <c r="F14" s="744">
        <v>253.17256821088566</v>
      </c>
      <c r="G14" s="744">
        <v>208.51281723215811</v>
      </c>
      <c r="H14" s="744"/>
      <c r="I14" s="744"/>
      <c r="J14" s="744"/>
    </row>
    <row r="15" spans="2:10" ht="15.75" customHeight="1">
      <c r="B15" s="886" t="s">
        <v>51</v>
      </c>
      <c r="C15" s="744"/>
      <c r="D15" s="744"/>
      <c r="E15" s="744">
        <v>236.55693383307536</v>
      </c>
      <c r="F15" s="744">
        <v>247.15674108531877</v>
      </c>
      <c r="G15" s="744"/>
      <c r="H15" s="744"/>
      <c r="I15" s="744"/>
      <c r="J15" s="744"/>
    </row>
    <row r="16" spans="2:10" ht="15.75" customHeight="1">
      <c r="B16" s="886" t="s">
        <v>52</v>
      </c>
      <c r="C16" s="795"/>
      <c r="D16" s="744"/>
      <c r="E16" s="744"/>
      <c r="F16" s="744">
        <v>250.49197669309251</v>
      </c>
      <c r="G16" s="744">
        <v>272</v>
      </c>
      <c r="H16" s="744"/>
      <c r="I16" s="744"/>
      <c r="J16" s="744">
        <v>307.86</v>
      </c>
    </row>
    <row r="17" spans="2:10" ht="15.75" customHeight="1">
      <c r="B17" s="886" t="s">
        <v>53</v>
      </c>
      <c r="C17" s="744"/>
      <c r="D17" s="744"/>
      <c r="E17" s="744">
        <v>259.24822695035465</v>
      </c>
      <c r="F17" s="744">
        <v>248</v>
      </c>
      <c r="G17" s="744">
        <v>272</v>
      </c>
      <c r="H17" s="744"/>
      <c r="I17" s="744"/>
      <c r="J17" s="744"/>
    </row>
    <row r="18" spans="2:10" ht="15.75" customHeight="1">
      <c r="B18" s="886" t="s">
        <v>54</v>
      </c>
      <c r="C18" s="744"/>
      <c r="D18" s="744"/>
      <c r="E18" s="744">
        <v>267.69159639639639</v>
      </c>
      <c r="F18" s="744"/>
      <c r="G18" s="744">
        <v>260</v>
      </c>
      <c r="H18" s="744"/>
      <c r="I18" s="744"/>
      <c r="J18" s="744"/>
    </row>
    <row r="19" spans="2:10" ht="15.75" customHeight="1">
      <c r="B19" s="886" t="s">
        <v>55</v>
      </c>
      <c r="C19" s="744"/>
      <c r="D19" s="744"/>
      <c r="E19" s="744">
        <v>273.23069450004141</v>
      </c>
      <c r="F19" s="744"/>
      <c r="G19" s="744">
        <v>265.32883549372963</v>
      </c>
      <c r="H19" s="744"/>
      <c r="I19" s="744"/>
      <c r="J19" s="744"/>
    </row>
    <row r="20" spans="2:10" ht="15.75" customHeight="1">
      <c r="B20" s="886" t="s">
        <v>56</v>
      </c>
      <c r="C20" s="744"/>
      <c r="D20" s="743"/>
      <c r="E20" s="744">
        <v>256.96697378296415</v>
      </c>
      <c r="F20" s="745"/>
      <c r="G20" s="744">
        <v>243.75717497936452</v>
      </c>
      <c r="H20" s="745"/>
      <c r="I20" s="744"/>
      <c r="J20" s="743"/>
    </row>
    <row r="21" spans="2:10" ht="37.5" customHeight="1">
      <c r="B21" s="1061" t="s">
        <v>483</v>
      </c>
      <c r="C21" s="1061"/>
      <c r="D21" s="1061"/>
      <c r="E21" s="1061"/>
      <c r="F21" s="1061"/>
      <c r="G21" s="1061"/>
      <c r="H21" s="1061"/>
      <c r="I21" s="1061"/>
      <c r="J21" s="1061"/>
    </row>
  </sheetData>
  <mergeCells count="13">
    <mergeCell ref="B1:J1"/>
    <mergeCell ref="B4:J4"/>
    <mergeCell ref="B5:J5"/>
    <mergeCell ref="B3:J3"/>
    <mergeCell ref="B21:J21"/>
    <mergeCell ref="C7:D7"/>
    <mergeCell ref="C6:D6"/>
    <mergeCell ref="E7:F7"/>
    <mergeCell ref="E6:F6"/>
    <mergeCell ref="I7:J7"/>
    <mergeCell ref="G6:H6"/>
    <mergeCell ref="G7:H7"/>
    <mergeCell ref="I6:J6"/>
  </mergeCells>
  <pageMargins left="0.7" right="0.7" top="0.75" bottom="0.75" header="0.3" footer="0.3"/>
  <pageSetup orientation="portrait" r:id="rId1"/>
  <headerFooter>
    <oddFooter>&amp;C&amp;10 17</oddFooter>
  </headerFooter>
  <ignoredErrors>
    <ignoredError sqref="E9:H9 D19:H20 E14:G14 D17:E17 G17:H17"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79998168889431442"/>
  </sheetPr>
  <dimension ref="A1:Z93"/>
  <sheetViews>
    <sheetView topLeftCell="A10" zoomScaleNormal="100" zoomScaleSheetLayoutView="75" workbookViewId="0">
      <selection activeCell="S25" sqref="S25"/>
    </sheetView>
  </sheetViews>
  <sheetFormatPr baseColWidth="10" defaultColWidth="7.26953125" defaultRowHeight="12"/>
  <cols>
    <col min="1" max="1" width="1.26953125" style="1" customWidth="1"/>
    <col min="2" max="2" width="6.90625" style="1" customWidth="1"/>
    <col min="3" max="12" width="5.6328125" style="1" customWidth="1"/>
    <col min="13" max="13" width="7.26953125" style="1"/>
    <col min="14" max="17" width="0" style="1" hidden="1" customWidth="1"/>
    <col min="18" max="19" width="7.26953125" style="1"/>
    <col min="20" max="21" width="7.453125" style="1" bestFit="1" customWidth="1"/>
    <col min="22" max="16384" width="7.26953125" style="1"/>
  </cols>
  <sheetData>
    <row r="1" spans="2:26" s="24" customFormat="1" ht="12.75">
      <c r="B1" s="1026" t="s">
        <v>81</v>
      </c>
      <c r="C1" s="1026"/>
      <c r="D1" s="1026"/>
      <c r="E1" s="1026"/>
      <c r="F1" s="1026"/>
      <c r="G1" s="1026"/>
      <c r="H1" s="1026"/>
      <c r="I1" s="1026"/>
      <c r="J1" s="1026"/>
      <c r="K1" s="1026"/>
    </row>
    <row r="2" spans="2:26" s="24" customFormat="1" ht="12.75">
      <c r="B2" s="33"/>
      <c r="C2" s="34"/>
      <c r="D2" s="34"/>
      <c r="E2" s="34"/>
      <c r="F2" s="34"/>
    </row>
    <row r="3" spans="2:26" s="24" customFormat="1" ht="12.75">
      <c r="B3" s="1026" t="s">
        <v>84</v>
      </c>
      <c r="C3" s="1026"/>
      <c r="D3" s="1026"/>
      <c r="E3" s="1026"/>
      <c r="F3" s="1026"/>
      <c r="G3" s="1026"/>
      <c r="H3" s="1026"/>
      <c r="I3" s="1026"/>
      <c r="J3" s="1026"/>
      <c r="K3" s="1026"/>
    </row>
    <row r="4" spans="2:26" s="24" customFormat="1" ht="12.75">
      <c r="B4" s="1026" t="s">
        <v>532</v>
      </c>
      <c r="C4" s="1026"/>
      <c r="D4" s="1026"/>
      <c r="E4" s="1026"/>
      <c r="F4" s="1026"/>
      <c r="G4" s="1026"/>
      <c r="H4" s="1026"/>
      <c r="I4" s="1026"/>
      <c r="J4" s="1026"/>
      <c r="K4" s="1026"/>
    </row>
    <row r="5" spans="2:26" s="24" customFormat="1" ht="18" customHeight="1">
      <c r="B5" s="1026" t="s">
        <v>444</v>
      </c>
      <c r="C5" s="1026"/>
      <c r="D5" s="1026"/>
      <c r="E5" s="1026"/>
      <c r="F5" s="1026"/>
      <c r="G5" s="1026"/>
      <c r="H5" s="1026"/>
      <c r="I5" s="1026"/>
      <c r="J5" s="1026"/>
      <c r="K5" s="1026"/>
    </row>
    <row r="6" spans="2:26" s="22" customFormat="1" ht="24.75" customHeight="1">
      <c r="B6" s="1120" t="s">
        <v>98</v>
      </c>
      <c r="C6" s="1116" t="s">
        <v>93</v>
      </c>
      <c r="D6" s="1116"/>
      <c r="E6" s="1116" t="s">
        <v>94</v>
      </c>
      <c r="F6" s="1116"/>
      <c r="G6" s="1116" t="s">
        <v>95</v>
      </c>
      <c r="H6" s="1116"/>
      <c r="I6" s="1117" t="s">
        <v>64</v>
      </c>
      <c r="J6" s="1117"/>
      <c r="K6" s="1117"/>
    </row>
    <row r="7" spans="2:26" s="22" customFormat="1" ht="48" customHeight="1">
      <c r="B7" s="1120"/>
      <c r="C7" s="728">
        <v>2018</v>
      </c>
      <c r="D7" s="728">
        <v>2019</v>
      </c>
      <c r="E7" s="728">
        <v>2018</v>
      </c>
      <c r="F7" s="728">
        <v>2019</v>
      </c>
      <c r="G7" s="728">
        <v>2018</v>
      </c>
      <c r="H7" s="728">
        <v>2019</v>
      </c>
      <c r="I7" s="728">
        <v>2018</v>
      </c>
      <c r="J7" s="728">
        <v>2019</v>
      </c>
      <c r="K7" s="867" t="s">
        <v>549</v>
      </c>
      <c r="O7" s="38"/>
      <c r="P7" s="38"/>
      <c r="Q7" s="38"/>
    </row>
    <row r="8" spans="2:26" s="22" customFormat="1" ht="15.75" customHeight="1">
      <c r="B8" s="887" t="s">
        <v>47</v>
      </c>
      <c r="C8" s="744">
        <v>137.31537322736483</v>
      </c>
      <c r="D8" s="744">
        <v>170.17189501676495</v>
      </c>
      <c r="E8" s="744">
        <v>141.84978638704339</v>
      </c>
      <c r="F8" s="744">
        <v>174.96256443838436</v>
      </c>
      <c r="G8" s="744">
        <v>145.20496277915632</v>
      </c>
      <c r="H8" s="744">
        <v>178.20300643722803</v>
      </c>
      <c r="I8" s="744">
        <v>140.19270188302448</v>
      </c>
      <c r="J8" s="744">
        <v>173.2263153950025</v>
      </c>
      <c r="K8" s="888">
        <f t="shared" ref="K8:K18" si="0">J8/I8-1</f>
        <v>0.2356300511244942</v>
      </c>
      <c r="M8" s="182"/>
      <c r="N8" s="158"/>
      <c r="P8" s="155"/>
      <c r="S8" s="158"/>
      <c r="T8" s="73"/>
      <c r="U8" s="73"/>
      <c r="V8" s="73"/>
      <c r="W8" s="73"/>
    </row>
    <row r="9" spans="2:26" s="22" customFormat="1" ht="15.75" customHeight="1">
      <c r="B9" s="887" t="s">
        <v>48</v>
      </c>
      <c r="C9" s="744">
        <v>135.78988095238094</v>
      </c>
      <c r="D9" s="744">
        <v>169.91566227706605</v>
      </c>
      <c r="E9" s="744">
        <v>140.03735335368367</v>
      </c>
      <c r="F9" s="744">
        <v>175.29707341269841</v>
      </c>
      <c r="G9" s="744">
        <v>143.95985685941042</v>
      </c>
      <c r="H9" s="744">
        <v>177.2689014689015</v>
      </c>
      <c r="I9" s="744">
        <v>139.29362051216003</v>
      </c>
      <c r="J9" s="744">
        <v>173.06936746289426</v>
      </c>
      <c r="K9" s="888">
        <f t="shared" si="0"/>
        <v>0.24247877847202393</v>
      </c>
      <c r="M9" s="217"/>
      <c r="N9" s="158"/>
      <c r="P9" s="155"/>
      <c r="S9" s="158"/>
      <c r="U9" s="73"/>
      <c r="V9" s="73"/>
      <c r="W9" s="73"/>
    </row>
    <row r="10" spans="2:26" s="22" customFormat="1" ht="15.75" customHeight="1">
      <c r="B10" s="887" t="s">
        <v>49</v>
      </c>
      <c r="C10" s="744">
        <v>136.90537634408602</v>
      </c>
      <c r="D10" s="744">
        <v>167.66961838498844</v>
      </c>
      <c r="E10" s="744">
        <v>138.86695890659868</v>
      </c>
      <c r="F10" s="744">
        <v>172.14569892473122</v>
      </c>
      <c r="G10" s="744">
        <v>141.19239631336407</v>
      </c>
      <c r="H10" s="744">
        <v>168.81100082712987</v>
      </c>
      <c r="I10" s="744">
        <v>138.88506090198041</v>
      </c>
      <c r="J10" s="744">
        <v>168.56307876948904</v>
      </c>
      <c r="K10" s="888">
        <f t="shared" si="0"/>
        <v>0.21368761819857784</v>
      </c>
      <c r="M10" s="77"/>
      <c r="N10" s="158"/>
      <c r="P10" s="155"/>
      <c r="U10" s="73"/>
      <c r="V10" s="73"/>
      <c r="W10" s="73"/>
    </row>
    <row r="11" spans="2:26" s="22" customFormat="1" ht="15.75" customHeight="1">
      <c r="B11" s="889" t="s">
        <v>57</v>
      </c>
      <c r="C11" s="796">
        <v>139.50555555555556</v>
      </c>
      <c r="D11" s="796">
        <v>157.5</v>
      </c>
      <c r="E11" s="796">
        <v>142.24301994301993</v>
      </c>
      <c r="F11" s="796">
        <v>176.1989417989418</v>
      </c>
      <c r="G11" s="796">
        <v>141.10740740740738</v>
      </c>
      <c r="H11" s="796">
        <v>167.33333333333331</v>
      </c>
      <c r="I11" s="796">
        <v>141.05203823953826</v>
      </c>
      <c r="J11" s="796">
        <v>173.4836467236467</v>
      </c>
      <c r="K11" s="888">
        <f t="shared" si="0"/>
        <v>0.22992654972508952</v>
      </c>
      <c r="N11" s="158"/>
      <c r="P11" s="155"/>
      <c r="V11" s="38"/>
    </row>
    <row r="12" spans="2:26" s="22" customFormat="1" ht="15.75" customHeight="1">
      <c r="B12" s="887" t="s">
        <v>58</v>
      </c>
      <c r="C12" s="796">
        <v>147.56720430107526</v>
      </c>
      <c r="D12" s="796">
        <v>163</v>
      </c>
      <c r="E12" s="796">
        <v>151.91935483870967</v>
      </c>
      <c r="F12" s="796">
        <v>172.44976958525345</v>
      </c>
      <c r="G12" s="796">
        <v>143.2037037037037</v>
      </c>
      <c r="H12" s="796">
        <v>170.91935483870967</v>
      </c>
      <c r="I12" s="796">
        <v>149.7350584898972</v>
      </c>
      <c r="J12" s="796">
        <v>171.42383512544802</v>
      </c>
      <c r="K12" s="888">
        <f t="shared" si="0"/>
        <v>0.14484768533358672</v>
      </c>
      <c r="P12" s="155"/>
      <c r="V12" s="38"/>
      <c r="W12" s="38"/>
      <c r="X12" s="560"/>
    </row>
    <row r="13" spans="2:26" s="22" customFormat="1" ht="15.75" customHeight="1">
      <c r="B13" s="887" t="s">
        <v>50</v>
      </c>
      <c r="C13" s="796">
        <v>156.03260869565219</v>
      </c>
      <c r="D13" s="796">
        <v>163</v>
      </c>
      <c r="E13" s="796">
        <v>160.66231884057973</v>
      </c>
      <c r="F13" s="796">
        <v>173.32407407407405</v>
      </c>
      <c r="G13" s="796">
        <v>143</v>
      </c>
      <c r="H13" s="796">
        <v>173</v>
      </c>
      <c r="I13" s="796">
        <v>157.6098484848485</v>
      </c>
      <c r="J13" s="796">
        <v>173.11111111111109</v>
      </c>
      <c r="K13" s="888">
        <f t="shared" si="0"/>
        <v>9.8352119333156907E-2</v>
      </c>
      <c r="P13" s="155"/>
      <c r="V13" s="38"/>
      <c r="W13" s="38"/>
      <c r="X13" s="38"/>
    </row>
    <row r="14" spans="2:26" s="22" customFormat="1" ht="15.75" customHeight="1">
      <c r="B14" s="887" t="s">
        <v>51</v>
      </c>
      <c r="C14" s="796">
        <v>155.22419354838709</v>
      </c>
      <c r="D14" s="796">
        <v>162.85483870967744</v>
      </c>
      <c r="E14" s="796">
        <v>159.5793010752688</v>
      </c>
      <c r="F14" s="796">
        <v>175.16666666666669</v>
      </c>
      <c r="G14" s="796">
        <v>153.82258064516128</v>
      </c>
      <c r="H14" s="796">
        <v>173</v>
      </c>
      <c r="I14" s="796">
        <v>157.16448162842849</v>
      </c>
      <c r="J14" s="796">
        <v>173.24193548387098</v>
      </c>
      <c r="K14" s="926">
        <f t="shared" si="0"/>
        <v>0.10229699286288563</v>
      </c>
      <c r="T14" s="222"/>
      <c r="U14" s="73"/>
      <c r="V14" s="73"/>
      <c r="W14" s="73"/>
    </row>
    <row r="15" spans="2:26" s="22" customFormat="1" ht="15.75" customHeight="1">
      <c r="B15" s="887" t="s">
        <v>52</v>
      </c>
      <c r="C15" s="744">
        <v>156.12096774193549</v>
      </c>
      <c r="D15" s="744">
        <v>160.33333333333334</v>
      </c>
      <c r="E15" s="744">
        <v>165.62231182795699</v>
      </c>
      <c r="F15" s="744">
        <v>178.25</v>
      </c>
      <c r="G15" s="744">
        <v>156.70967741935482</v>
      </c>
      <c r="H15" s="744">
        <v>175</v>
      </c>
      <c r="I15" s="744">
        <v>162.81317204301075</v>
      </c>
      <c r="J15" s="744">
        <v>174.16</v>
      </c>
      <c r="K15" s="926">
        <f t="shared" si="0"/>
        <v>6.9692321662965462E-2</v>
      </c>
      <c r="O15" s="38"/>
      <c r="P15" s="38"/>
      <c r="Q15" s="38"/>
      <c r="R15" s="38"/>
      <c r="S15" s="38"/>
      <c r="T15" s="38"/>
      <c r="U15" s="38"/>
      <c r="V15" s="73"/>
      <c r="W15" s="73"/>
    </row>
    <row r="16" spans="2:26" s="22" customFormat="1" ht="15.75" customHeight="1">
      <c r="B16" s="887" t="s">
        <v>53</v>
      </c>
      <c r="C16" s="744">
        <v>164.58333333333331</v>
      </c>
      <c r="D16" s="744">
        <v>160</v>
      </c>
      <c r="E16" s="744">
        <v>172.3324074074074</v>
      </c>
      <c r="F16" s="744">
        <v>172.33333333333331</v>
      </c>
      <c r="G16" s="744">
        <v>169.45</v>
      </c>
      <c r="H16" s="744">
        <v>174.39655172413794</v>
      </c>
      <c r="I16" s="744">
        <v>170.71961538461539</v>
      </c>
      <c r="J16" s="744">
        <v>167.33990147783251</v>
      </c>
      <c r="K16" s="926">
        <f t="shared" si="0"/>
        <v>-1.9796869265249373E-2</v>
      </c>
      <c r="R16" s="38"/>
      <c r="S16" s="38"/>
      <c r="T16" s="38"/>
      <c r="U16" s="38"/>
      <c r="V16" s="73"/>
      <c r="W16" s="73"/>
      <c r="X16" s="159"/>
      <c r="Y16" s="159"/>
      <c r="Z16" s="159"/>
    </row>
    <row r="17" spans="1:26" s="22" customFormat="1" ht="15.75" customHeight="1">
      <c r="B17" s="887" t="s">
        <v>54</v>
      </c>
      <c r="C17" s="744">
        <v>165.48387096774192</v>
      </c>
      <c r="D17" s="744">
        <v>160</v>
      </c>
      <c r="E17" s="744">
        <v>171.08064516129033</v>
      </c>
      <c r="F17" s="744">
        <v>167.5</v>
      </c>
      <c r="G17" s="744">
        <v>175.48387096774192</v>
      </c>
      <c r="H17" s="744">
        <v>170</v>
      </c>
      <c r="I17" s="744">
        <v>170.93145161290323</v>
      </c>
      <c r="J17" s="744">
        <v>164.73118279569891</v>
      </c>
      <c r="K17" s="926">
        <f t="shared" si="0"/>
        <v>-3.62734228177366E-2</v>
      </c>
      <c r="R17" s="158"/>
      <c r="S17" s="158"/>
      <c r="U17" s="73"/>
      <c r="V17" s="73"/>
      <c r="W17" s="73"/>
      <c r="X17" s="159"/>
      <c r="Y17" s="159"/>
      <c r="Z17" s="159"/>
    </row>
    <row r="18" spans="1:26" s="22" customFormat="1" ht="15.75" customHeight="1">
      <c r="B18" s="887" t="s">
        <v>55</v>
      </c>
      <c r="C18" s="744">
        <v>171.75</v>
      </c>
      <c r="D18" s="744">
        <v>162.16666666666666</v>
      </c>
      <c r="E18" s="744">
        <v>172.43888888888887</v>
      </c>
      <c r="F18" s="744">
        <v>169.16666666666669</v>
      </c>
      <c r="G18" s="744">
        <v>182.16666666666669</v>
      </c>
      <c r="H18" s="744">
        <v>170</v>
      </c>
      <c r="I18" s="744">
        <v>173.95984848484849</v>
      </c>
      <c r="J18" s="744">
        <v>165.80555555555554</v>
      </c>
      <c r="K18" s="926">
        <f t="shared" si="0"/>
        <v>-4.6874569047484327E-2</v>
      </c>
      <c r="R18" s="158"/>
      <c r="S18" s="158"/>
      <c r="U18" s="73"/>
      <c r="V18" s="73"/>
      <c r="W18" s="73"/>
      <c r="X18" s="159"/>
      <c r="Y18" s="159"/>
      <c r="Z18" s="159"/>
    </row>
    <row r="19" spans="1:26" s="22" customFormat="1" ht="15.75" customHeight="1">
      <c r="B19" s="887" t="s">
        <v>56</v>
      </c>
      <c r="C19" s="744">
        <v>177.97755376344085</v>
      </c>
      <c r="D19" s="743"/>
      <c r="E19" s="744">
        <v>177.78629032258064</v>
      </c>
      <c r="F19" s="743"/>
      <c r="G19" s="744">
        <v>188.17383512544802</v>
      </c>
      <c r="H19" s="743"/>
      <c r="I19" s="744">
        <v>179.72310507841493</v>
      </c>
      <c r="J19" s="743"/>
      <c r="K19" s="888"/>
      <c r="T19" s="158"/>
      <c r="U19" s="73"/>
      <c r="V19" s="73"/>
      <c r="W19" s="73"/>
    </row>
    <row r="20" spans="1:26" s="22" customFormat="1" ht="21.75" customHeight="1">
      <c r="B20" s="1119" t="s">
        <v>179</v>
      </c>
      <c r="C20" s="1119"/>
      <c r="D20" s="1119"/>
      <c r="E20" s="1119"/>
      <c r="F20" s="1119"/>
      <c r="G20" s="1119"/>
      <c r="H20" s="1119"/>
      <c r="I20" s="1119"/>
      <c r="J20" s="1119"/>
      <c r="K20" s="1119"/>
      <c r="U20" s="73"/>
      <c r="V20" s="73"/>
      <c r="W20" s="73"/>
    </row>
    <row r="21" spans="1:26" s="22" customFormat="1" ht="12.75">
      <c r="B21" s="2"/>
      <c r="C21" s="181"/>
      <c r="D21" s="181"/>
      <c r="E21" s="47"/>
      <c r="F21" s="47"/>
      <c r="G21" s="73"/>
      <c r="H21" s="73"/>
      <c r="I21" s="76"/>
      <c r="J21" s="76"/>
      <c r="K21" s="114"/>
    </row>
    <row r="22" spans="1:26" ht="18">
      <c r="C22" s="698"/>
      <c r="D22" s="555"/>
      <c r="E22" s="698"/>
      <c r="F22" s="555"/>
      <c r="G22" s="698"/>
      <c r="H22" s="555"/>
      <c r="I22" s="698"/>
      <c r="J22" s="698"/>
      <c r="O22" s="159"/>
    </row>
    <row r="23" spans="1:26" s="22" customFormat="1" ht="44.25" customHeight="1">
      <c r="B23" s="50"/>
      <c r="C23" s="47"/>
      <c r="D23" s="47"/>
      <c r="E23" s="47"/>
      <c r="F23" s="47"/>
      <c r="G23" s="47"/>
      <c r="H23" s="47"/>
      <c r="I23" s="47"/>
      <c r="J23" s="47"/>
      <c r="K23" s="47"/>
      <c r="O23" s="159"/>
    </row>
    <row r="24" spans="1:26" s="22" customFormat="1" ht="44.25" customHeight="1">
      <c r="B24" s="50"/>
      <c r="C24" s="47"/>
      <c r="D24" s="47"/>
      <c r="E24" s="47"/>
      <c r="F24" s="47"/>
      <c r="G24" s="47"/>
      <c r="H24" s="47"/>
      <c r="I24" s="47"/>
      <c r="J24" s="47"/>
      <c r="K24" s="47"/>
    </row>
    <row r="25" spans="1:26" s="22" customFormat="1" ht="44.25" customHeight="1">
      <c r="A25" s="23"/>
      <c r="B25" s="232"/>
      <c r="C25" s="245"/>
      <c r="D25" s="245"/>
      <c r="E25" s="47"/>
      <c r="F25" s="47"/>
      <c r="G25" s="47"/>
      <c r="H25" s="47"/>
      <c r="I25" s="47"/>
      <c r="J25" s="47"/>
      <c r="K25" s="47"/>
    </row>
    <row r="26" spans="1:26" s="22" customFormat="1" ht="44.25" customHeight="1">
      <c r="B26" s="232"/>
      <c r="C26" s="245"/>
      <c r="D26" s="245"/>
      <c r="E26" s="47"/>
      <c r="F26" s="47"/>
      <c r="G26" s="47"/>
      <c r="H26" s="47"/>
      <c r="I26" s="47"/>
      <c r="J26" s="47"/>
      <c r="K26" s="47"/>
    </row>
    <row r="27" spans="1:26" s="22" customFormat="1" ht="44.25" customHeight="1">
      <c r="B27" s="50"/>
      <c r="C27" s="47"/>
      <c r="D27" s="47"/>
      <c r="E27" s="47"/>
      <c r="F27" s="47"/>
      <c r="G27" s="47"/>
      <c r="H27" s="47"/>
      <c r="I27" s="47"/>
      <c r="J27" s="47"/>
      <c r="K27" s="47"/>
    </row>
    <row r="28" spans="1:26" s="22" customFormat="1" ht="44.25" customHeight="1">
      <c r="B28" s="50"/>
      <c r="C28" s="47"/>
      <c r="D28" s="47"/>
      <c r="E28" s="47"/>
      <c r="F28" s="47"/>
      <c r="G28" s="47"/>
      <c r="H28" s="47"/>
      <c r="I28" s="47"/>
      <c r="J28" s="47"/>
      <c r="K28" s="47"/>
    </row>
    <row r="29" spans="1:26" s="22" customFormat="1" ht="15.75" customHeight="1">
      <c r="B29" s="1118" t="s">
        <v>179</v>
      </c>
      <c r="C29" s="1118"/>
      <c r="D29" s="1118"/>
      <c r="E29" s="1118"/>
      <c r="F29" s="1118"/>
      <c r="G29" s="1118"/>
      <c r="H29" s="1118"/>
      <c r="I29" s="1118"/>
      <c r="J29" s="1118"/>
      <c r="K29" s="1118"/>
    </row>
    <row r="30" spans="1:26" s="22" customFormat="1" ht="12.75">
      <c r="B30" s="50"/>
      <c r="C30" s="47"/>
      <c r="D30" s="47"/>
      <c r="E30" s="47"/>
      <c r="F30" s="47"/>
      <c r="G30" s="47"/>
      <c r="H30" s="47"/>
      <c r="I30" s="47"/>
      <c r="J30" s="47"/>
      <c r="K30" s="47"/>
    </row>
    <row r="31" spans="1:26" s="22" customFormat="1" ht="12.75">
      <c r="B31" s="16"/>
      <c r="C31" s="47"/>
      <c r="D31" s="47"/>
      <c r="E31" s="47"/>
      <c r="F31" s="47"/>
      <c r="G31" s="47"/>
      <c r="H31" s="47"/>
      <c r="I31" s="47"/>
      <c r="J31" s="47"/>
      <c r="K31" s="47"/>
    </row>
    <row r="32" spans="1:26" ht="14.1" customHeight="1">
      <c r="B32" s="65"/>
      <c r="C32" s="16"/>
      <c r="D32" s="16"/>
      <c r="E32" s="16"/>
      <c r="F32" s="16"/>
      <c r="G32" s="16"/>
      <c r="H32" s="16"/>
    </row>
    <row r="33" spans="17:21" ht="7.5" customHeight="1">
      <c r="Q33" s="14"/>
      <c r="R33" s="14"/>
      <c r="S33" s="14"/>
      <c r="T33" s="14"/>
      <c r="U33" s="14"/>
    </row>
    <row r="34" spans="17:21" ht="61.5" customHeight="1">
      <c r="Q34" s="14"/>
      <c r="R34" s="14"/>
      <c r="S34" s="14"/>
      <c r="T34" s="14"/>
    </row>
    <row r="35" spans="17:21" ht="61.5" customHeight="1">
      <c r="Q35" s="14"/>
      <c r="R35" s="14"/>
      <c r="S35" s="14"/>
      <c r="T35" s="14"/>
    </row>
    <row r="36" spans="17:21" ht="61.5" customHeight="1">
      <c r="Q36" s="14"/>
      <c r="R36" s="14"/>
      <c r="S36" s="14"/>
      <c r="T36" s="14"/>
    </row>
    <row r="37" spans="17:21" ht="61.5" customHeight="1">
      <c r="Q37" s="14"/>
      <c r="R37" s="14"/>
      <c r="S37" s="14"/>
      <c r="T37" s="14"/>
    </row>
    <row r="38" spans="17:21">
      <c r="Q38" s="14"/>
      <c r="R38" s="14"/>
      <c r="S38" s="14"/>
      <c r="T38" s="14"/>
    </row>
    <row r="39" spans="17:21" ht="55.5" customHeight="1">
      <c r="Q39" s="14"/>
      <c r="R39" s="14"/>
      <c r="S39" s="14"/>
      <c r="T39" s="14"/>
    </row>
    <row r="40" spans="17:21">
      <c r="Q40" s="14"/>
      <c r="R40" s="14"/>
      <c r="S40" s="14"/>
      <c r="T40" s="14"/>
    </row>
    <row r="41" spans="17:21">
      <c r="Q41" s="14"/>
      <c r="R41" s="14"/>
      <c r="S41" s="14"/>
      <c r="T41" s="14"/>
    </row>
    <row r="42" spans="17:21">
      <c r="Q42" s="14"/>
      <c r="R42" s="14"/>
      <c r="S42" s="14"/>
      <c r="T42" s="14"/>
    </row>
    <row r="43" spans="17:21">
      <c r="Q43" s="14"/>
      <c r="R43" s="14"/>
      <c r="S43" s="14"/>
      <c r="T43" s="14"/>
    </row>
    <row r="44" spans="17:21">
      <c r="Q44" s="14"/>
      <c r="R44" s="14"/>
      <c r="S44" s="14"/>
      <c r="T44" s="14"/>
    </row>
    <row r="45" spans="17:21">
      <c r="Q45" s="14"/>
      <c r="R45" s="14"/>
      <c r="S45" s="14"/>
      <c r="T45" s="14"/>
    </row>
    <row r="46" spans="17:21">
      <c r="Q46" s="14"/>
      <c r="R46" s="14"/>
      <c r="S46" s="14"/>
      <c r="T46" s="14"/>
    </row>
    <row r="47" spans="17:21">
      <c r="Q47" s="14"/>
      <c r="R47" s="14"/>
      <c r="S47" s="14"/>
      <c r="T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c r="S73" s="12"/>
    </row>
    <row r="74" spans="19:19" ht="15" customHeight="1">
      <c r="S74" s="12"/>
    </row>
    <row r="75" spans="19:19" ht="15" customHeight="1">
      <c r="S75" s="12"/>
    </row>
    <row r="76" spans="19:19" ht="15" customHeight="1">
      <c r="S76" s="12"/>
    </row>
    <row r="77" spans="19:19" ht="15" customHeight="1">
      <c r="S77" s="12"/>
    </row>
    <row r="78" spans="19:19" ht="15" customHeight="1">
      <c r="S78" s="12"/>
    </row>
    <row r="79" spans="19:19" ht="15" customHeight="1">
      <c r="S79" s="12"/>
    </row>
    <row r="80" spans="19: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11">
    <mergeCell ref="G6:H6"/>
    <mergeCell ref="I6:K6"/>
    <mergeCell ref="B29:K29"/>
    <mergeCell ref="B20:K20"/>
    <mergeCell ref="B1:K1"/>
    <mergeCell ref="B3:K3"/>
    <mergeCell ref="B5:K5"/>
    <mergeCell ref="B4:K4"/>
    <mergeCell ref="B6:B7"/>
    <mergeCell ref="C6:D6"/>
    <mergeCell ref="E6:F6"/>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79998168889431442"/>
    <pageSetUpPr fitToPage="1"/>
  </sheetPr>
  <dimension ref="B1:Z81"/>
  <sheetViews>
    <sheetView zoomScaleNormal="100" zoomScaleSheetLayoutView="75" workbookViewId="0">
      <selection activeCell="H26" sqref="H26"/>
    </sheetView>
  </sheetViews>
  <sheetFormatPr baseColWidth="10" defaultRowHeight="12"/>
  <cols>
    <col min="1" max="1" width="1.36328125" style="1" customWidth="1"/>
    <col min="2" max="2" width="7.453125" style="1" customWidth="1"/>
    <col min="3" max="14" width="5.08984375" style="1" customWidth="1"/>
    <col min="15" max="15" width="3.08984375" style="1" customWidth="1"/>
    <col min="16" max="25" width="5.6328125" style="1" customWidth="1"/>
    <col min="26" max="16384" width="10.90625" style="1"/>
  </cols>
  <sheetData>
    <row r="1" spans="2:26" s="24" customFormat="1" ht="12.75">
      <c r="B1" s="1020" t="s">
        <v>400</v>
      </c>
      <c r="C1" s="1020"/>
      <c r="D1" s="1020"/>
      <c r="E1" s="1020"/>
      <c r="F1" s="1020"/>
      <c r="G1" s="1020"/>
      <c r="H1" s="1020"/>
      <c r="I1" s="1020"/>
      <c r="J1" s="1020"/>
      <c r="K1" s="1020"/>
      <c r="L1" s="1020"/>
      <c r="M1" s="1020"/>
      <c r="N1" s="1020"/>
    </row>
    <row r="2" spans="2:26" s="24" customFormat="1" ht="12.75">
      <c r="B2" s="26"/>
      <c r="C2" s="26"/>
      <c r="D2" s="26"/>
      <c r="E2" s="26"/>
      <c r="F2" s="26"/>
      <c r="G2" s="26"/>
      <c r="H2" s="26"/>
      <c r="I2" s="26"/>
      <c r="J2" s="26"/>
      <c r="K2" s="26"/>
      <c r="L2" s="26"/>
      <c r="M2" s="26"/>
      <c r="N2" s="26"/>
    </row>
    <row r="3" spans="2:26" s="24" customFormat="1" ht="12.75">
      <c r="B3" s="1026" t="s">
        <v>450</v>
      </c>
      <c r="C3" s="1026"/>
      <c r="D3" s="1026"/>
      <c r="E3" s="1026"/>
      <c r="F3" s="1026"/>
      <c r="G3" s="1026"/>
      <c r="H3" s="1026"/>
      <c r="I3" s="1026"/>
      <c r="J3" s="1026"/>
      <c r="K3" s="1026"/>
      <c r="L3" s="1026"/>
      <c r="M3" s="1026"/>
      <c r="N3" s="1026"/>
    </row>
    <row r="4" spans="2:26" s="24" customFormat="1" ht="12.75">
      <c r="B4" s="1026" t="s">
        <v>444</v>
      </c>
      <c r="C4" s="1026"/>
      <c r="D4" s="1026"/>
      <c r="E4" s="1026"/>
      <c r="F4" s="1026"/>
      <c r="G4" s="1026"/>
      <c r="H4" s="1026"/>
      <c r="I4" s="1026"/>
      <c r="J4" s="1026"/>
      <c r="K4" s="1026"/>
      <c r="L4" s="1026"/>
      <c r="M4" s="1026"/>
      <c r="N4" s="1026"/>
    </row>
    <row r="5" spans="2:26" s="22" customFormat="1" ht="30" customHeight="1">
      <c r="B5" s="1105" t="s">
        <v>98</v>
      </c>
      <c r="C5" s="1123" t="s">
        <v>14</v>
      </c>
      <c r="D5" s="1123"/>
      <c r="E5" s="1122" t="s">
        <v>146</v>
      </c>
      <c r="F5" s="1122"/>
      <c r="G5" s="1122" t="s">
        <v>481</v>
      </c>
      <c r="H5" s="1122"/>
      <c r="I5" s="1123" t="s">
        <v>147</v>
      </c>
      <c r="J5" s="1123"/>
      <c r="K5" s="1123" t="s">
        <v>148</v>
      </c>
      <c r="L5" s="1123"/>
      <c r="M5" s="1124" t="s">
        <v>7</v>
      </c>
      <c r="N5" s="1124"/>
      <c r="O5" s="729"/>
      <c r="P5" s="36"/>
      <c r="Q5" s="38"/>
      <c r="R5" s="38"/>
      <c r="S5" s="38"/>
      <c r="T5" s="36"/>
      <c r="U5" s="38"/>
      <c r="V5" s="38"/>
      <c r="W5" s="38"/>
    </row>
    <row r="6" spans="2:26" s="22" customFormat="1" ht="42" customHeight="1">
      <c r="B6" s="1105"/>
      <c r="C6" s="728">
        <v>2018</v>
      </c>
      <c r="D6" s="728">
        <v>2019</v>
      </c>
      <c r="E6" s="728">
        <v>2018</v>
      </c>
      <c r="F6" s="728">
        <v>2019</v>
      </c>
      <c r="G6" s="728">
        <v>2018</v>
      </c>
      <c r="H6" s="728">
        <v>2019</v>
      </c>
      <c r="I6" s="728">
        <v>2018</v>
      </c>
      <c r="J6" s="728">
        <v>2019</v>
      </c>
      <c r="K6" s="728">
        <v>2018</v>
      </c>
      <c r="L6" s="728">
        <v>2019</v>
      </c>
      <c r="M6" s="728">
        <v>2018</v>
      </c>
      <c r="N6" s="728">
        <v>2019</v>
      </c>
    </row>
    <row r="7" spans="2:26" s="22" customFormat="1" ht="15.75" customHeight="1">
      <c r="B7" s="42" t="s">
        <v>47</v>
      </c>
      <c r="C7" s="744">
        <v>151.76451612903224</v>
      </c>
      <c r="D7" s="744">
        <v>187.05645161290323</v>
      </c>
      <c r="E7" s="744">
        <v>139.10887096774192</v>
      </c>
      <c r="F7" s="744">
        <v>172.42377112135179</v>
      </c>
      <c r="G7" s="744"/>
      <c r="H7" s="744">
        <v>170.23817204301074</v>
      </c>
      <c r="I7" s="744">
        <v>136.97772657450074</v>
      </c>
      <c r="J7" s="744">
        <v>167.72</v>
      </c>
      <c r="K7" s="744">
        <v>139.89892473118277</v>
      </c>
      <c r="L7" s="744">
        <v>167.42283950617286</v>
      </c>
      <c r="M7" s="744">
        <v>141.84978638704339</v>
      </c>
      <c r="N7" s="744">
        <v>174.96256443838436</v>
      </c>
      <c r="Q7" s="38"/>
      <c r="R7" s="38"/>
    </row>
    <row r="8" spans="2:26" s="22" customFormat="1" ht="15.75" customHeight="1">
      <c r="B8" s="42" t="s">
        <v>48</v>
      </c>
      <c r="C8" s="744">
        <v>151.69976190476189</v>
      </c>
      <c r="D8" s="744">
        <v>184.92884615384617</v>
      </c>
      <c r="E8" s="744">
        <v>144.23809523809524</v>
      </c>
      <c r="F8" s="744">
        <v>172.43537414965985</v>
      </c>
      <c r="G8" s="744"/>
      <c r="H8" s="744">
        <v>167.63809523809522</v>
      </c>
      <c r="I8" s="744">
        <v>139.24489795918367</v>
      </c>
      <c r="J8" s="744">
        <v>168.86011904761904</v>
      </c>
      <c r="K8" s="744">
        <v>136.80446428571429</v>
      </c>
      <c r="L8" s="744">
        <v>168.04761904761904</v>
      </c>
      <c r="M8" s="744">
        <v>140.03735335368367</v>
      </c>
      <c r="N8" s="744">
        <v>175.29707341269841</v>
      </c>
      <c r="Q8" s="38"/>
      <c r="R8" s="38"/>
      <c r="S8" s="38"/>
      <c r="U8" s="38"/>
    </row>
    <row r="9" spans="2:26" s="22" customFormat="1" ht="15.75" customHeight="1">
      <c r="B9" s="42" t="s">
        <v>49</v>
      </c>
      <c r="C9" s="744">
        <v>141.51612903225808</v>
      </c>
      <c r="D9" s="744">
        <v>184.79838709677421</v>
      </c>
      <c r="E9" s="744">
        <v>145.19354838709677</v>
      </c>
      <c r="F9" s="744">
        <v>170.75</v>
      </c>
      <c r="G9" s="744"/>
      <c r="H9" s="744">
        <v>167.8</v>
      </c>
      <c r="I9" s="744">
        <v>139.63440860215053</v>
      </c>
      <c r="J9" s="744">
        <v>171.53225806451613</v>
      </c>
      <c r="K9" s="744">
        <v>134.71397849462363</v>
      </c>
      <c r="L9" s="744">
        <v>160.90860215053763</v>
      </c>
      <c r="M9" s="744">
        <v>138.86695890659868</v>
      </c>
      <c r="N9" s="744">
        <v>172.14569892473122</v>
      </c>
      <c r="Q9" s="38"/>
    </row>
    <row r="10" spans="2:26" s="22" customFormat="1" ht="15.75" customHeight="1">
      <c r="B10" s="42" t="s">
        <v>57</v>
      </c>
      <c r="C10" s="744">
        <v>146.28333333333333</v>
      </c>
      <c r="D10" s="744">
        <v>185</v>
      </c>
      <c r="E10" s="744">
        <v>145</v>
      </c>
      <c r="F10" s="744"/>
      <c r="G10" s="744"/>
      <c r="H10" s="744"/>
      <c r="I10" s="744">
        <v>141.64666666666665</v>
      </c>
      <c r="J10" s="744">
        <v>173.66666666666669</v>
      </c>
      <c r="K10" s="744">
        <v>136.03333333333333</v>
      </c>
      <c r="L10" s="744">
        <v>164.82222222222222</v>
      </c>
      <c r="M10" s="744">
        <v>142.24301994301993</v>
      </c>
      <c r="N10" s="744">
        <v>176.1989417989418</v>
      </c>
      <c r="P10" s="43"/>
      <c r="Q10" s="38"/>
      <c r="R10" s="38"/>
      <c r="S10" s="38"/>
      <c r="T10" s="38"/>
      <c r="U10" s="38"/>
      <c r="Y10" s="43"/>
    </row>
    <row r="11" spans="2:26" s="22" customFormat="1" ht="15.75" customHeight="1">
      <c r="B11" s="42" t="s">
        <v>58</v>
      </c>
      <c r="C11" s="744">
        <v>157</v>
      </c>
      <c r="D11" s="744">
        <v>185</v>
      </c>
      <c r="E11" s="744"/>
      <c r="F11" s="744"/>
      <c r="G11" s="744"/>
      <c r="H11" s="744"/>
      <c r="I11" s="744">
        <v>146.46774193548387</v>
      </c>
      <c r="J11" s="744">
        <v>172.5</v>
      </c>
      <c r="K11" s="744">
        <v>139.55000000000001</v>
      </c>
      <c r="L11" s="744">
        <v>167</v>
      </c>
      <c r="M11" s="744">
        <v>151.91935483870967</v>
      </c>
      <c r="N11" s="744">
        <v>177.42857142857142</v>
      </c>
      <c r="P11" s="43"/>
      <c r="Z11" s="38"/>
    </row>
    <row r="12" spans="2:26" s="22" customFormat="1" ht="15.75" customHeight="1">
      <c r="B12" s="42" t="s">
        <v>50</v>
      </c>
      <c r="C12" s="744">
        <v>165.69565217391303</v>
      </c>
      <c r="D12" s="744"/>
      <c r="E12" s="744"/>
      <c r="F12" s="744"/>
      <c r="G12" s="744"/>
      <c r="H12" s="744">
        <v>195</v>
      </c>
      <c r="I12" s="744">
        <v>152.86956521739131</v>
      </c>
      <c r="J12" s="744">
        <v>170</v>
      </c>
      <c r="K12" s="744"/>
      <c r="L12" s="744">
        <v>168</v>
      </c>
      <c r="M12" s="744">
        <v>160.66231884057973</v>
      </c>
      <c r="N12" s="744">
        <v>173.32407407407405</v>
      </c>
      <c r="P12" s="43"/>
      <c r="V12" s="38"/>
      <c r="W12" s="38"/>
      <c r="X12" s="38"/>
      <c r="Y12" s="38"/>
      <c r="Z12" s="38"/>
    </row>
    <row r="13" spans="2:26" s="22" customFormat="1" ht="15.75" customHeight="1">
      <c r="B13" s="42" t="s">
        <v>51</v>
      </c>
      <c r="C13" s="744">
        <v>167</v>
      </c>
      <c r="D13" s="744"/>
      <c r="E13" s="744"/>
      <c r="F13" s="744"/>
      <c r="G13" s="744"/>
      <c r="H13" s="744"/>
      <c r="I13" s="744">
        <v>149.07526881720432</v>
      </c>
      <c r="J13" s="744">
        <v>175</v>
      </c>
      <c r="K13" s="744">
        <v>160</v>
      </c>
      <c r="L13" s="744">
        <v>168</v>
      </c>
      <c r="M13" s="744">
        <v>159.5793010752688</v>
      </c>
      <c r="N13" s="744">
        <v>175.16666666666669</v>
      </c>
      <c r="P13" s="40"/>
      <c r="Q13" s="38"/>
    </row>
    <row r="14" spans="2:26" s="22" customFormat="1" ht="15.75" customHeight="1">
      <c r="B14" s="42" t="s">
        <v>52</v>
      </c>
      <c r="C14" s="744">
        <v>173.70967741935485</v>
      </c>
      <c r="D14" s="744"/>
      <c r="E14" s="744"/>
      <c r="F14" s="744">
        <v>175</v>
      </c>
      <c r="G14" s="818"/>
      <c r="H14" s="744"/>
      <c r="I14" s="744">
        <v>157.67741935483872</v>
      </c>
      <c r="J14" s="744">
        <v>175</v>
      </c>
      <c r="K14" s="744">
        <v>160</v>
      </c>
      <c r="L14" s="744"/>
      <c r="M14" s="744">
        <v>165.62231182795699</v>
      </c>
      <c r="N14" s="744">
        <v>178.25</v>
      </c>
      <c r="P14" s="40"/>
      <c r="Q14" s="38"/>
    </row>
    <row r="15" spans="2:26" s="22" customFormat="1" ht="15.75" customHeight="1">
      <c r="B15" s="42" t="s">
        <v>53</v>
      </c>
      <c r="C15" s="744">
        <v>179.55</v>
      </c>
      <c r="D15" s="818"/>
      <c r="E15" s="744"/>
      <c r="F15" s="818"/>
      <c r="G15" s="744">
        <v>155</v>
      </c>
      <c r="H15" s="818"/>
      <c r="I15" s="744">
        <v>165</v>
      </c>
      <c r="J15" s="744">
        <v>170.3</v>
      </c>
      <c r="K15" s="744"/>
      <c r="L15" s="818"/>
      <c r="M15" s="744">
        <v>172.3324074074074</v>
      </c>
      <c r="N15" s="744">
        <v>172.3</v>
      </c>
      <c r="P15" s="38"/>
      <c r="Q15" s="38"/>
      <c r="R15" s="38"/>
    </row>
    <row r="16" spans="2:26" s="22" customFormat="1" ht="15.75" customHeight="1">
      <c r="B16" s="42" t="s">
        <v>54</v>
      </c>
      <c r="C16" s="744">
        <v>175</v>
      </c>
      <c r="D16" s="744"/>
      <c r="E16" s="744"/>
      <c r="F16" s="744"/>
      <c r="G16" s="744">
        <v>170.48387096774192</v>
      </c>
      <c r="H16" s="744"/>
      <c r="I16" s="744">
        <v>165</v>
      </c>
      <c r="J16" s="744">
        <v>167.5</v>
      </c>
      <c r="K16" s="744"/>
      <c r="L16" s="744"/>
      <c r="M16" s="744">
        <v>171.08064516129033</v>
      </c>
      <c r="N16" s="744">
        <v>167.5</v>
      </c>
      <c r="Q16" s="38"/>
      <c r="R16" s="48"/>
    </row>
    <row r="17" spans="2:23" s="22" customFormat="1" ht="15.75" customHeight="1">
      <c r="B17" s="42" t="s">
        <v>55</v>
      </c>
      <c r="C17" s="744">
        <v>176.75</v>
      </c>
      <c r="D17" s="818"/>
      <c r="E17" s="744"/>
      <c r="F17" s="818"/>
      <c r="G17" s="744">
        <v>175</v>
      </c>
      <c r="H17" s="818"/>
      <c r="I17" s="744">
        <v>165</v>
      </c>
      <c r="J17" s="744">
        <v>169.16666666666669</v>
      </c>
      <c r="K17" s="744"/>
      <c r="L17" s="744"/>
      <c r="M17" s="744">
        <v>172.43888888888887</v>
      </c>
      <c r="N17" s="744">
        <v>169.16666666666669</v>
      </c>
      <c r="P17" s="43"/>
      <c r="Q17" s="38"/>
    </row>
    <row r="18" spans="2:23" s="22" customFormat="1" ht="15.75" customHeight="1">
      <c r="B18" s="42" t="s">
        <v>56</v>
      </c>
      <c r="C18" s="744">
        <v>185.43548387096772</v>
      </c>
      <c r="D18" s="818"/>
      <c r="E18" s="744">
        <v>169.99553571428572</v>
      </c>
      <c r="F18" s="818"/>
      <c r="G18" s="744">
        <v>172.58709677419355</v>
      </c>
      <c r="H18" s="818"/>
      <c r="I18" s="744">
        <v>167.33333333333331</v>
      </c>
      <c r="J18" s="744"/>
      <c r="K18" s="744"/>
      <c r="L18" s="744"/>
      <c r="M18" s="744">
        <v>177.78629032258064</v>
      </c>
      <c r="N18" s="744"/>
      <c r="P18" s="43"/>
      <c r="Q18" s="38"/>
    </row>
    <row r="19" spans="2:23" s="22" customFormat="1" ht="27" hidden="1" customHeight="1">
      <c r="B19" s="785" t="s">
        <v>66</v>
      </c>
      <c r="C19" s="736" t="e">
        <f>AVERAGE(#REF!)</f>
        <v>#REF!</v>
      </c>
      <c r="D19" s="736"/>
      <c r="E19" s="736" t="e">
        <f>AVERAGE(#REF!)</f>
        <v>#REF!</v>
      </c>
      <c r="F19" s="736"/>
      <c r="G19" s="736"/>
      <c r="H19" s="736" t="e">
        <f>AVERAGE(#REF!)</f>
        <v>#REF!</v>
      </c>
      <c r="I19" s="736"/>
      <c r="J19" s="736" t="e">
        <f>AVERAGE(#REF!)</f>
        <v>#REF!</v>
      </c>
      <c r="K19" s="736"/>
      <c r="L19" s="736" t="e">
        <f>AVERAGE(#REF!)</f>
        <v>#REF!</v>
      </c>
      <c r="M19" s="736"/>
      <c r="N19" s="786" t="e">
        <f>L19/#REF!*100-100</f>
        <v>#REF!</v>
      </c>
      <c r="O19" s="43"/>
      <c r="P19" s="22">
        <v>13266.303953286515</v>
      </c>
      <c r="Q19" s="38">
        <f>P19/100</f>
        <v>132.66303953286516</v>
      </c>
      <c r="V19" s="22">
        <f>R19/100</f>
        <v>0</v>
      </c>
      <c r="W19" s="22">
        <f>S19/100</f>
        <v>0</v>
      </c>
    </row>
    <row r="20" spans="2:23" s="22" customFormat="1" ht="15" customHeight="1">
      <c r="B20" s="1061" t="s">
        <v>494</v>
      </c>
      <c r="C20" s="1061"/>
      <c r="D20" s="1061"/>
      <c r="E20" s="1061"/>
      <c r="F20" s="1061"/>
      <c r="G20" s="1061"/>
      <c r="H20" s="1061"/>
      <c r="I20" s="1061"/>
      <c r="J20" s="1061"/>
      <c r="K20" s="1061"/>
      <c r="L20" s="1061"/>
      <c r="M20" s="1061"/>
      <c r="N20" s="1061"/>
    </row>
    <row r="21" spans="2:23" ht="27.75" customHeight="1">
      <c r="B21" s="1061"/>
      <c r="C21" s="1061"/>
      <c r="D21" s="1061"/>
      <c r="E21" s="1061"/>
      <c r="F21" s="1061"/>
      <c r="G21" s="1061"/>
      <c r="H21" s="1061"/>
      <c r="I21" s="1061"/>
      <c r="J21" s="1061"/>
      <c r="K21" s="1061"/>
      <c r="L21" s="1061"/>
      <c r="M21" s="1061"/>
      <c r="N21" s="1061"/>
    </row>
    <row r="22" spans="2:23" ht="14.25" customHeight="1">
      <c r="B22" s="1121"/>
      <c r="C22" s="1121"/>
      <c r="D22" s="1121"/>
      <c r="E22" s="1121"/>
      <c r="F22" s="1121"/>
      <c r="G22" s="1121"/>
      <c r="H22" s="1121"/>
      <c r="I22" s="106"/>
      <c r="J22" s="106"/>
      <c r="K22" s="106"/>
      <c r="L22" s="106"/>
      <c r="M22" s="106"/>
      <c r="N22" s="105"/>
    </row>
    <row r="23" spans="2:23">
      <c r="J23" s="11"/>
      <c r="K23" s="11"/>
      <c r="R23" s="14"/>
      <c r="S23" s="14"/>
      <c r="T23" s="14"/>
      <c r="U23" s="14"/>
      <c r="V23" s="14"/>
    </row>
    <row r="24" spans="2:23">
      <c r="J24" s="11"/>
      <c r="K24" s="11"/>
      <c r="S24" s="14"/>
      <c r="T24" s="14"/>
      <c r="U24" s="14"/>
      <c r="V24" s="14"/>
    </row>
    <row r="25" spans="2:23">
      <c r="B25" s="16"/>
      <c r="C25" s="16"/>
      <c r="D25" s="16"/>
      <c r="E25" s="16"/>
      <c r="F25" s="16"/>
      <c r="G25" s="16"/>
      <c r="J25" s="11"/>
      <c r="K25" s="11"/>
      <c r="R25" s="14"/>
      <c r="S25" s="14"/>
      <c r="T25" s="14"/>
      <c r="U25" s="14"/>
      <c r="V25" s="14"/>
    </row>
    <row r="26" spans="2:23">
      <c r="C26" s="16"/>
      <c r="D26" s="16"/>
      <c r="E26" s="16"/>
      <c r="F26" s="16"/>
      <c r="G26" s="16"/>
      <c r="J26" s="11"/>
      <c r="K26" s="11"/>
      <c r="S26" s="14"/>
      <c r="T26" s="14"/>
      <c r="U26" s="14"/>
      <c r="V26" s="14"/>
    </row>
    <row r="27" spans="2:23">
      <c r="J27" s="11"/>
      <c r="K27" s="11"/>
      <c r="R27" s="14"/>
      <c r="S27" s="14"/>
      <c r="T27" s="14"/>
      <c r="U27" s="14"/>
      <c r="V27" s="14"/>
    </row>
    <row r="28" spans="2:23">
      <c r="J28" s="11"/>
      <c r="K28" s="11"/>
      <c r="S28" s="14"/>
      <c r="T28" s="14"/>
      <c r="U28" s="14"/>
      <c r="V28" s="14"/>
    </row>
    <row r="29" spans="2:23">
      <c r="J29" s="11"/>
      <c r="K29" s="11"/>
      <c r="R29" s="14"/>
      <c r="S29" s="14"/>
      <c r="T29" s="14"/>
      <c r="U29" s="14"/>
      <c r="V29" s="14"/>
    </row>
    <row r="30" spans="2:23">
      <c r="J30" s="11"/>
      <c r="K30" s="11"/>
      <c r="S30" s="14"/>
      <c r="T30" s="14"/>
      <c r="U30" s="14"/>
      <c r="V30" s="14"/>
    </row>
    <row r="31" spans="2:23">
      <c r="R31" s="14"/>
      <c r="S31" s="14"/>
      <c r="T31" s="14"/>
      <c r="U31" s="14"/>
      <c r="V31" s="14"/>
    </row>
    <row r="32" spans="2:23">
      <c r="S32" s="14"/>
      <c r="T32" s="14"/>
      <c r="U32" s="14"/>
      <c r="V32" s="14"/>
    </row>
    <row r="33" spans="18:22">
      <c r="R33" s="14"/>
      <c r="S33" s="14"/>
      <c r="T33" s="14"/>
      <c r="U33" s="14"/>
      <c r="V33" s="14"/>
    </row>
    <row r="34" spans="18:22">
      <c r="S34" s="14"/>
      <c r="T34" s="14"/>
      <c r="U34" s="14"/>
      <c r="V34" s="14"/>
    </row>
    <row r="35" spans="18:22">
      <c r="R35" s="14"/>
      <c r="S35" s="14"/>
      <c r="T35" s="14"/>
      <c r="U35" s="14"/>
      <c r="V35" s="14"/>
    </row>
    <row r="37" spans="18:22" ht="13.5" customHeight="1"/>
    <row r="38" spans="18:22" ht="13.5" customHeight="1"/>
    <row r="39" spans="18:22" ht="13.5" customHeight="1"/>
    <row r="40" spans="18:22" ht="13.5" customHeight="1"/>
    <row r="41" spans="18:22" ht="12.75" customHeight="1"/>
    <row r="42" spans="18:22" ht="12.75" customHeight="1"/>
    <row r="43" spans="18:22" ht="15" customHeight="1"/>
    <row r="44" spans="18:22" ht="15" customHeight="1"/>
    <row r="45" spans="18:22" ht="15" customHeight="1"/>
    <row r="46" spans="18:22" ht="15" customHeight="1"/>
    <row r="47" spans="18:22" ht="15" customHeight="1"/>
    <row r="48" spans="18:22" ht="15" customHeight="1"/>
    <row r="49" spans="21:21" ht="15" customHeight="1"/>
    <row r="50" spans="21:21" ht="15" customHeight="1"/>
    <row r="51" spans="21:21" ht="15" customHeight="1"/>
    <row r="52" spans="21:21" ht="15" customHeight="1"/>
    <row r="53" spans="21:21" ht="15" customHeight="1"/>
    <row r="54" spans="21:21" ht="15" customHeight="1"/>
    <row r="55" spans="21:21" ht="15" customHeight="1"/>
    <row r="56" spans="21:21" ht="15" customHeight="1"/>
    <row r="57" spans="21:21" ht="15" customHeight="1"/>
    <row r="58" spans="21:21" ht="15" customHeight="1"/>
    <row r="59" spans="21:21" ht="15" customHeight="1"/>
    <row r="60" spans="21:21" ht="15" customHeight="1"/>
    <row r="61" spans="21:21" ht="15" customHeight="1">
      <c r="U61" s="12"/>
    </row>
    <row r="62" spans="21:21" ht="15" customHeight="1">
      <c r="U62" s="12"/>
    </row>
    <row r="63" spans="21:21" ht="15" customHeight="1">
      <c r="U63" s="12"/>
    </row>
    <row r="64" spans="21:21" ht="15" customHeight="1">
      <c r="U64" s="12"/>
    </row>
    <row r="65" spans="21:21" ht="15" customHeight="1">
      <c r="U65" s="12"/>
    </row>
    <row r="66" spans="21:21" ht="15" customHeight="1">
      <c r="U66" s="12"/>
    </row>
    <row r="67" spans="21:21" ht="15" customHeight="1">
      <c r="U67" s="12"/>
    </row>
    <row r="68" spans="21:21" ht="15" customHeight="1"/>
    <row r="69" spans="21:21" ht="15" customHeight="1"/>
    <row r="70" spans="21:21" ht="15" customHeight="1"/>
    <row r="71" spans="21:21" ht="15" customHeight="1"/>
    <row r="72" spans="21:21" ht="15" customHeight="1"/>
    <row r="73" spans="21:21" ht="15" customHeight="1"/>
    <row r="74" spans="21:21" ht="15" customHeight="1"/>
    <row r="75" spans="21:21" ht="15" customHeight="1"/>
    <row r="76" spans="21:21" ht="15" customHeight="1"/>
    <row r="77" spans="21:21" ht="15" customHeight="1"/>
    <row r="78" spans="21:21" ht="15" customHeight="1"/>
    <row r="79" spans="21:21" ht="15" customHeight="1"/>
    <row r="80" spans="21:21" ht="15" customHeight="1"/>
    <row r="81" ht="15" customHeight="1"/>
  </sheetData>
  <mergeCells count="12">
    <mergeCell ref="B1:N1"/>
    <mergeCell ref="B4:N4"/>
    <mergeCell ref="B5:B6"/>
    <mergeCell ref="C5:D5"/>
    <mergeCell ref="E5:F5"/>
    <mergeCell ref="B22:H22"/>
    <mergeCell ref="B3:N3"/>
    <mergeCell ref="G5:H5"/>
    <mergeCell ref="I5:J5"/>
    <mergeCell ref="K5:L5"/>
    <mergeCell ref="M5:N5"/>
    <mergeCell ref="B20:N21"/>
  </mergeCells>
  <printOptions horizontalCentered="1"/>
  <pageMargins left="0.59055118110236227" right="0.59055118110236227" top="0.62992125984251968" bottom="0.78740157480314965" header="0.51181102362204722" footer="0.59055118110236227"/>
  <pageSetup scale="98"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pageSetUpPr fitToPage="1"/>
  </sheetPr>
  <dimension ref="A1:G18"/>
  <sheetViews>
    <sheetView zoomScaleNormal="100" workbookViewId="0">
      <selection activeCell="A3" sqref="A3:E11"/>
    </sheetView>
  </sheetViews>
  <sheetFormatPr baseColWidth="10" defaultRowHeight="18"/>
  <cols>
    <col min="1" max="1" width="8" customWidth="1"/>
    <col min="2" max="2" width="18.26953125" customWidth="1"/>
    <col min="5" max="5" width="27.453125" customWidth="1"/>
  </cols>
  <sheetData>
    <row r="1" spans="1:7">
      <c r="A1" s="1000" t="s">
        <v>106</v>
      </c>
      <c r="B1" s="1000"/>
      <c r="C1" s="1000"/>
      <c r="D1" s="1000"/>
      <c r="E1" s="1000"/>
    </row>
    <row r="2" spans="1:7">
      <c r="A2" s="1001"/>
      <c r="B2" s="1001"/>
      <c r="C2" s="1001"/>
      <c r="D2" s="1001"/>
      <c r="E2" s="1001"/>
    </row>
    <row r="3" spans="1:7" ht="27.75" customHeight="1">
      <c r="A3" s="1002" t="s">
        <v>673</v>
      </c>
      <c r="B3" s="1002"/>
      <c r="C3" s="1002"/>
      <c r="D3" s="1002"/>
      <c r="E3" s="1002"/>
      <c r="G3" s="250" t="s">
        <v>424</v>
      </c>
    </row>
    <row r="4" spans="1:7" ht="18.75" customHeight="1">
      <c r="A4" s="1002"/>
      <c r="B4" s="1002"/>
      <c r="C4" s="1002"/>
      <c r="D4" s="1002"/>
      <c r="E4" s="1002"/>
    </row>
    <row r="5" spans="1:7" ht="27.75" customHeight="1">
      <c r="A5" s="1002"/>
      <c r="B5" s="1002"/>
      <c r="C5" s="1002"/>
      <c r="D5" s="1002"/>
      <c r="E5" s="1002"/>
    </row>
    <row r="6" spans="1:7" ht="36.75" customHeight="1">
      <c r="A6" s="1002"/>
      <c r="B6" s="1002"/>
      <c r="C6" s="1002"/>
      <c r="D6" s="1002"/>
      <c r="E6" s="1002"/>
    </row>
    <row r="7" spans="1:7" ht="36.75" customHeight="1">
      <c r="A7" s="1002"/>
      <c r="B7" s="1002"/>
      <c r="C7" s="1002"/>
      <c r="D7" s="1002"/>
      <c r="E7" s="1002"/>
    </row>
    <row r="8" spans="1:7" ht="39.75" customHeight="1">
      <c r="A8" s="1002"/>
      <c r="B8" s="1002"/>
      <c r="C8" s="1002"/>
      <c r="D8" s="1002"/>
      <c r="E8" s="1002"/>
    </row>
    <row r="9" spans="1:7" ht="39.75" customHeight="1">
      <c r="A9" s="1002"/>
      <c r="B9" s="1002"/>
      <c r="C9" s="1002"/>
      <c r="D9" s="1002"/>
      <c r="E9" s="1002"/>
      <c r="G9" s="250"/>
    </row>
    <row r="10" spans="1:7" ht="39.75" customHeight="1">
      <c r="A10" s="1002"/>
      <c r="B10" s="1002"/>
      <c r="C10" s="1002"/>
      <c r="D10" s="1002"/>
      <c r="E10" s="1002"/>
    </row>
    <row r="11" spans="1:7" ht="409.5" customHeight="1">
      <c r="A11" s="1002"/>
      <c r="B11" s="1002"/>
      <c r="C11" s="1002"/>
      <c r="D11" s="1002"/>
      <c r="E11" s="1002"/>
    </row>
    <row r="12" spans="1:7" ht="29.25" customHeight="1">
      <c r="C12" s="143"/>
    </row>
    <row r="13" spans="1:7">
      <c r="C13" s="143"/>
    </row>
    <row r="14" spans="1:7">
      <c r="C14" s="143"/>
    </row>
    <row r="15" spans="1:7">
      <c r="C15" s="143"/>
    </row>
    <row r="16" spans="1:7">
      <c r="C16" s="143"/>
    </row>
    <row r="17" spans="3:3">
      <c r="C17" s="143"/>
    </row>
    <row r="18" spans="3:3">
      <c r="C18" s="143"/>
    </row>
  </sheetData>
  <mergeCells count="3">
    <mergeCell ref="A1:E1"/>
    <mergeCell ref="A2:E2"/>
    <mergeCell ref="A3:E11"/>
  </mergeCells>
  <pageMargins left="0.7" right="0.7" top="0.75" bottom="0.75" header="0.3" footer="0.3"/>
  <pageSetup scale="86"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79998168889431442"/>
    <pageSetUpPr fitToPage="1"/>
  </sheetPr>
  <dimension ref="B1:V176"/>
  <sheetViews>
    <sheetView topLeftCell="A16" zoomScaleNormal="100" zoomScaleSheetLayoutView="75" workbookViewId="0">
      <selection activeCell="O47" sqref="O47"/>
    </sheetView>
  </sheetViews>
  <sheetFormatPr baseColWidth="10" defaultRowHeight="12"/>
  <cols>
    <col min="1" max="1" width="2.26953125" style="1" customWidth="1"/>
    <col min="2" max="2" width="10.08984375" style="9" customWidth="1"/>
    <col min="3" max="5" width="8" style="1" customWidth="1"/>
    <col min="6" max="7" width="8" style="163" customWidth="1"/>
    <col min="8" max="8" width="8" style="1" customWidth="1"/>
    <col min="9" max="9" width="3.7265625" style="1" customWidth="1"/>
    <col min="10" max="10" width="5.90625" style="17" customWidth="1"/>
    <col min="11" max="11" width="11" style="17" hidden="1" customWidth="1"/>
    <col min="12" max="12" width="3.7265625" style="17" hidden="1" customWidth="1"/>
    <col min="13" max="13" width="4.6328125" style="17" bestFit="1" customWidth="1"/>
    <col min="14" max="14" width="5.08984375" style="1" customWidth="1"/>
    <col min="15" max="16384" width="10.90625" style="1"/>
  </cols>
  <sheetData>
    <row r="1" spans="2:19" s="28" customFormat="1" ht="12.75">
      <c r="B1" s="1026" t="s">
        <v>402</v>
      </c>
      <c r="C1" s="1026"/>
      <c r="D1" s="1026"/>
      <c r="E1" s="1026"/>
      <c r="F1" s="1026"/>
      <c r="G1" s="1026"/>
      <c r="H1" s="1026"/>
      <c r="J1" s="35"/>
      <c r="K1" s="35"/>
      <c r="L1" s="35"/>
      <c r="M1" s="35"/>
    </row>
    <row r="2" spans="2:19" s="28" customFormat="1" ht="12.75">
      <c r="B2" s="26"/>
      <c r="C2" s="34"/>
      <c r="D2" s="24"/>
      <c r="E2" s="24"/>
      <c r="F2" s="162"/>
      <c r="G2" s="162"/>
      <c r="J2" s="35"/>
      <c r="K2" s="35"/>
      <c r="L2" s="35"/>
      <c r="M2" s="35"/>
    </row>
    <row r="3" spans="2:19" s="28" customFormat="1" ht="12.75">
      <c r="B3" s="1026" t="s">
        <v>456</v>
      </c>
      <c r="C3" s="1026"/>
      <c r="D3" s="1026"/>
      <c r="E3" s="1026"/>
      <c r="F3" s="1026"/>
      <c r="G3" s="1026"/>
      <c r="H3" s="1026"/>
      <c r="J3" s="35"/>
      <c r="K3" s="35"/>
      <c r="L3" s="35"/>
      <c r="M3" s="35"/>
      <c r="N3" s="204"/>
    </row>
    <row r="4" spans="2:19" s="28" customFormat="1" ht="12.75">
      <c r="B4" s="1026" t="s">
        <v>445</v>
      </c>
      <c r="C4" s="1026"/>
      <c r="D4" s="1026"/>
      <c r="E4" s="1026"/>
      <c r="F4" s="1026"/>
      <c r="G4" s="1026"/>
      <c r="H4" s="1026"/>
      <c r="J4" s="35"/>
      <c r="K4" s="35"/>
      <c r="L4" s="35"/>
      <c r="M4" s="35"/>
    </row>
    <row r="5" spans="2:19" s="28" customFormat="1" ht="66.75" customHeight="1">
      <c r="B5" s="403" t="s">
        <v>98</v>
      </c>
      <c r="C5" s="651" t="s">
        <v>152</v>
      </c>
      <c r="D5" s="651" t="s">
        <v>102</v>
      </c>
      <c r="E5" s="651" t="s">
        <v>103</v>
      </c>
      <c r="F5" s="651" t="s">
        <v>145</v>
      </c>
      <c r="G5" s="651" t="s">
        <v>149</v>
      </c>
      <c r="H5" s="651" t="s">
        <v>151</v>
      </c>
      <c r="I5" s="540"/>
      <c r="J5" s="538"/>
      <c r="K5" s="538"/>
      <c r="L5" s="539"/>
      <c r="M5" s="538"/>
      <c r="N5" s="540"/>
      <c r="O5" s="540"/>
      <c r="P5" s="540"/>
      <c r="Q5" s="540"/>
    </row>
    <row r="6" spans="2:19" ht="14.25" customHeight="1">
      <c r="B6" s="890">
        <v>43132</v>
      </c>
      <c r="C6" s="746">
        <v>117.59854862500001</v>
      </c>
      <c r="D6" s="746">
        <v>146.54214285714286</v>
      </c>
      <c r="E6" s="746"/>
      <c r="F6" s="746">
        <v>140.33821428571429</v>
      </c>
      <c r="G6" s="746">
        <v>151.69976190476189</v>
      </c>
      <c r="H6" s="891">
        <v>123.58286800853594</v>
      </c>
      <c r="I6" s="502"/>
      <c r="J6" s="561"/>
      <c r="K6" s="542"/>
      <c r="L6" s="543"/>
      <c r="M6" s="541"/>
      <c r="N6" s="544"/>
      <c r="O6" s="544"/>
      <c r="P6" s="544"/>
      <c r="Q6" s="544"/>
      <c r="R6" s="544"/>
    </row>
    <row r="7" spans="2:19" ht="14.25" customHeight="1">
      <c r="B7" s="890">
        <v>43160</v>
      </c>
      <c r="C7" s="746">
        <v>124.87942072580647</v>
      </c>
      <c r="D7" s="746">
        <v>153.80612903225807</v>
      </c>
      <c r="E7" s="746"/>
      <c r="F7" s="746">
        <v>155.83935483870968</v>
      </c>
      <c r="G7" s="746">
        <v>141.51612903225808</v>
      </c>
      <c r="H7" s="891">
        <v>125.1048193992839</v>
      </c>
      <c r="I7" s="502"/>
      <c r="J7" s="561"/>
      <c r="K7" s="546"/>
      <c r="L7" s="543"/>
      <c r="M7" s="541"/>
      <c r="P7" s="568"/>
      <c r="Q7" s="544"/>
      <c r="R7" s="544"/>
      <c r="S7" s="163"/>
    </row>
    <row r="8" spans="2:19" ht="14.25" customHeight="1">
      <c r="B8" s="890">
        <v>43191</v>
      </c>
      <c r="C8" s="746">
        <v>126.81271572666668</v>
      </c>
      <c r="D8" s="746">
        <v>155.67400000000001</v>
      </c>
      <c r="E8" s="746"/>
      <c r="F8" s="746">
        <v>166.15233333333333</v>
      </c>
      <c r="G8" s="746">
        <v>146.28333333333333</v>
      </c>
      <c r="H8" s="891">
        <v>126.83310766497112</v>
      </c>
      <c r="I8" s="549"/>
      <c r="J8" s="561"/>
      <c r="K8" s="539"/>
      <c r="L8" s="539"/>
      <c r="M8" s="541"/>
      <c r="R8" s="544"/>
      <c r="S8" s="163"/>
    </row>
    <row r="9" spans="2:19" ht="14.25" customHeight="1">
      <c r="B9" s="890">
        <v>43221</v>
      </c>
      <c r="C9" s="746">
        <v>140.96106258064515</v>
      </c>
      <c r="D9" s="746">
        <v>172.35645161290321</v>
      </c>
      <c r="E9" s="746"/>
      <c r="F9" s="746">
        <v>194.36129032258066</v>
      </c>
      <c r="G9" s="746">
        <v>157</v>
      </c>
      <c r="H9" s="891">
        <v>137.2415737054634</v>
      </c>
      <c r="I9" s="549"/>
      <c r="J9" s="561"/>
      <c r="K9" s="539"/>
      <c r="L9" s="539"/>
      <c r="M9" s="541"/>
      <c r="R9" s="544"/>
      <c r="S9" s="163"/>
    </row>
    <row r="10" spans="2:19" ht="14.25" customHeight="1">
      <c r="B10" s="890">
        <v>43252</v>
      </c>
      <c r="C10" s="746">
        <v>138.04634727999999</v>
      </c>
      <c r="D10" s="746">
        <v>171.04566666666665</v>
      </c>
      <c r="E10" s="746"/>
      <c r="F10" s="746">
        <v>200.15533333333332</v>
      </c>
      <c r="G10" s="746">
        <v>165.69565217391303</v>
      </c>
      <c r="H10" s="891">
        <v>140.20755495222161</v>
      </c>
      <c r="I10" s="549"/>
      <c r="J10" s="561"/>
      <c r="K10" s="539"/>
      <c r="L10" s="539"/>
      <c r="M10" s="541"/>
      <c r="R10" s="544"/>
      <c r="S10" s="163"/>
    </row>
    <row r="11" spans="2:19" ht="14.25" customHeight="1">
      <c r="B11" s="890">
        <v>43282</v>
      </c>
      <c r="C11" s="746">
        <v>140.6</v>
      </c>
      <c r="D11" s="746">
        <v>173.8</v>
      </c>
      <c r="E11" s="746"/>
      <c r="F11" s="746">
        <v>190.3</v>
      </c>
      <c r="G11" s="746">
        <v>167</v>
      </c>
      <c r="H11" s="891">
        <v>154.30000000000001</v>
      </c>
      <c r="I11" s="549"/>
      <c r="J11" s="561"/>
      <c r="K11" s="539"/>
      <c r="L11" s="539"/>
      <c r="M11" s="541"/>
      <c r="R11" s="544"/>
      <c r="S11" s="163"/>
    </row>
    <row r="12" spans="2:19" ht="14.25" customHeight="1">
      <c r="B12" s="890">
        <v>43313</v>
      </c>
      <c r="C12" s="747">
        <v>149.63132525161288</v>
      </c>
      <c r="D12" s="747">
        <v>183.11193548387098</v>
      </c>
      <c r="E12" s="747"/>
      <c r="F12" s="747">
        <v>188.81096774193549</v>
      </c>
      <c r="G12" s="747">
        <v>173.70967741935485</v>
      </c>
      <c r="H12" s="747">
        <v>178.49999999999997</v>
      </c>
      <c r="I12" s="549"/>
      <c r="J12" s="561"/>
      <c r="K12" s="539"/>
      <c r="L12" s="539"/>
      <c r="M12" s="541"/>
      <c r="R12" s="544"/>
      <c r="S12" s="163"/>
    </row>
    <row r="13" spans="2:19" ht="14.25" customHeight="1">
      <c r="B13" s="890">
        <v>43344</v>
      </c>
      <c r="C13" s="747">
        <v>147.95266637666668</v>
      </c>
      <c r="D13" s="747">
        <v>182.4117391304348</v>
      </c>
      <c r="E13" s="747"/>
      <c r="F13" s="747">
        <v>190.08478260869563</v>
      </c>
      <c r="G13" s="747">
        <v>179.55</v>
      </c>
      <c r="H13" s="747">
        <v>182.95760315568393</v>
      </c>
      <c r="I13" s="549"/>
      <c r="J13" s="561"/>
      <c r="K13" s="539"/>
      <c r="L13" s="539"/>
      <c r="M13" s="541"/>
      <c r="R13" s="544"/>
      <c r="S13" s="163"/>
    </row>
    <row r="14" spans="2:19" ht="14.25" customHeight="1">
      <c r="B14" s="892">
        <v>43374</v>
      </c>
      <c r="C14" s="747">
        <v>148.08965871612901</v>
      </c>
      <c r="D14" s="747">
        <v>181.86</v>
      </c>
      <c r="E14" s="747"/>
      <c r="F14" s="747">
        <v>188.76870967741937</v>
      </c>
      <c r="G14" s="747">
        <v>175</v>
      </c>
      <c r="H14" s="747">
        <v>178.25003789752421</v>
      </c>
      <c r="I14" s="549"/>
      <c r="J14" s="561"/>
      <c r="K14" s="539"/>
      <c r="L14" s="539"/>
      <c r="M14" s="541"/>
      <c r="R14" s="544"/>
      <c r="S14" s="163"/>
    </row>
    <row r="15" spans="2:19" ht="14.25" customHeight="1">
      <c r="B15" s="892">
        <v>43405</v>
      </c>
      <c r="C15" s="747">
        <v>147.66909537600003</v>
      </c>
      <c r="D15" s="747">
        <v>183.09700000000001</v>
      </c>
      <c r="E15" s="747"/>
      <c r="F15" s="747">
        <v>182.00266666666667</v>
      </c>
      <c r="G15" s="747">
        <v>176.75</v>
      </c>
      <c r="H15" s="747">
        <v>182.89531336517589</v>
      </c>
      <c r="I15" s="549"/>
      <c r="J15" s="561"/>
      <c r="K15" s="539"/>
      <c r="L15" s="539"/>
      <c r="M15" s="541"/>
      <c r="R15" s="544"/>
      <c r="S15" s="163"/>
    </row>
    <row r="16" spans="2:19" ht="14.25" customHeight="1">
      <c r="B16" s="892">
        <v>43435</v>
      </c>
      <c r="C16" s="747">
        <v>153.75728573333333</v>
      </c>
      <c r="D16" s="747">
        <v>188.10354838709679</v>
      </c>
      <c r="E16" s="747"/>
      <c r="F16" s="747">
        <v>187.52225806451614</v>
      </c>
      <c r="G16" s="747">
        <v>185.43548387096772</v>
      </c>
      <c r="H16" s="747">
        <v>174.95892290883702</v>
      </c>
      <c r="I16" s="549"/>
      <c r="J16" s="561"/>
      <c r="K16" s="539"/>
      <c r="L16" s="539"/>
      <c r="M16" s="541"/>
      <c r="R16" s="544"/>
      <c r="S16" s="163"/>
    </row>
    <row r="17" spans="2:19" ht="14.25" customHeight="1">
      <c r="B17" s="892">
        <v>43466</v>
      </c>
      <c r="C17" s="747">
        <v>152.3179216037037</v>
      </c>
      <c r="D17" s="747">
        <v>189.31333333333333</v>
      </c>
      <c r="E17" s="747"/>
      <c r="F17" s="747">
        <v>191.34296296296296</v>
      </c>
      <c r="G17" s="747">
        <v>187.32407407407408</v>
      </c>
      <c r="H17" s="747">
        <v>166.85648771019902</v>
      </c>
      <c r="I17" s="549"/>
      <c r="J17" s="561"/>
      <c r="K17" s="539"/>
      <c r="L17" s="539"/>
      <c r="M17" s="541"/>
      <c r="R17" s="544"/>
      <c r="S17" s="163"/>
    </row>
    <row r="18" spans="2:19" ht="14.25" customHeight="1">
      <c r="B18" s="892">
        <v>43497</v>
      </c>
      <c r="C18" s="744">
        <v>143.57735347142855</v>
      </c>
      <c r="D18" s="744">
        <v>183.34392857142859</v>
      </c>
      <c r="E18" s="744"/>
      <c r="F18" s="744">
        <v>193.52071428571426</v>
      </c>
      <c r="G18" s="744">
        <v>184.92884615384617</v>
      </c>
      <c r="H18" s="744">
        <v>163.01295756642645</v>
      </c>
      <c r="I18" s="549"/>
      <c r="J18" s="561"/>
      <c r="K18" s="539"/>
      <c r="L18" s="539"/>
      <c r="M18" s="541"/>
      <c r="R18" s="544"/>
      <c r="S18" s="163"/>
    </row>
    <row r="19" spans="2:19" ht="14.25" customHeight="1">
      <c r="B19" s="890">
        <v>43525</v>
      </c>
      <c r="C19" s="747">
        <v>141.78295631612903</v>
      </c>
      <c r="D19" s="747">
        <v>177.35354838709679</v>
      </c>
      <c r="E19" s="747"/>
      <c r="F19" s="747">
        <v>186.08387096774194</v>
      </c>
      <c r="G19" s="747">
        <v>184.79838709677421</v>
      </c>
      <c r="H19" s="747">
        <v>167.39144725350198</v>
      </c>
      <c r="I19" s="549"/>
      <c r="J19" s="561"/>
      <c r="K19" s="539"/>
      <c r="L19" s="539"/>
      <c r="M19" s="541"/>
      <c r="R19" s="544"/>
      <c r="S19" s="163"/>
    </row>
    <row r="20" spans="2:19" ht="14.25" customHeight="1">
      <c r="B20" s="890">
        <v>43556</v>
      </c>
      <c r="C20" s="744">
        <v>132.64089279999999</v>
      </c>
      <c r="D20" s="744">
        <v>172.55366666666666</v>
      </c>
      <c r="E20" s="744"/>
      <c r="F20" s="744">
        <v>178.56900000000002</v>
      </c>
      <c r="G20" s="744">
        <v>185</v>
      </c>
      <c r="H20" s="744">
        <v>169.69257301329134</v>
      </c>
      <c r="I20" s="549"/>
      <c r="J20" s="561"/>
      <c r="K20" s="539"/>
      <c r="L20" s="539"/>
      <c r="M20" s="541"/>
      <c r="R20" s="544"/>
      <c r="S20" s="163"/>
    </row>
    <row r="21" spans="2:19" ht="14.25" customHeight="1">
      <c r="B21" s="890">
        <v>43586</v>
      </c>
      <c r="C21" s="744">
        <v>133.2357408</v>
      </c>
      <c r="D21" s="744">
        <v>164.45</v>
      </c>
      <c r="E21" s="744"/>
      <c r="F21" s="744">
        <v>179.64</v>
      </c>
      <c r="G21" s="744">
        <v>185</v>
      </c>
      <c r="H21" s="744">
        <v>175.93265098289484</v>
      </c>
      <c r="I21" s="549"/>
      <c r="J21" s="561"/>
      <c r="K21" s="539"/>
      <c r="L21" s="539"/>
      <c r="M21" s="541"/>
      <c r="R21" s="544"/>
      <c r="S21" s="163"/>
    </row>
    <row r="22" spans="2:19" ht="14.25" customHeight="1">
      <c r="B22" s="890">
        <v>43617</v>
      </c>
      <c r="C22" s="744">
        <v>159.60592608666667</v>
      </c>
      <c r="D22" s="744">
        <v>197.20366666666666</v>
      </c>
      <c r="E22" s="744"/>
      <c r="F22" s="744">
        <v>200.16299999999998</v>
      </c>
      <c r="G22" s="744"/>
      <c r="H22" s="744">
        <v>175.84353897655271</v>
      </c>
      <c r="I22" s="549"/>
      <c r="J22" s="561"/>
      <c r="K22" s="539"/>
      <c r="L22" s="539"/>
      <c r="M22" s="541"/>
      <c r="R22" s="544"/>
      <c r="S22" s="163"/>
    </row>
    <row r="23" spans="2:19" ht="14.25" customHeight="1">
      <c r="B23" s="890">
        <v>43647</v>
      </c>
      <c r="C23" s="744">
        <v>149.52562243870966</v>
      </c>
      <c r="D23" s="744">
        <v>186.86967741935484</v>
      </c>
      <c r="E23" s="744"/>
      <c r="F23" s="744">
        <v>199.15677419354836</v>
      </c>
      <c r="G23" s="744"/>
      <c r="H23" s="744">
        <v>169.56435378899377</v>
      </c>
      <c r="I23" s="549"/>
      <c r="J23" s="561"/>
      <c r="K23" s="539"/>
      <c r="L23" s="539"/>
      <c r="M23" s="541"/>
      <c r="R23" s="544"/>
      <c r="S23" s="163"/>
    </row>
    <row r="24" spans="2:19" ht="14.25" customHeight="1">
      <c r="B24" s="890">
        <v>43678</v>
      </c>
      <c r="C24" s="744">
        <v>148.07065029677418</v>
      </c>
      <c r="D24" s="744">
        <v>187.48032258064515</v>
      </c>
      <c r="E24" s="744"/>
      <c r="F24" s="744">
        <v>202.01709677419356</v>
      </c>
      <c r="G24" s="744"/>
      <c r="H24" s="744">
        <v>179.17951596192964</v>
      </c>
      <c r="I24" s="549"/>
      <c r="J24" s="561"/>
      <c r="K24" s="539"/>
      <c r="L24" s="539"/>
      <c r="M24" s="541"/>
      <c r="R24" s="544"/>
      <c r="S24" s="163"/>
    </row>
    <row r="25" spans="2:19" ht="14.25" customHeight="1">
      <c r="B25" s="890">
        <v>43709</v>
      </c>
      <c r="C25" s="744">
        <v>153.2309823689655</v>
      </c>
      <c r="D25" s="744">
        <v>186.51</v>
      </c>
      <c r="E25" s="744"/>
      <c r="F25" s="744">
        <v>196.28310344827588</v>
      </c>
      <c r="G25" s="744"/>
      <c r="H25" s="744">
        <v>178.17627809535787</v>
      </c>
      <c r="I25" s="549"/>
      <c r="J25" s="561"/>
      <c r="K25" s="539"/>
      <c r="L25" s="539"/>
      <c r="M25" s="541"/>
      <c r="R25" s="544"/>
      <c r="S25" s="163"/>
    </row>
    <row r="26" spans="2:19" ht="14.25" customHeight="1">
      <c r="B26" s="890">
        <v>43739</v>
      </c>
      <c r="C26" s="744">
        <v>162.5119004129032</v>
      </c>
      <c r="D26" s="744">
        <v>195.91032258064516</v>
      </c>
      <c r="E26" s="744"/>
      <c r="F26" s="744">
        <v>197.47806451612902</v>
      </c>
      <c r="G26" s="744"/>
      <c r="H26" s="744"/>
      <c r="I26" s="549"/>
      <c r="J26" s="561"/>
      <c r="K26" s="539"/>
      <c r="L26" s="539"/>
      <c r="M26" s="541"/>
      <c r="R26" s="544"/>
      <c r="S26" s="163"/>
    </row>
    <row r="27" spans="2:19" ht="14.25" customHeight="1">
      <c r="B27" s="890">
        <v>43770</v>
      </c>
      <c r="C27" s="744">
        <v>190.5048558</v>
      </c>
      <c r="D27" s="744">
        <v>231.42375000000001</v>
      </c>
      <c r="E27" s="744"/>
      <c r="F27" s="744">
        <v>197.33875</v>
      </c>
      <c r="G27" s="744">
        <v>190</v>
      </c>
      <c r="H27" s="744"/>
      <c r="I27" s="549"/>
      <c r="J27" s="561"/>
      <c r="K27" s="539"/>
      <c r="L27" s="539"/>
      <c r="M27" s="541"/>
      <c r="R27" s="544"/>
      <c r="S27" s="163"/>
    </row>
    <row r="28" spans="2:19" ht="14.25" customHeight="1">
      <c r="B28" s="1061" t="s">
        <v>421</v>
      </c>
      <c r="C28" s="1061"/>
      <c r="D28" s="1061"/>
      <c r="E28" s="1061"/>
      <c r="F28" s="1061"/>
      <c r="G28" s="1061"/>
      <c r="H28" s="1061"/>
      <c r="I28" s="549"/>
      <c r="J28" s="561"/>
      <c r="K28" s="539"/>
      <c r="L28" s="539"/>
      <c r="M28" s="541"/>
      <c r="R28" s="544"/>
      <c r="S28" s="163"/>
    </row>
    <row r="29" spans="2:19" ht="14.25" customHeight="1">
      <c r="B29" s="730"/>
      <c r="C29" s="731"/>
      <c r="D29" s="731"/>
      <c r="E29" s="731"/>
      <c r="F29" s="731"/>
      <c r="G29" s="731"/>
      <c r="H29" s="731"/>
      <c r="I29" s="549"/>
      <c r="J29" s="561"/>
      <c r="K29" s="539"/>
      <c r="L29" s="539"/>
      <c r="M29" s="541"/>
      <c r="R29" s="544"/>
      <c r="S29" s="163"/>
    </row>
    <row r="30" spans="2:19" ht="14.25" customHeight="1">
      <c r="B30" s="730"/>
      <c r="C30" s="731"/>
      <c r="D30" s="731"/>
      <c r="E30" s="731"/>
      <c r="F30" s="731"/>
      <c r="G30" s="731"/>
      <c r="H30" s="731"/>
      <c r="I30" s="549"/>
      <c r="J30" s="561"/>
      <c r="K30" s="539"/>
      <c r="L30" s="539"/>
      <c r="M30" s="541"/>
      <c r="R30" s="544"/>
      <c r="S30" s="163"/>
    </row>
    <row r="31" spans="2:19" ht="15" customHeight="1">
      <c r="B31" s="1"/>
      <c r="F31" s="1"/>
      <c r="G31" s="1"/>
      <c r="I31" s="549"/>
      <c r="J31" s="547"/>
      <c r="K31" s="547"/>
      <c r="L31" s="547"/>
      <c r="M31" s="547"/>
      <c r="N31" s="547"/>
      <c r="O31" s="547"/>
      <c r="P31" s="547"/>
      <c r="Q31" s="547"/>
    </row>
    <row r="32" spans="2:19" ht="12.75" customHeight="1">
      <c r="B32" s="61"/>
      <c r="C32" s="64"/>
      <c r="D32" s="64"/>
      <c r="E32" s="64"/>
      <c r="F32" s="164"/>
      <c r="G32" s="164"/>
      <c r="H32" s="64"/>
      <c r="I32" s="64"/>
      <c r="J32" s="164"/>
      <c r="K32" s="548"/>
      <c r="L32" s="548"/>
      <c r="M32" s="549"/>
      <c r="N32" s="163"/>
      <c r="O32" s="163"/>
      <c r="P32" s="163"/>
      <c r="Q32" s="163"/>
    </row>
    <row r="33" spans="3:22" ht="15" customHeight="1">
      <c r="C33" s="64"/>
      <c r="G33" s="164"/>
      <c r="I33" s="21"/>
      <c r="J33" s="549"/>
      <c r="K33" s="548"/>
      <c r="L33" s="548"/>
      <c r="M33" s="549"/>
      <c r="N33" s="545"/>
      <c r="O33" s="545"/>
      <c r="P33" s="545"/>
      <c r="Q33" s="545"/>
      <c r="R33" s="214"/>
    </row>
    <row r="34" spans="3:22" ht="15" customHeight="1">
      <c r="I34" s="21"/>
      <c r="J34" s="549"/>
      <c r="K34" s="548"/>
      <c r="L34" s="549"/>
      <c r="M34" s="549"/>
      <c r="N34" s="545"/>
      <c r="O34" s="545"/>
      <c r="P34" s="545"/>
      <c r="Q34" s="545"/>
      <c r="R34" s="214"/>
      <c r="S34" s="214"/>
      <c r="T34" s="214"/>
      <c r="U34" s="214"/>
      <c r="V34" s="214"/>
    </row>
    <row r="35" spans="3:22" ht="15" customHeight="1">
      <c r="I35" s="21"/>
      <c r="J35" s="549"/>
      <c r="K35" s="549"/>
      <c r="L35" s="549"/>
      <c r="M35" s="549"/>
      <c r="N35" s="545"/>
      <c r="O35" s="545"/>
      <c r="P35" s="545"/>
      <c r="Q35" s="545"/>
      <c r="R35" s="214"/>
    </row>
    <row r="36" spans="3:22" ht="15" customHeight="1">
      <c r="J36" s="163"/>
      <c r="K36" s="163"/>
      <c r="L36" s="163"/>
      <c r="M36" s="163"/>
      <c r="N36" s="163"/>
      <c r="O36" s="163"/>
      <c r="P36" s="163"/>
      <c r="Q36" s="163"/>
    </row>
    <row r="37" spans="3:22" ht="15" customHeight="1">
      <c r="J37" s="163"/>
      <c r="K37" s="163"/>
      <c r="L37" s="163"/>
      <c r="M37" s="163"/>
      <c r="N37" s="163"/>
      <c r="O37" s="163"/>
      <c r="P37" s="163"/>
      <c r="Q37" s="163"/>
    </row>
    <row r="38" spans="3:22" ht="15" customHeight="1">
      <c r="J38" s="163"/>
      <c r="K38" s="163"/>
      <c r="L38" s="163"/>
      <c r="M38" s="163"/>
      <c r="N38" s="163"/>
      <c r="O38" s="163"/>
      <c r="P38" s="163"/>
      <c r="Q38" s="163"/>
    </row>
    <row r="39" spans="3:22" ht="15" customHeight="1">
      <c r="C39" s="16"/>
      <c r="D39" s="16"/>
      <c r="E39" s="16"/>
      <c r="F39" s="165"/>
      <c r="J39" s="163"/>
      <c r="K39" s="163"/>
      <c r="L39" s="163"/>
      <c r="M39" s="163"/>
      <c r="N39" s="163"/>
      <c r="O39" s="163"/>
      <c r="P39" s="163"/>
      <c r="Q39" s="163"/>
    </row>
    <row r="40" spans="3:22" ht="15" customHeight="1">
      <c r="C40" s="16"/>
      <c r="D40" s="16"/>
      <c r="E40" s="16"/>
      <c r="F40" s="165"/>
      <c r="J40" s="163"/>
      <c r="K40" s="163"/>
      <c r="L40" s="163"/>
      <c r="M40" s="163"/>
      <c r="N40" s="163"/>
      <c r="O40" s="163"/>
      <c r="P40" s="163"/>
      <c r="Q40" s="163"/>
    </row>
    <row r="41" spans="3:22" ht="15" customHeight="1">
      <c r="J41" s="163"/>
      <c r="K41" s="163"/>
      <c r="L41" s="163"/>
      <c r="M41" s="163"/>
      <c r="N41" s="163"/>
      <c r="O41" s="163"/>
      <c r="P41" s="163"/>
      <c r="Q41" s="163"/>
    </row>
    <row r="42" spans="3:22" ht="15" customHeight="1">
      <c r="J42" s="163"/>
      <c r="K42" s="163"/>
      <c r="L42" s="163"/>
      <c r="M42" s="163"/>
      <c r="N42" s="163"/>
      <c r="O42" s="163"/>
      <c r="P42" s="163"/>
      <c r="Q42" s="163"/>
    </row>
    <row r="43" spans="3:22" ht="15" customHeight="1">
      <c r="J43" s="163"/>
      <c r="K43" s="163"/>
      <c r="L43" s="163"/>
      <c r="M43" s="163"/>
      <c r="N43" s="163"/>
      <c r="O43" s="163"/>
      <c r="P43" s="163"/>
      <c r="Q43" s="163"/>
    </row>
    <row r="44" spans="3:22" ht="13.5" customHeight="1">
      <c r="J44" s="548"/>
      <c r="K44" s="548"/>
      <c r="L44" s="548"/>
      <c r="M44" s="548"/>
      <c r="N44" s="163"/>
      <c r="O44" s="163"/>
      <c r="P44" s="163"/>
      <c r="Q44" s="163"/>
    </row>
    <row r="45" spans="3:22" ht="13.5" customHeight="1">
      <c r="J45" s="548"/>
      <c r="K45" s="548"/>
      <c r="L45" s="548"/>
      <c r="M45" s="548"/>
      <c r="N45" s="163"/>
      <c r="O45" s="163"/>
      <c r="P45" s="163"/>
      <c r="Q45" s="163"/>
    </row>
    <row r="46" spans="3:22" ht="13.5" customHeight="1">
      <c r="J46" s="548"/>
      <c r="K46" s="548"/>
      <c r="L46" s="548"/>
      <c r="M46" s="548"/>
      <c r="N46" s="163"/>
      <c r="O46" s="163"/>
      <c r="P46" s="163"/>
      <c r="Q46" s="163"/>
    </row>
    <row r="47" spans="3:22" ht="13.5" customHeight="1"/>
    <row r="48" spans="3:22" ht="13.5" customHeight="1"/>
    <row r="49" spans="2:14" ht="7.5" customHeight="1"/>
    <row r="50" spans="2:14" ht="12" customHeight="1"/>
    <row r="51" spans="2:14" ht="13.5" customHeight="1">
      <c r="B51" s="16"/>
      <c r="C51" s="16"/>
      <c r="D51" s="16"/>
      <c r="E51" s="16"/>
      <c r="F51" s="165"/>
      <c r="G51" s="165"/>
      <c r="H51" s="16"/>
      <c r="I51" s="16"/>
      <c r="J51" s="16"/>
      <c r="K51" s="16"/>
      <c r="L51" s="16"/>
      <c r="M51" s="16"/>
      <c r="N51" s="16"/>
    </row>
    <row r="52" spans="2:14" ht="13.5" customHeight="1"/>
    <row r="53" spans="2:14" ht="13.5" customHeight="1"/>
    <row r="54" spans="2:14" ht="13.5" customHeight="1"/>
    <row r="55" spans="2:14" ht="13.5" customHeight="1"/>
    <row r="56" spans="2:14" ht="13.5" customHeight="1"/>
    <row r="57" spans="2:14" ht="13.5" customHeight="1"/>
    <row r="58" spans="2:14" ht="13.5" customHeight="1"/>
    <row r="59" spans="2:14" ht="13.5" customHeight="1"/>
    <row r="60" spans="2:14" ht="13.5" customHeight="1"/>
    <row r="61" spans="2:14" ht="13.5" customHeight="1"/>
    <row r="62" spans="2:14" ht="13.5" customHeight="1"/>
    <row r="63" spans="2:14" ht="13.5" customHeight="1"/>
    <row r="64" spans="2:14" ht="13.5" customHeight="1">
      <c r="I64" s="9"/>
      <c r="J64" s="1"/>
      <c r="K64" s="1"/>
      <c r="L64" s="1"/>
      <c r="M64" s="163"/>
      <c r="N64" s="163"/>
    </row>
    <row r="65" spans="9:14" ht="13.5" customHeight="1">
      <c r="I65" s="9"/>
      <c r="J65" s="1"/>
      <c r="K65" s="1"/>
      <c r="L65" s="1"/>
      <c r="M65" s="163"/>
      <c r="N65" s="163"/>
    </row>
    <row r="66" spans="9:14" ht="13.5" customHeight="1"/>
    <row r="67" spans="9:14" ht="13.5" customHeight="1"/>
    <row r="68" spans="9:14" ht="13.5" customHeight="1"/>
    <row r="69" spans="9:14" ht="13.5" customHeight="1"/>
    <row r="70" spans="9:14" ht="13.5" customHeight="1"/>
    <row r="71" spans="9:14" ht="13.5" customHeight="1"/>
    <row r="72" spans="9:14" ht="13.5" customHeight="1"/>
    <row r="73" spans="9:14" ht="13.5" customHeight="1"/>
    <row r="74" spans="9:14" ht="13.5" customHeight="1"/>
    <row r="75" spans="9:14" ht="13.5" customHeight="1"/>
    <row r="76" spans="9:14" ht="13.5" customHeight="1"/>
    <row r="77" spans="9:14" ht="13.5" customHeight="1"/>
    <row r="78" spans="9:14" ht="13.5" customHeight="1"/>
    <row r="79" spans="9:14" ht="13.5" customHeight="1"/>
    <row r="80" spans="9:14"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0:13" ht="13.5" customHeight="1"/>
    <row r="114" spans="10:13" ht="13.5" customHeight="1">
      <c r="J114" s="1"/>
      <c r="K114" s="1"/>
      <c r="L114" s="1"/>
      <c r="M114" s="1"/>
    </row>
    <row r="115" spans="10:13" ht="13.5" customHeight="1">
      <c r="J115" s="1"/>
      <c r="K115" s="1"/>
      <c r="L115" s="1"/>
      <c r="M115" s="1"/>
    </row>
    <row r="116" spans="10:13" ht="13.5" customHeight="1">
      <c r="J116" s="1"/>
      <c r="K116" s="1"/>
      <c r="L116" s="1"/>
      <c r="M116" s="1"/>
    </row>
    <row r="117" spans="10:13" ht="13.5" customHeight="1">
      <c r="J117" s="1"/>
      <c r="K117" s="1"/>
      <c r="L117" s="1"/>
      <c r="M117" s="1"/>
    </row>
    <row r="118" spans="10:13" ht="13.5" customHeight="1">
      <c r="J118" s="1"/>
      <c r="K118" s="1"/>
      <c r="L118" s="1"/>
      <c r="M118" s="1"/>
    </row>
    <row r="119" spans="10:13" ht="13.5" customHeight="1">
      <c r="J119" s="1"/>
      <c r="K119" s="1"/>
      <c r="L119" s="1"/>
      <c r="M119" s="1"/>
    </row>
    <row r="120" spans="10:13" ht="13.5" customHeight="1">
      <c r="J120" s="1"/>
      <c r="K120" s="1"/>
      <c r="L120" s="1"/>
      <c r="M120" s="1"/>
    </row>
    <row r="121" spans="10:13" ht="13.5" customHeight="1">
      <c r="J121" s="1"/>
      <c r="K121" s="1"/>
      <c r="L121" s="1"/>
      <c r="M121" s="1"/>
    </row>
    <row r="122" spans="10:13" ht="13.5" customHeight="1">
      <c r="J122" s="1"/>
      <c r="K122" s="1"/>
      <c r="L122" s="1"/>
      <c r="M122" s="1"/>
    </row>
    <row r="123" spans="10:13" ht="13.5" customHeight="1">
      <c r="J123" s="1"/>
      <c r="K123" s="1"/>
      <c r="L123" s="1"/>
      <c r="M123" s="1"/>
    </row>
    <row r="124" spans="10:13" ht="13.5" customHeight="1">
      <c r="J124" s="1"/>
      <c r="K124" s="1"/>
      <c r="L124" s="1"/>
      <c r="M124" s="1"/>
    </row>
    <row r="125" spans="10:13" ht="13.5" customHeight="1">
      <c r="J125" s="1"/>
      <c r="K125" s="1"/>
      <c r="L125" s="1"/>
      <c r="M125" s="1"/>
    </row>
    <row r="126" spans="10:13" ht="13.5" customHeight="1">
      <c r="J126" s="1"/>
      <c r="K126" s="1"/>
      <c r="L126" s="1"/>
      <c r="M126" s="1"/>
    </row>
    <row r="127" spans="10:13" ht="13.5" customHeight="1">
      <c r="J127" s="1"/>
      <c r="K127" s="1"/>
      <c r="L127" s="1"/>
      <c r="M127" s="1"/>
    </row>
    <row r="128" spans="10:13" ht="13.5" customHeight="1">
      <c r="J128" s="1"/>
      <c r="K128" s="1"/>
      <c r="L128" s="1"/>
      <c r="M128" s="1"/>
    </row>
    <row r="129" spans="10:13" ht="13.5" customHeight="1">
      <c r="J129" s="1"/>
      <c r="K129" s="1"/>
      <c r="L129" s="1"/>
      <c r="M129" s="1"/>
    </row>
    <row r="130" spans="10:13" ht="13.5" customHeight="1">
      <c r="J130" s="1"/>
      <c r="K130" s="1"/>
      <c r="L130" s="1"/>
      <c r="M130" s="1"/>
    </row>
    <row r="131" spans="10:13" ht="13.5" customHeight="1">
      <c r="J131" s="1"/>
      <c r="K131" s="1"/>
      <c r="L131" s="1"/>
      <c r="M131" s="1"/>
    </row>
    <row r="132" spans="10:13" ht="13.5" customHeight="1">
      <c r="J132" s="1"/>
      <c r="K132" s="1"/>
      <c r="L132" s="1"/>
      <c r="M132" s="1"/>
    </row>
    <row r="133" spans="10:13" ht="13.5" customHeight="1">
      <c r="J133" s="1"/>
      <c r="K133" s="1"/>
      <c r="L133" s="1"/>
      <c r="M133" s="1"/>
    </row>
    <row r="134" spans="10:13" ht="13.5" customHeight="1">
      <c r="J134" s="1"/>
      <c r="K134" s="1"/>
      <c r="L134" s="1"/>
      <c r="M134" s="1"/>
    </row>
    <row r="135" spans="10:13" ht="13.5" customHeight="1">
      <c r="J135" s="1"/>
      <c r="K135" s="1"/>
      <c r="L135" s="1"/>
      <c r="M135" s="1"/>
    </row>
    <row r="136" spans="10:13" ht="13.5" customHeight="1">
      <c r="J136" s="1"/>
      <c r="K136" s="1"/>
      <c r="L136" s="1"/>
      <c r="M136" s="1"/>
    </row>
    <row r="137" spans="10:13" ht="13.5" customHeight="1">
      <c r="J137" s="1"/>
      <c r="K137" s="1"/>
      <c r="L137" s="1"/>
      <c r="M137" s="1"/>
    </row>
    <row r="138" spans="10:13" ht="13.5" customHeight="1">
      <c r="J138" s="1"/>
      <c r="K138" s="1"/>
      <c r="L138" s="1"/>
      <c r="M138" s="1"/>
    </row>
    <row r="139" spans="10:13" ht="13.5" customHeight="1">
      <c r="J139" s="1"/>
      <c r="K139" s="1"/>
      <c r="L139" s="1"/>
      <c r="M139" s="1"/>
    </row>
    <row r="140" spans="10:13" ht="13.5" customHeight="1">
      <c r="J140" s="1"/>
      <c r="K140" s="1"/>
      <c r="L140" s="1"/>
      <c r="M140" s="1"/>
    </row>
    <row r="141" spans="10:13" ht="13.5" customHeight="1">
      <c r="J141" s="1"/>
      <c r="K141" s="1"/>
      <c r="L141" s="1"/>
      <c r="M141" s="1"/>
    </row>
    <row r="142" spans="10:13" ht="13.5" customHeight="1">
      <c r="J142" s="1"/>
      <c r="K142" s="1"/>
      <c r="L142" s="1"/>
      <c r="M142" s="1"/>
    </row>
    <row r="143" spans="10:13">
      <c r="J143" s="1"/>
      <c r="K143" s="1"/>
      <c r="L143" s="1"/>
      <c r="M143" s="1"/>
    </row>
    <row r="144" spans="10:13">
      <c r="J144" s="1"/>
      <c r="K144" s="1"/>
      <c r="L144" s="1"/>
      <c r="M144" s="1"/>
    </row>
    <row r="145" spans="10:13">
      <c r="J145" s="1"/>
      <c r="K145" s="1"/>
      <c r="L145" s="1"/>
      <c r="M145" s="1"/>
    </row>
    <row r="146" spans="10:13">
      <c r="J146" s="1"/>
      <c r="K146" s="1"/>
      <c r="L146" s="1"/>
      <c r="M146" s="1"/>
    </row>
    <row r="147" spans="10:13">
      <c r="J147" s="1"/>
      <c r="K147" s="1"/>
      <c r="L147" s="1"/>
      <c r="M147" s="1"/>
    </row>
    <row r="148" spans="10:13">
      <c r="J148" s="1"/>
      <c r="K148" s="1"/>
      <c r="L148" s="1"/>
      <c r="M148" s="1"/>
    </row>
    <row r="149" spans="10:13">
      <c r="J149" s="1"/>
      <c r="K149" s="1"/>
      <c r="L149" s="1"/>
      <c r="M149" s="1"/>
    </row>
    <row r="150" spans="10:13">
      <c r="J150" s="1"/>
      <c r="K150" s="1"/>
      <c r="L150" s="1"/>
      <c r="M150" s="1"/>
    </row>
    <row r="151" spans="10:13">
      <c r="J151" s="1"/>
      <c r="K151" s="1"/>
      <c r="L151" s="1"/>
      <c r="M151" s="1"/>
    </row>
    <row r="152" spans="10:13">
      <c r="J152" s="1"/>
      <c r="K152" s="1"/>
      <c r="L152" s="1"/>
      <c r="M152" s="1"/>
    </row>
    <row r="153" spans="10:13">
      <c r="J153" s="1"/>
      <c r="K153" s="1"/>
      <c r="L153" s="1"/>
      <c r="M153" s="1"/>
    </row>
    <row r="154" spans="10:13">
      <c r="J154" s="1"/>
      <c r="K154" s="1"/>
      <c r="L154" s="1"/>
      <c r="M154" s="1"/>
    </row>
    <row r="155" spans="10:13">
      <c r="J155" s="1"/>
      <c r="K155" s="1"/>
      <c r="L155" s="1"/>
      <c r="M155" s="1"/>
    </row>
    <row r="156" spans="10:13">
      <c r="J156" s="1"/>
      <c r="K156" s="1"/>
      <c r="L156" s="1"/>
      <c r="M156" s="1"/>
    </row>
    <row r="157" spans="10:13">
      <c r="J157" s="1"/>
      <c r="K157" s="1"/>
      <c r="L157" s="1"/>
      <c r="M157" s="1"/>
    </row>
    <row r="158" spans="10:13">
      <c r="J158" s="1"/>
      <c r="K158" s="1"/>
      <c r="L158" s="1"/>
      <c r="M158" s="1"/>
    </row>
    <row r="159" spans="10:13">
      <c r="J159" s="1"/>
      <c r="K159" s="1"/>
      <c r="L159" s="1"/>
      <c r="M159" s="1"/>
    </row>
    <row r="160" spans="10:13">
      <c r="J160" s="1"/>
      <c r="K160" s="1"/>
      <c r="L160" s="1"/>
      <c r="M160" s="1"/>
    </row>
    <row r="161" spans="10:13">
      <c r="J161" s="1"/>
      <c r="K161" s="1"/>
      <c r="L161" s="1"/>
      <c r="M161" s="1"/>
    </row>
    <row r="162" spans="10:13">
      <c r="J162" s="1"/>
      <c r="K162" s="1"/>
      <c r="L162" s="1"/>
      <c r="M162" s="1"/>
    </row>
    <row r="163" spans="10:13">
      <c r="J163" s="1"/>
      <c r="K163" s="1"/>
      <c r="L163" s="1"/>
      <c r="M163" s="1"/>
    </row>
    <row r="164" spans="10:13">
      <c r="J164" s="1"/>
      <c r="K164" s="1"/>
      <c r="L164" s="1"/>
      <c r="M164" s="1"/>
    </row>
    <row r="165" spans="10:13">
      <c r="J165" s="1"/>
      <c r="K165" s="1"/>
      <c r="L165" s="1"/>
      <c r="M165" s="1"/>
    </row>
    <row r="166" spans="10:13">
      <c r="J166" s="1"/>
      <c r="K166" s="1"/>
      <c r="L166" s="1"/>
      <c r="M166" s="1"/>
    </row>
    <row r="167" spans="10:13">
      <c r="J167" s="1"/>
      <c r="K167" s="1"/>
      <c r="L167" s="1"/>
      <c r="M167" s="1"/>
    </row>
    <row r="168" spans="10:13">
      <c r="J168" s="1"/>
      <c r="K168" s="1"/>
      <c r="L168" s="1"/>
      <c r="M168" s="1"/>
    </row>
    <row r="169" spans="10:13">
      <c r="J169" s="1"/>
      <c r="K169" s="1"/>
      <c r="L169" s="1"/>
      <c r="M169" s="1"/>
    </row>
    <row r="170" spans="10:13">
      <c r="J170" s="1"/>
      <c r="K170" s="1"/>
      <c r="L170" s="1"/>
      <c r="M170" s="1"/>
    </row>
    <row r="171" spans="10:13">
      <c r="J171" s="1"/>
      <c r="K171" s="1"/>
      <c r="L171" s="1"/>
      <c r="M171" s="1"/>
    </row>
    <row r="172" spans="10:13">
      <c r="J172" s="1"/>
      <c r="K172" s="1"/>
      <c r="L172" s="1"/>
      <c r="M172" s="1"/>
    </row>
    <row r="173" spans="10:13">
      <c r="J173" s="1"/>
      <c r="K173" s="1"/>
      <c r="L173" s="1"/>
      <c r="M173" s="1"/>
    </row>
    <row r="174" spans="10:13">
      <c r="J174" s="1"/>
      <c r="K174" s="1"/>
      <c r="L174" s="1"/>
      <c r="M174" s="1"/>
    </row>
    <row r="175" spans="10:13">
      <c r="J175" s="1"/>
      <c r="K175" s="1"/>
      <c r="L175" s="1"/>
      <c r="M175" s="1"/>
    </row>
    <row r="176" spans="10:13">
      <c r="J176" s="1"/>
      <c r="K176" s="1"/>
      <c r="L176" s="1"/>
      <c r="M176" s="1"/>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B1:H1"/>
    <mergeCell ref="B3:H3"/>
    <mergeCell ref="B4:H4"/>
    <mergeCell ref="B28:H28"/>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46E57-6B27-402E-8D07-D163A24E4172}">
  <sheetPr>
    <tabColor theme="6" tint="0.79998168889431442"/>
  </sheetPr>
  <dimension ref="A1:X141"/>
  <sheetViews>
    <sheetView workbookViewId="0">
      <pane ySplit="1" topLeftCell="A2" activePane="bottomLeft" state="frozen"/>
      <selection pane="bottomLeft" activeCell="N23" sqref="N23"/>
    </sheetView>
  </sheetViews>
  <sheetFormatPr baseColWidth="10" defaultColWidth="7.26953125" defaultRowHeight="12.75"/>
  <cols>
    <col min="1" max="1" width="1.26953125" style="1" customWidth="1"/>
    <col min="2" max="2" width="8.26953125" style="1" customWidth="1"/>
    <col min="3" max="10" width="6.453125" style="1" customWidth="1"/>
    <col min="11" max="11" width="6" style="1" customWidth="1"/>
    <col min="12" max="12" width="13.36328125" style="975" customWidth="1"/>
    <col min="13" max="13" width="6" style="975" customWidth="1"/>
    <col min="14" max="14" width="11" style="970" customWidth="1"/>
    <col min="15" max="15" width="14.08984375" style="929" customWidth="1"/>
    <col min="16" max="24" width="7.26953125" style="965"/>
    <col min="25" max="16384" width="7.26953125" style="1"/>
  </cols>
  <sheetData>
    <row r="1" spans="2:24" s="38" customFormat="1">
      <c r="B1" s="232"/>
      <c r="C1" s="232"/>
      <c r="D1" s="232"/>
      <c r="E1" s="232"/>
      <c r="F1" s="232"/>
      <c r="G1" s="232"/>
      <c r="H1" s="232"/>
      <c r="I1" s="232"/>
      <c r="J1" s="232"/>
      <c r="K1" s="232"/>
      <c r="L1" s="974"/>
      <c r="M1" s="974"/>
      <c r="N1" s="962"/>
      <c r="O1" s="963"/>
      <c r="P1" s="964">
        <v>43800</v>
      </c>
      <c r="Q1" s="964">
        <v>43891</v>
      </c>
      <c r="R1" s="964">
        <v>43952</v>
      </c>
      <c r="S1" s="964">
        <v>44013</v>
      </c>
      <c r="T1" s="964">
        <v>44075</v>
      </c>
      <c r="U1" s="964">
        <v>44166</v>
      </c>
      <c r="V1" s="964">
        <v>44256</v>
      </c>
      <c r="W1" s="700"/>
      <c r="X1" s="700"/>
    </row>
    <row r="2" spans="2:24" s="38" customFormat="1">
      <c r="B2" s="232"/>
      <c r="C2" s="232"/>
      <c r="D2" s="232"/>
      <c r="E2" s="232"/>
      <c r="F2" s="232"/>
      <c r="G2" s="232"/>
      <c r="H2" s="232"/>
      <c r="I2" s="232"/>
      <c r="J2" s="232"/>
      <c r="K2" s="232"/>
      <c r="L2" s="974"/>
      <c r="M2" s="974"/>
      <c r="N2" s="962">
        <v>43472</v>
      </c>
      <c r="O2" s="948" t="s">
        <v>507</v>
      </c>
      <c r="P2" s="965"/>
      <c r="Q2" s="965"/>
      <c r="R2" s="965"/>
      <c r="S2" s="966">
        <v>208.88963999999999</v>
      </c>
      <c r="T2" s="700"/>
      <c r="U2" s="700"/>
      <c r="V2" s="700"/>
      <c r="W2" s="700"/>
      <c r="X2" s="700"/>
    </row>
    <row r="3" spans="2:24" s="38" customFormat="1">
      <c r="B3" s="232"/>
      <c r="C3" s="232"/>
      <c r="D3" s="232"/>
      <c r="E3" s="232"/>
      <c r="F3" s="232"/>
      <c r="G3" s="232"/>
      <c r="H3" s="232"/>
      <c r="I3" s="232"/>
      <c r="J3" s="232"/>
      <c r="K3" s="232"/>
      <c r="L3" s="974"/>
      <c r="M3" s="974"/>
      <c r="N3" s="962">
        <v>43479</v>
      </c>
      <c r="O3" s="948" t="s">
        <v>521</v>
      </c>
      <c r="P3" s="965"/>
      <c r="Q3" s="965"/>
      <c r="R3" s="965"/>
      <c r="S3" s="966">
        <v>207.87917999999999</v>
      </c>
      <c r="T3" s="700"/>
      <c r="U3" s="700"/>
      <c r="V3" s="700"/>
      <c r="W3" s="700"/>
      <c r="X3" s="700"/>
    </row>
    <row r="4" spans="2:24" s="38" customFormat="1">
      <c r="B4" s="232"/>
      <c r="C4" s="232"/>
      <c r="D4" s="232"/>
      <c r="E4" s="232"/>
      <c r="F4" s="232"/>
      <c r="G4" s="232"/>
      <c r="H4" s="232"/>
      <c r="I4" s="232"/>
      <c r="J4" s="232"/>
      <c r="K4" s="232"/>
      <c r="L4" s="974"/>
      <c r="M4" s="974"/>
      <c r="N4" s="962">
        <v>43493</v>
      </c>
      <c r="O4" s="948" t="s">
        <v>522</v>
      </c>
      <c r="P4" s="965"/>
      <c r="Q4" s="965"/>
      <c r="R4" s="965"/>
      <c r="S4" s="966">
        <v>207.69546</v>
      </c>
      <c r="T4" s="700"/>
      <c r="U4" s="700"/>
      <c r="V4" s="700"/>
      <c r="W4" s="700"/>
      <c r="X4" s="700"/>
    </row>
    <row r="5" spans="2:24" s="38" customFormat="1" ht="18" customHeight="1">
      <c r="B5" s="232"/>
      <c r="C5" s="232"/>
      <c r="D5" s="232"/>
      <c r="E5" s="232"/>
      <c r="F5" s="232"/>
      <c r="G5" s="232"/>
      <c r="H5" s="232"/>
      <c r="I5" s="232"/>
      <c r="J5" s="232"/>
      <c r="K5" s="232"/>
      <c r="L5" s="974"/>
      <c r="M5" s="974"/>
      <c r="N5" s="962">
        <v>43500</v>
      </c>
      <c r="O5" s="948" t="s">
        <v>523</v>
      </c>
      <c r="P5" s="965"/>
      <c r="Q5" s="965"/>
      <c r="R5" s="965"/>
      <c r="S5" s="966">
        <v>206.13383999999999</v>
      </c>
      <c r="T5" s="700"/>
      <c r="U5" s="700"/>
      <c r="V5" s="700"/>
      <c r="W5" s="700"/>
      <c r="X5" s="700"/>
    </row>
    <row r="6" spans="2:24" s="38" customFormat="1" ht="17.45" customHeight="1">
      <c r="B6" s="232"/>
      <c r="C6" s="232"/>
      <c r="D6" s="232"/>
      <c r="E6" s="232"/>
      <c r="F6" s="232"/>
      <c r="G6" s="232"/>
      <c r="H6" s="232"/>
      <c r="I6" s="232"/>
      <c r="J6" s="232"/>
      <c r="K6" s="232"/>
      <c r="L6" s="974"/>
      <c r="M6" s="974"/>
      <c r="N6" s="962">
        <v>43507</v>
      </c>
      <c r="O6" s="948" t="s">
        <v>536</v>
      </c>
      <c r="P6" s="965"/>
      <c r="Q6" s="965"/>
      <c r="R6" s="965"/>
      <c r="S6" s="966">
        <v>203.01059999999998</v>
      </c>
      <c r="T6" s="700"/>
      <c r="U6" s="700"/>
      <c r="V6" s="700"/>
      <c r="W6" s="700"/>
      <c r="X6" s="700"/>
    </row>
    <row r="7" spans="2:24" s="38" customFormat="1" ht="12.75" customHeight="1">
      <c r="B7" s="232"/>
      <c r="C7" s="232"/>
      <c r="D7" s="232"/>
      <c r="E7" s="232"/>
      <c r="F7" s="232"/>
      <c r="G7" s="232"/>
      <c r="H7" s="232"/>
      <c r="I7" s="232"/>
      <c r="J7" s="232"/>
      <c r="K7" s="232"/>
      <c r="L7" s="974"/>
      <c r="M7" s="974"/>
      <c r="N7" s="962">
        <v>43515</v>
      </c>
      <c r="O7" s="948" t="s">
        <v>537</v>
      </c>
      <c r="P7" s="965"/>
      <c r="Q7" s="965"/>
      <c r="R7" s="965"/>
      <c r="S7" s="966">
        <v>195.75366</v>
      </c>
      <c r="T7" s="700"/>
      <c r="U7" s="700"/>
      <c r="V7" s="700"/>
      <c r="W7" s="700"/>
      <c r="X7" s="700"/>
    </row>
    <row r="8" spans="2:24" s="38" customFormat="1" ht="17.45" customHeight="1">
      <c r="B8" s="232"/>
      <c r="C8" s="232"/>
      <c r="D8" s="232"/>
      <c r="E8" s="232"/>
      <c r="F8" s="232"/>
      <c r="G8" s="232"/>
      <c r="H8" s="232"/>
      <c r="I8" s="232"/>
      <c r="J8" s="232"/>
      <c r="K8" s="232"/>
      <c r="L8" s="974"/>
      <c r="M8" s="974"/>
      <c r="N8" s="962">
        <v>43521</v>
      </c>
      <c r="O8" s="948" t="s">
        <v>538</v>
      </c>
      <c r="P8" s="965"/>
      <c r="Q8" s="965"/>
      <c r="R8" s="965"/>
      <c r="S8" s="966">
        <v>190.88507999999999</v>
      </c>
      <c r="T8" s="700"/>
      <c r="U8" s="700"/>
      <c r="V8" s="700"/>
      <c r="W8" s="700"/>
      <c r="X8" s="700"/>
    </row>
    <row r="9" spans="2:24" s="38" customFormat="1" ht="17.45" customHeight="1">
      <c r="B9" s="232"/>
      <c r="C9" s="232"/>
      <c r="D9" s="232"/>
      <c r="E9" s="232"/>
      <c r="F9" s="232"/>
      <c r="G9" s="232"/>
      <c r="H9" s="232"/>
      <c r="I9" s="232"/>
      <c r="J9" s="232"/>
      <c r="K9" s="232"/>
      <c r="L9" s="974"/>
      <c r="M9" s="974"/>
      <c r="N9" s="962">
        <v>43528</v>
      </c>
      <c r="O9" s="948" t="s">
        <v>539</v>
      </c>
      <c r="P9" s="965"/>
      <c r="Q9" s="965"/>
      <c r="R9" s="965"/>
      <c r="S9" s="966">
        <v>185.37348</v>
      </c>
      <c r="T9" s="700"/>
      <c r="U9" s="700"/>
      <c r="V9" s="700"/>
      <c r="W9" s="700"/>
      <c r="X9" s="700"/>
    </row>
    <row r="10" spans="2:24" s="38" customFormat="1" ht="17.45" customHeight="1">
      <c r="B10" s="232"/>
      <c r="C10" s="232"/>
      <c r="D10" s="232"/>
      <c r="E10" s="232"/>
      <c r="F10" s="232"/>
      <c r="G10" s="232"/>
      <c r="H10" s="232"/>
      <c r="I10" s="232"/>
      <c r="J10" s="232"/>
      <c r="K10" s="232"/>
      <c r="L10" s="974"/>
      <c r="M10" s="974"/>
      <c r="N10" s="962">
        <v>43535</v>
      </c>
      <c r="O10" s="948" t="s">
        <v>540</v>
      </c>
      <c r="P10" s="965"/>
      <c r="Q10" s="965"/>
      <c r="R10" s="965"/>
      <c r="S10" s="966">
        <v>182.61768000000001</v>
      </c>
      <c r="T10" s="700"/>
      <c r="U10" s="700"/>
      <c r="V10" s="700"/>
      <c r="W10" s="700"/>
      <c r="X10" s="700"/>
    </row>
    <row r="11" spans="2:24" s="38" customFormat="1" ht="17.45" customHeight="1">
      <c r="B11" s="232"/>
      <c r="C11" s="232"/>
      <c r="D11" s="232"/>
      <c r="E11" s="232"/>
      <c r="F11" s="232"/>
      <c r="G11" s="232"/>
      <c r="H11" s="232"/>
      <c r="I11" s="232"/>
      <c r="J11" s="232"/>
      <c r="K11" s="232"/>
      <c r="L11" s="974"/>
      <c r="M11" s="974"/>
      <c r="N11" s="962">
        <v>43542</v>
      </c>
      <c r="O11" s="948" t="s">
        <v>554</v>
      </c>
      <c r="P11" s="966">
        <v>176.00376</v>
      </c>
      <c r="Q11" s="966">
        <v>182.34209999999999</v>
      </c>
      <c r="R11" s="966">
        <v>186.20022</v>
      </c>
      <c r="S11" s="966">
        <v>188.40485999999999</v>
      </c>
      <c r="T11" s="700"/>
      <c r="U11" s="700"/>
      <c r="V11" s="700"/>
      <c r="W11" s="700"/>
      <c r="X11" s="700"/>
    </row>
    <row r="12" spans="2:24" s="38" customFormat="1" ht="17.45" customHeight="1">
      <c r="B12" s="232"/>
      <c r="C12" s="232"/>
      <c r="D12" s="232"/>
      <c r="E12" s="232"/>
      <c r="F12" s="232"/>
      <c r="G12" s="232"/>
      <c r="H12" s="232"/>
      <c r="I12" s="232"/>
      <c r="J12" s="232"/>
      <c r="K12" s="232"/>
      <c r="L12" s="974"/>
      <c r="M12" s="974"/>
      <c r="N12" s="962">
        <v>43549</v>
      </c>
      <c r="O12" s="948" t="s">
        <v>555</v>
      </c>
      <c r="P12" s="966">
        <v>179.77001999999999</v>
      </c>
      <c r="Q12" s="966">
        <v>185.83277999999999</v>
      </c>
      <c r="R12" s="966">
        <v>189.23159999999999</v>
      </c>
      <c r="S12" s="966">
        <v>191.16066000000001</v>
      </c>
      <c r="T12" s="700"/>
      <c r="U12" s="700"/>
      <c r="V12" s="700"/>
      <c r="W12" s="700"/>
      <c r="X12" s="700"/>
    </row>
    <row r="13" spans="2:24" s="38" customFormat="1" ht="17.45" customHeight="1">
      <c r="B13" s="232"/>
      <c r="C13" s="232"/>
      <c r="D13" s="232"/>
      <c r="E13" s="232"/>
      <c r="F13" s="232"/>
      <c r="G13" s="232"/>
      <c r="H13" s="232"/>
      <c r="I13" s="232"/>
      <c r="J13" s="232"/>
      <c r="K13" s="232"/>
      <c r="L13" s="974"/>
      <c r="M13" s="974"/>
      <c r="N13" s="962">
        <v>43556</v>
      </c>
      <c r="O13" s="948" t="s">
        <v>556</v>
      </c>
      <c r="P13" s="966">
        <v>173.98283999999998</v>
      </c>
      <c r="Q13" s="966">
        <v>180.32118</v>
      </c>
      <c r="R13" s="966">
        <v>183.99557999999999</v>
      </c>
      <c r="S13" s="966">
        <v>186.56765999999999</v>
      </c>
      <c r="T13" s="700"/>
      <c r="U13" s="700"/>
      <c r="V13" s="700"/>
      <c r="W13" s="700"/>
      <c r="X13" s="700"/>
    </row>
    <row r="14" spans="2:24" s="38" customFormat="1" ht="17.45" customHeight="1">
      <c r="B14" s="232"/>
      <c r="C14" s="232"/>
      <c r="D14" s="232"/>
      <c r="E14" s="232"/>
      <c r="F14" s="232"/>
      <c r="G14" s="232"/>
      <c r="H14" s="232"/>
      <c r="I14" s="232"/>
      <c r="J14" s="232"/>
      <c r="K14" s="232"/>
      <c r="L14" s="974"/>
      <c r="M14" s="974"/>
      <c r="N14" s="962">
        <v>43563</v>
      </c>
      <c r="O14" s="948" t="s">
        <v>557</v>
      </c>
      <c r="P14" s="966">
        <v>173.24796000000001</v>
      </c>
      <c r="Q14" s="966">
        <v>180.04560000000001</v>
      </c>
      <c r="R14" s="966">
        <v>183.99557999999999</v>
      </c>
      <c r="S14" s="966">
        <v>186.65951999999999</v>
      </c>
      <c r="T14" s="700"/>
      <c r="U14" s="700"/>
      <c r="V14" s="700"/>
      <c r="W14" s="700"/>
      <c r="X14" s="700"/>
    </row>
    <row r="15" spans="2:24" s="38" customFormat="1" ht="17.45" customHeight="1">
      <c r="B15" s="232"/>
      <c r="C15" s="232"/>
      <c r="D15" s="232"/>
      <c r="E15" s="232"/>
      <c r="F15" s="232"/>
      <c r="G15" s="232"/>
      <c r="H15" s="232"/>
      <c r="I15" s="232"/>
      <c r="J15" s="232"/>
      <c r="K15" s="232"/>
      <c r="L15" s="974"/>
      <c r="M15" s="974"/>
      <c r="N15" s="962">
        <v>43570</v>
      </c>
      <c r="O15" s="929" t="s">
        <v>561</v>
      </c>
      <c r="P15" s="966"/>
      <c r="Q15" s="966">
        <v>163.14336</v>
      </c>
      <c r="R15" s="966">
        <v>171.68634</v>
      </c>
      <c r="S15" s="966">
        <v>179.21886000000001</v>
      </c>
      <c r="T15" s="700"/>
      <c r="U15" s="700"/>
      <c r="V15" s="700"/>
      <c r="W15" s="700"/>
      <c r="X15" s="700"/>
    </row>
    <row r="16" spans="2:24" s="38" customFormat="1" ht="17.45" customHeight="1">
      <c r="B16" s="232"/>
      <c r="C16" s="232"/>
      <c r="D16" s="232"/>
      <c r="E16" s="232"/>
      <c r="F16" s="232"/>
      <c r="G16" s="232"/>
      <c r="H16" s="232"/>
      <c r="I16" s="232"/>
      <c r="J16" s="232"/>
      <c r="K16" s="232"/>
      <c r="L16" s="974"/>
      <c r="M16" s="974"/>
      <c r="N16" s="962">
        <v>43577</v>
      </c>
      <c r="O16" s="929" t="s">
        <v>562</v>
      </c>
      <c r="P16" s="966"/>
      <c r="Q16" s="966">
        <v>157.0806</v>
      </c>
      <c r="R16" s="966">
        <v>164.98056</v>
      </c>
      <c r="S16" s="966">
        <v>172.88051999999999</v>
      </c>
      <c r="T16" s="700"/>
      <c r="U16" s="700"/>
      <c r="V16" s="700"/>
      <c r="W16" s="700"/>
      <c r="X16" s="700"/>
    </row>
    <row r="17" spans="1:24" s="38" customFormat="1" ht="17.45" customHeight="1">
      <c r="B17" s="232"/>
      <c r="C17" s="232"/>
      <c r="D17" s="232"/>
      <c r="E17" s="232"/>
      <c r="F17" s="232"/>
      <c r="G17" s="232"/>
      <c r="H17" s="232"/>
      <c r="I17" s="232"/>
      <c r="J17" s="232"/>
      <c r="K17" s="232"/>
      <c r="L17" s="974"/>
      <c r="M17" s="974"/>
      <c r="N17" s="962">
        <v>43584</v>
      </c>
      <c r="O17" s="929" t="s">
        <v>563</v>
      </c>
      <c r="P17" s="966"/>
      <c r="Q17" s="966">
        <v>150.00737999999998</v>
      </c>
      <c r="R17" s="966">
        <v>158.27477999999999</v>
      </c>
      <c r="S17" s="966">
        <v>166.7259</v>
      </c>
      <c r="T17" s="700"/>
      <c r="U17" s="700"/>
      <c r="V17" s="700"/>
      <c r="W17" s="700"/>
      <c r="X17" s="700"/>
    </row>
    <row r="18" spans="1:24" s="38" customFormat="1" ht="17.45" customHeight="1">
      <c r="B18" s="232"/>
      <c r="C18" s="232"/>
      <c r="D18" s="232"/>
      <c r="E18" s="232"/>
      <c r="F18" s="232"/>
      <c r="G18" s="232"/>
      <c r="H18" s="232"/>
      <c r="I18" s="232"/>
      <c r="J18" s="232"/>
      <c r="K18" s="232"/>
      <c r="L18" s="974"/>
      <c r="M18" s="974"/>
      <c r="N18" s="962">
        <v>43591</v>
      </c>
      <c r="O18" s="929" t="s">
        <v>564</v>
      </c>
      <c r="P18" s="966"/>
      <c r="Q18" s="966">
        <v>152.12016</v>
      </c>
      <c r="R18" s="966">
        <v>160.20383999999999</v>
      </c>
      <c r="S18" s="966">
        <v>168.47123999999999</v>
      </c>
      <c r="T18" s="700"/>
      <c r="U18" s="700"/>
      <c r="V18" s="700"/>
      <c r="W18" s="700"/>
      <c r="X18" s="700"/>
    </row>
    <row r="19" spans="1:24" s="38" customFormat="1" ht="17.45" customHeight="1">
      <c r="B19" s="232"/>
      <c r="C19" s="232"/>
      <c r="D19" s="232"/>
      <c r="E19" s="232"/>
      <c r="F19" s="232"/>
      <c r="G19" s="232"/>
      <c r="H19" s="232"/>
      <c r="I19" s="232"/>
      <c r="J19" s="232"/>
      <c r="K19" s="232"/>
      <c r="L19" s="974"/>
      <c r="M19" s="974"/>
      <c r="N19" s="962">
        <v>43598</v>
      </c>
      <c r="O19" s="929" t="s">
        <v>580</v>
      </c>
      <c r="P19" s="966">
        <v>157.44803999999999</v>
      </c>
      <c r="Q19" s="966">
        <v>164.61311999999998</v>
      </c>
      <c r="R19" s="966">
        <v>170.12472</v>
      </c>
      <c r="S19" s="966">
        <v>174.16656</v>
      </c>
      <c r="T19" s="700"/>
      <c r="U19" s="700"/>
      <c r="V19" s="700"/>
      <c r="W19" s="700"/>
      <c r="X19" s="700"/>
    </row>
    <row r="20" spans="1:24" s="38" customFormat="1" ht="17.45" customHeight="1">
      <c r="B20" s="232"/>
      <c r="C20" s="232"/>
      <c r="D20" s="232"/>
      <c r="E20" s="232"/>
      <c r="F20" s="232"/>
      <c r="G20" s="232"/>
      <c r="H20" s="232"/>
      <c r="I20" s="232"/>
      <c r="J20" s="232"/>
      <c r="K20" s="232"/>
      <c r="L20" s="974"/>
      <c r="M20" s="974"/>
      <c r="N20" s="962">
        <v>43605</v>
      </c>
      <c r="O20" s="929" t="s">
        <v>581</v>
      </c>
      <c r="P20" s="966">
        <v>171.04331999999999</v>
      </c>
      <c r="Q20" s="966">
        <v>178.30026000000001</v>
      </c>
      <c r="R20" s="966">
        <v>183.07697999999999</v>
      </c>
      <c r="S20" s="966">
        <v>185.92463999999998</v>
      </c>
      <c r="T20" s="700"/>
      <c r="U20" s="700"/>
      <c r="V20" s="700"/>
      <c r="W20" s="700"/>
      <c r="X20" s="700"/>
    </row>
    <row r="21" spans="1:24" s="38" customFormat="1">
      <c r="B21" s="232"/>
      <c r="C21" s="232"/>
      <c r="D21" s="232"/>
      <c r="E21" s="232"/>
      <c r="F21" s="232"/>
      <c r="G21" s="232"/>
      <c r="H21" s="232"/>
      <c r="I21" s="232"/>
      <c r="J21" s="232"/>
      <c r="K21" s="232"/>
      <c r="L21" s="974"/>
      <c r="M21" s="974"/>
      <c r="N21" s="962">
        <v>43613</v>
      </c>
      <c r="O21" s="929" t="s">
        <v>582</v>
      </c>
      <c r="P21" s="966">
        <v>180.68861999999999</v>
      </c>
      <c r="Q21" s="966">
        <v>188.03742</v>
      </c>
      <c r="R21" s="966">
        <v>192.53855999999999</v>
      </c>
      <c r="S21" s="966">
        <v>194.37575999999999</v>
      </c>
      <c r="T21" s="700"/>
      <c r="U21" s="700"/>
      <c r="V21" s="700"/>
      <c r="W21" s="700"/>
      <c r="X21" s="700"/>
    </row>
    <row r="22" spans="1:24" s="38" customFormat="1">
      <c r="B22" s="841" t="s">
        <v>604</v>
      </c>
      <c r="C22" s="232"/>
      <c r="D22" s="232"/>
      <c r="E22" s="232"/>
      <c r="F22" s="232"/>
      <c r="G22" s="232"/>
      <c r="H22" s="232"/>
      <c r="I22" s="232"/>
      <c r="J22" s="232"/>
      <c r="K22" s="232"/>
      <c r="L22" s="974"/>
      <c r="M22" s="974"/>
      <c r="N22" s="962">
        <v>43619</v>
      </c>
      <c r="O22" s="929" t="s">
        <v>583</v>
      </c>
      <c r="P22" s="966">
        <v>185.00603999999998</v>
      </c>
      <c r="Q22" s="966">
        <v>192.35484</v>
      </c>
      <c r="R22" s="966">
        <v>196.85597999999999</v>
      </c>
      <c r="S22" s="966">
        <v>199.06062</v>
      </c>
      <c r="T22" s="700"/>
      <c r="U22" s="700"/>
      <c r="V22" s="700"/>
      <c r="W22" s="700"/>
      <c r="X22" s="700"/>
    </row>
    <row r="23" spans="1:24" ht="12.75" customHeight="1">
      <c r="B23" s="232"/>
      <c r="C23" s="232"/>
      <c r="D23" s="232"/>
      <c r="E23" s="232"/>
      <c r="F23" s="232"/>
      <c r="G23" s="232"/>
      <c r="H23" s="232"/>
      <c r="I23" s="232"/>
      <c r="J23" s="232"/>
      <c r="K23" s="232"/>
      <c r="L23" s="974"/>
      <c r="M23" s="974"/>
      <c r="N23" s="962">
        <v>43626</v>
      </c>
      <c r="O23" s="929" t="s">
        <v>584</v>
      </c>
      <c r="P23" s="966">
        <v>179.77001999999999</v>
      </c>
      <c r="Q23" s="966">
        <v>187.94556</v>
      </c>
      <c r="R23" s="966">
        <v>193.36529999999999</v>
      </c>
      <c r="S23" s="966">
        <v>196.39668</v>
      </c>
    </row>
    <row r="24" spans="1:24" s="38" customFormat="1" ht="12" customHeight="1">
      <c r="B24" s="232"/>
      <c r="C24" s="232"/>
      <c r="D24" s="232"/>
      <c r="E24" s="232"/>
      <c r="F24" s="232"/>
      <c r="G24" s="232"/>
      <c r="H24" s="232"/>
      <c r="I24" s="232"/>
      <c r="J24" s="232"/>
      <c r="K24" s="232"/>
      <c r="L24" s="974"/>
      <c r="M24" s="974"/>
      <c r="N24" s="962">
        <v>43633</v>
      </c>
      <c r="O24" s="929" t="s">
        <v>591</v>
      </c>
      <c r="P24" s="966">
        <v>187.02696</v>
      </c>
      <c r="Q24" s="966">
        <v>194.55948000000001</v>
      </c>
      <c r="R24" s="966">
        <v>198.96876</v>
      </c>
      <c r="S24" s="966">
        <v>199.88736</v>
      </c>
      <c r="T24" s="700"/>
      <c r="U24" s="700"/>
      <c r="V24" s="700"/>
      <c r="W24" s="700"/>
      <c r="X24" s="700"/>
    </row>
    <row r="25" spans="1:24" s="38" customFormat="1" ht="12" customHeight="1">
      <c r="B25" s="232"/>
      <c r="C25" s="232"/>
      <c r="D25" s="232"/>
      <c r="E25" s="232"/>
      <c r="F25" s="232"/>
      <c r="G25" s="232"/>
      <c r="H25" s="232"/>
      <c r="I25" s="232"/>
      <c r="J25" s="232"/>
      <c r="K25" s="232"/>
      <c r="L25" s="974"/>
      <c r="M25" s="974"/>
      <c r="N25" s="962">
        <v>43640</v>
      </c>
      <c r="O25" s="929" t="s">
        <v>592</v>
      </c>
      <c r="P25" s="966">
        <v>183.35</v>
      </c>
      <c r="Q25" s="966">
        <v>190.7</v>
      </c>
      <c r="R25" s="966">
        <v>195.11</v>
      </c>
      <c r="S25" s="966">
        <v>197.04</v>
      </c>
      <c r="T25" s="700"/>
      <c r="U25" s="700"/>
      <c r="V25" s="700"/>
      <c r="W25" s="700"/>
      <c r="X25" s="700"/>
    </row>
    <row r="26" spans="1:24" s="38" customFormat="1" ht="12" customHeight="1">
      <c r="A26" s="39"/>
      <c r="B26" s="232"/>
      <c r="C26" s="232"/>
      <c r="D26" s="232"/>
      <c r="E26" s="232"/>
      <c r="F26" s="232"/>
      <c r="G26" s="232"/>
      <c r="H26" s="232"/>
      <c r="I26" s="232"/>
      <c r="J26" s="232"/>
      <c r="K26" s="232"/>
      <c r="L26" s="974"/>
      <c r="M26" s="974"/>
      <c r="N26" s="962">
        <v>43647</v>
      </c>
      <c r="O26" s="929" t="s">
        <v>593</v>
      </c>
      <c r="P26" s="966">
        <v>171.59448</v>
      </c>
      <c r="Q26" s="966">
        <v>179.40258</v>
      </c>
      <c r="R26" s="966">
        <v>183.90371999999999</v>
      </c>
      <c r="S26" s="966">
        <v>186.38394</v>
      </c>
      <c r="T26" s="700"/>
      <c r="U26" s="700"/>
      <c r="V26" s="700"/>
      <c r="W26" s="700"/>
      <c r="X26" s="700"/>
    </row>
    <row r="27" spans="1:24" s="38" customFormat="1" ht="12" customHeight="1">
      <c r="B27" s="232"/>
      <c r="C27" s="232"/>
      <c r="D27" s="232"/>
      <c r="E27" s="232"/>
      <c r="F27" s="232"/>
      <c r="G27" s="232"/>
      <c r="H27" s="232"/>
      <c r="I27" s="232"/>
      <c r="J27" s="232"/>
      <c r="K27" s="232"/>
      <c r="L27" s="974"/>
      <c r="M27" s="974"/>
      <c r="N27" s="962">
        <v>43654</v>
      </c>
      <c r="O27" s="929" t="s">
        <v>594</v>
      </c>
      <c r="P27" s="966">
        <v>169.941</v>
      </c>
      <c r="Q27" s="966">
        <v>177.65724</v>
      </c>
      <c r="R27" s="966">
        <v>182.61768000000001</v>
      </c>
      <c r="S27" s="966">
        <v>184.82231999999999</v>
      </c>
      <c r="T27" s="700"/>
      <c r="U27" s="700"/>
      <c r="V27" s="700"/>
      <c r="W27" s="700"/>
      <c r="X27" s="700"/>
    </row>
    <row r="28" spans="1:24" s="38" customFormat="1" ht="12" customHeight="1">
      <c r="B28" s="232"/>
      <c r="C28" s="232"/>
      <c r="D28" s="232"/>
      <c r="E28" s="232"/>
      <c r="F28" s="232"/>
      <c r="G28" s="232"/>
      <c r="H28" s="232"/>
      <c r="I28" s="232"/>
      <c r="J28" s="232"/>
      <c r="K28" s="232"/>
      <c r="L28" s="974"/>
      <c r="M28" s="974"/>
      <c r="N28" s="962">
        <v>43661</v>
      </c>
      <c r="O28" s="929" t="s">
        <v>599</v>
      </c>
      <c r="P28" s="966">
        <v>172.42</v>
      </c>
      <c r="Q28" s="966">
        <v>179.59</v>
      </c>
      <c r="R28" s="966">
        <v>184.09</v>
      </c>
      <c r="S28" s="966">
        <v>185.56</v>
      </c>
      <c r="T28" s="966"/>
      <c r="U28" s="700"/>
      <c r="V28" s="700"/>
      <c r="W28" s="700"/>
      <c r="X28" s="700"/>
    </row>
    <row r="29" spans="1:24" s="38" customFormat="1" ht="12" customHeight="1">
      <c r="B29" s="232"/>
      <c r="C29" s="232"/>
      <c r="D29" s="232"/>
      <c r="E29" s="232"/>
      <c r="F29" s="232"/>
      <c r="G29" s="232"/>
      <c r="H29" s="232"/>
      <c r="I29" s="232"/>
      <c r="J29" s="232"/>
      <c r="K29" s="232"/>
      <c r="L29" s="974"/>
      <c r="M29" s="974"/>
      <c r="N29" s="962">
        <v>43668</v>
      </c>
      <c r="O29" s="929" t="s">
        <v>600</v>
      </c>
      <c r="P29" s="966">
        <v>164.79684</v>
      </c>
      <c r="Q29" s="966">
        <v>171.87006</v>
      </c>
      <c r="R29" s="966">
        <v>176.37119999999999</v>
      </c>
      <c r="S29" s="966">
        <v>178.48398</v>
      </c>
      <c r="T29" s="966"/>
      <c r="U29" s="700"/>
      <c r="V29" s="700"/>
      <c r="W29" s="700"/>
      <c r="X29" s="700"/>
    </row>
    <row r="30" spans="1:24" s="38" customFormat="1" ht="12" customHeight="1">
      <c r="B30" s="232"/>
      <c r="C30" s="232"/>
      <c r="D30" s="232"/>
      <c r="E30" s="232"/>
      <c r="F30" s="232"/>
      <c r="G30" s="232"/>
      <c r="H30" s="232"/>
      <c r="I30" s="232"/>
      <c r="J30" s="232"/>
      <c r="K30" s="232"/>
      <c r="L30" s="974"/>
      <c r="M30" s="974"/>
      <c r="N30" s="962">
        <v>43675</v>
      </c>
      <c r="O30" s="929" t="s">
        <v>601</v>
      </c>
      <c r="P30" s="966">
        <v>166.81775999999999</v>
      </c>
      <c r="Q30" s="966">
        <v>172.97237999999999</v>
      </c>
      <c r="R30" s="966">
        <v>177.01421999999999</v>
      </c>
      <c r="S30" s="966">
        <v>178.85141999999999</v>
      </c>
      <c r="T30" s="966"/>
      <c r="U30" s="700"/>
      <c r="V30" s="700"/>
      <c r="W30" s="700"/>
      <c r="X30" s="700"/>
    </row>
    <row r="31" spans="1:24" s="38" customFormat="1" ht="12" customHeight="1">
      <c r="B31" s="232"/>
      <c r="C31" s="232"/>
      <c r="D31" s="232"/>
      <c r="E31" s="232"/>
      <c r="F31" s="232"/>
      <c r="G31" s="232"/>
      <c r="H31" s="232"/>
      <c r="I31" s="232"/>
      <c r="J31" s="232"/>
      <c r="K31" s="232"/>
      <c r="L31" s="974"/>
      <c r="M31" s="974"/>
      <c r="N31" s="962">
        <v>43682</v>
      </c>
      <c r="O31" s="929" t="s">
        <v>602</v>
      </c>
      <c r="P31" s="966">
        <v>162.86777999999998</v>
      </c>
      <c r="Q31" s="966">
        <v>168.93054000000001</v>
      </c>
      <c r="R31" s="966">
        <v>172.88051999999999</v>
      </c>
      <c r="S31" s="966">
        <v>175.26888</v>
      </c>
      <c r="T31" s="966"/>
      <c r="U31" s="966"/>
      <c r="V31" s="966">
        <v>192.63041999999999</v>
      </c>
      <c r="W31" s="700"/>
      <c r="X31" s="700"/>
    </row>
    <row r="32" spans="1:24" s="38" customFormat="1" ht="12" customHeight="1">
      <c r="B32" s="232"/>
      <c r="C32" s="232"/>
      <c r="D32" s="232"/>
      <c r="E32" s="232"/>
      <c r="F32" s="232"/>
      <c r="G32" s="232"/>
      <c r="H32" s="232"/>
      <c r="I32" s="232"/>
      <c r="J32" s="232"/>
      <c r="K32" s="232"/>
      <c r="L32" s="974"/>
      <c r="M32" s="974"/>
      <c r="N32" s="962">
        <v>43689</v>
      </c>
      <c r="O32" s="929" t="s">
        <v>603</v>
      </c>
      <c r="P32" s="966">
        <v>150.28296</v>
      </c>
      <c r="Q32" s="966">
        <v>156.25386</v>
      </c>
      <c r="R32" s="966">
        <v>160.29569999999998</v>
      </c>
      <c r="S32" s="966">
        <v>163.9701</v>
      </c>
      <c r="T32" s="966"/>
      <c r="U32" s="966"/>
      <c r="V32" s="966">
        <v>182.43395999999998</v>
      </c>
      <c r="W32" s="700"/>
      <c r="X32" s="700"/>
    </row>
    <row r="33" spans="2:22" ht="12" customHeight="1">
      <c r="B33" s="232"/>
      <c r="C33" s="232"/>
      <c r="D33" s="232"/>
      <c r="E33" s="232"/>
      <c r="F33" s="232"/>
      <c r="G33" s="232"/>
      <c r="H33" s="232"/>
      <c r="I33" s="232"/>
      <c r="J33" s="232"/>
      <c r="K33" s="232"/>
      <c r="L33" s="974"/>
      <c r="M33" s="974"/>
      <c r="N33" s="962">
        <v>43696</v>
      </c>
      <c r="O33" s="929" t="s">
        <v>637</v>
      </c>
      <c r="P33" s="966">
        <v>149.45622</v>
      </c>
      <c r="Q33" s="966">
        <v>155.24340000000001</v>
      </c>
      <c r="R33" s="966">
        <v>159.19337999999999</v>
      </c>
      <c r="S33" s="966">
        <v>162.77591999999999</v>
      </c>
      <c r="T33" s="966"/>
      <c r="U33" s="966"/>
      <c r="V33" s="966">
        <v>180.96420000000001</v>
      </c>
    </row>
    <row r="34" spans="2:22" ht="12" customHeight="1">
      <c r="B34" s="232"/>
      <c r="C34" s="232"/>
      <c r="D34" s="232"/>
      <c r="E34" s="232"/>
      <c r="F34" s="232"/>
      <c r="G34" s="232"/>
      <c r="H34" s="232"/>
      <c r="I34" s="232"/>
      <c r="J34" s="232"/>
      <c r="K34" s="232"/>
      <c r="L34" s="974"/>
      <c r="M34" s="974"/>
      <c r="N34" s="962">
        <v>43703</v>
      </c>
      <c r="O34" s="929" t="s">
        <v>638</v>
      </c>
      <c r="P34" s="966">
        <v>147.71088</v>
      </c>
      <c r="Q34" s="966">
        <v>153.40619999999998</v>
      </c>
      <c r="R34" s="966">
        <v>157.35617999999999</v>
      </c>
      <c r="S34" s="966">
        <v>161.03057999999999</v>
      </c>
      <c r="T34" s="966"/>
      <c r="U34" s="966"/>
      <c r="V34" s="966">
        <v>177.28979999999999</v>
      </c>
    </row>
    <row r="35" spans="2:22" ht="12" customHeight="1">
      <c r="B35" s="232"/>
      <c r="C35" s="232"/>
      <c r="D35" s="232"/>
      <c r="E35" s="232"/>
      <c r="F35" s="232"/>
      <c r="G35" s="232"/>
      <c r="H35" s="232"/>
      <c r="I35" s="232"/>
      <c r="J35" s="232"/>
      <c r="K35" s="232"/>
      <c r="L35" s="974"/>
      <c r="M35" s="974"/>
      <c r="N35" s="962">
        <v>43711</v>
      </c>
      <c r="O35" s="929" t="s">
        <v>639</v>
      </c>
      <c r="P35" s="966">
        <v>140.45393999999999</v>
      </c>
      <c r="Q35" s="966">
        <v>146.42483999999999</v>
      </c>
      <c r="R35" s="966">
        <v>150.46668</v>
      </c>
      <c r="S35" s="966">
        <v>154.14107999999999</v>
      </c>
      <c r="T35" s="966"/>
      <c r="U35" s="966"/>
      <c r="V35" s="966">
        <v>172.23749999999998</v>
      </c>
    </row>
    <row r="36" spans="2:22" ht="12" customHeight="1">
      <c r="B36" s="232"/>
      <c r="C36" s="232"/>
      <c r="D36" s="232"/>
      <c r="E36" s="232"/>
      <c r="F36" s="232"/>
      <c r="G36" s="232"/>
      <c r="H36" s="232"/>
      <c r="I36" s="232"/>
      <c r="J36" s="232"/>
      <c r="K36" s="232"/>
      <c r="L36" s="974"/>
      <c r="M36" s="974"/>
      <c r="N36" s="962">
        <v>43717</v>
      </c>
      <c r="O36" s="967" t="s">
        <v>642</v>
      </c>
      <c r="P36" s="966">
        <v>146.24112</v>
      </c>
      <c r="Q36" s="966">
        <v>151.38527999999999</v>
      </c>
      <c r="R36" s="966">
        <v>155.05967999999999</v>
      </c>
      <c r="S36" s="966">
        <v>158.64222000000001</v>
      </c>
      <c r="T36" s="966"/>
      <c r="U36" s="966"/>
      <c r="V36" s="966">
        <v>174.90144000000001</v>
      </c>
    </row>
    <row r="37" spans="2:22" ht="12" customHeight="1">
      <c r="B37" s="232"/>
      <c r="C37" s="232"/>
      <c r="D37" s="232"/>
      <c r="E37" s="232"/>
      <c r="F37" s="232"/>
      <c r="G37" s="232"/>
      <c r="H37" s="232"/>
      <c r="I37" s="232"/>
      <c r="J37" s="232"/>
      <c r="K37" s="232"/>
      <c r="L37" s="974"/>
      <c r="M37" s="974"/>
      <c r="N37" s="962">
        <v>43724</v>
      </c>
      <c r="O37" s="967" t="s">
        <v>643</v>
      </c>
      <c r="P37" s="966">
        <v>150.28296</v>
      </c>
      <c r="Q37" s="966">
        <v>155.33526000000001</v>
      </c>
      <c r="R37" s="966">
        <v>158.9178</v>
      </c>
      <c r="S37" s="966">
        <v>162.59219999999999</v>
      </c>
      <c r="T37" s="966"/>
      <c r="U37" s="966"/>
      <c r="V37" s="966">
        <v>178.94327999999999</v>
      </c>
    </row>
    <row r="38" spans="2:22" ht="12" customHeight="1">
      <c r="B38" s="232"/>
      <c r="C38" s="232"/>
      <c r="D38" s="232"/>
      <c r="E38" s="232"/>
      <c r="F38" s="232"/>
      <c r="G38" s="232"/>
      <c r="H38" s="232"/>
      <c r="I38" s="232"/>
      <c r="J38" s="232"/>
      <c r="K38" s="232"/>
      <c r="L38" s="974"/>
      <c r="M38" s="974"/>
      <c r="N38" s="962">
        <v>43731</v>
      </c>
      <c r="O38" s="967" t="s">
        <v>644</v>
      </c>
      <c r="P38" s="966">
        <v>149.36436</v>
      </c>
      <c r="Q38" s="966">
        <v>154.23293999999999</v>
      </c>
      <c r="R38" s="966">
        <v>157.63175999999999</v>
      </c>
      <c r="S38" s="966">
        <v>160.93871999999999</v>
      </c>
      <c r="T38" s="966"/>
      <c r="U38" s="966"/>
      <c r="V38" s="966">
        <v>176.18747999999999</v>
      </c>
    </row>
    <row r="39" spans="2:22" ht="12" customHeight="1">
      <c r="B39" s="232"/>
      <c r="C39" s="232"/>
      <c r="D39" s="232"/>
      <c r="E39" s="232"/>
      <c r="F39" s="232"/>
      <c r="G39" s="232"/>
      <c r="H39" s="232"/>
      <c r="I39" s="232"/>
      <c r="J39" s="232"/>
      <c r="K39" s="232"/>
      <c r="L39" s="974"/>
      <c r="M39" s="974"/>
      <c r="N39" s="962">
        <v>43738</v>
      </c>
      <c r="O39" s="967" t="s">
        <v>645</v>
      </c>
      <c r="P39" s="966">
        <v>152.48759999999999</v>
      </c>
      <c r="Q39" s="966">
        <v>157.35617999999999</v>
      </c>
      <c r="R39" s="966">
        <v>160.755</v>
      </c>
      <c r="S39" s="966">
        <v>164.06196</v>
      </c>
      <c r="T39" s="966"/>
      <c r="U39" s="966"/>
      <c r="V39" s="966">
        <v>178.94327999999999</v>
      </c>
    </row>
    <row r="40" spans="2:22" ht="12" customHeight="1">
      <c r="B40" s="232"/>
      <c r="C40" s="232"/>
      <c r="D40" s="232"/>
      <c r="E40" s="232"/>
      <c r="F40" s="232"/>
      <c r="G40" s="232"/>
      <c r="H40" s="232"/>
      <c r="I40" s="232"/>
      <c r="J40" s="232"/>
      <c r="K40" s="232"/>
      <c r="L40" s="974"/>
      <c r="M40" s="974"/>
      <c r="N40" s="962">
        <v>43745</v>
      </c>
      <c r="O40" s="968" t="s">
        <v>646</v>
      </c>
      <c r="P40" s="966">
        <v>147.80274</v>
      </c>
      <c r="Q40" s="966">
        <v>153.22247999999999</v>
      </c>
      <c r="R40" s="966">
        <v>157.0806</v>
      </c>
      <c r="S40" s="966">
        <v>164.06196</v>
      </c>
      <c r="T40" s="966"/>
      <c r="U40" s="966">
        <v>179.21886000000001</v>
      </c>
      <c r="V40" s="966">
        <v>174.80957999999998</v>
      </c>
    </row>
    <row r="41" spans="2:22" ht="12" customHeight="1">
      <c r="B41" s="232"/>
      <c r="C41" s="232"/>
      <c r="D41" s="232"/>
      <c r="E41" s="232"/>
      <c r="F41" s="232"/>
      <c r="G41" s="232"/>
      <c r="H41" s="232"/>
      <c r="I41" s="232"/>
      <c r="J41" s="232"/>
      <c r="K41" s="232"/>
      <c r="L41" s="974"/>
      <c r="M41" s="974"/>
      <c r="N41" s="962">
        <v>43752</v>
      </c>
      <c r="O41" s="929" t="s">
        <v>647</v>
      </c>
      <c r="Q41" s="966">
        <v>160.84685999999999</v>
      </c>
      <c r="R41" s="966">
        <v>160.20383999999999</v>
      </c>
      <c r="S41" s="966">
        <v>165.43985999999998</v>
      </c>
      <c r="T41" s="966"/>
      <c r="U41" s="966">
        <v>184.17929999999998</v>
      </c>
      <c r="V41" s="966">
        <v>180.87234000000001</v>
      </c>
    </row>
    <row r="42" spans="2:22" ht="12" customHeight="1">
      <c r="B42" s="232"/>
      <c r="C42" s="232"/>
      <c r="D42" s="232"/>
      <c r="E42" s="232"/>
      <c r="F42" s="232"/>
      <c r="G42" s="232"/>
      <c r="H42" s="232"/>
      <c r="I42" s="232"/>
      <c r="J42" s="232"/>
      <c r="K42" s="232"/>
      <c r="L42" s="974"/>
      <c r="M42" s="974"/>
      <c r="N42" s="962">
        <v>43759</v>
      </c>
      <c r="O42" s="929" t="s">
        <v>648</v>
      </c>
      <c r="Q42" s="966">
        <v>161.12243999999998</v>
      </c>
      <c r="R42" s="966">
        <v>160.20383999999999</v>
      </c>
      <c r="S42" s="966">
        <v>165.43985999999998</v>
      </c>
      <c r="T42" s="966"/>
      <c r="U42" s="966">
        <v>182.43395999999998</v>
      </c>
      <c r="V42" s="966">
        <v>179.58629999999999</v>
      </c>
    </row>
    <row r="43" spans="2:22" ht="12" customHeight="1">
      <c r="B43" s="232"/>
      <c r="C43" s="232"/>
      <c r="D43" s="232"/>
      <c r="E43" s="232"/>
      <c r="F43" s="232"/>
      <c r="G43" s="232"/>
      <c r="H43" s="232"/>
      <c r="I43" s="232"/>
      <c r="J43" s="232"/>
      <c r="K43" s="232"/>
      <c r="L43" s="974"/>
      <c r="M43" s="974"/>
      <c r="N43" s="962">
        <v>43766</v>
      </c>
      <c r="O43" s="929" t="s">
        <v>649</v>
      </c>
      <c r="Q43" s="966">
        <v>157.9992</v>
      </c>
      <c r="R43" s="966">
        <v>160.20383999999999</v>
      </c>
      <c r="S43" s="966">
        <v>165.43985999999998</v>
      </c>
      <c r="T43" s="966"/>
      <c r="U43" s="966">
        <v>181.23978</v>
      </c>
      <c r="V43" s="966">
        <v>178.02467999999999</v>
      </c>
    </row>
    <row r="44" spans="2:22" ht="12" customHeight="1">
      <c r="B44" s="232"/>
      <c r="C44" s="232"/>
      <c r="D44" s="232"/>
      <c r="E44" s="232"/>
      <c r="F44" s="232"/>
      <c r="G44" s="232"/>
      <c r="H44" s="232"/>
      <c r="I44" s="232"/>
      <c r="J44" s="232"/>
      <c r="K44" s="232"/>
      <c r="L44" s="974"/>
      <c r="M44" s="974"/>
      <c r="N44" s="962">
        <v>43773</v>
      </c>
      <c r="O44" s="969" t="s">
        <v>650</v>
      </c>
      <c r="Q44" s="966">
        <v>160.02011999999999</v>
      </c>
      <c r="R44" s="966">
        <v>160.20383999999999</v>
      </c>
      <c r="S44" s="966">
        <v>165.43985999999998</v>
      </c>
      <c r="T44" s="966"/>
      <c r="U44" s="966">
        <v>182.06652</v>
      </c>
      <c r="V44" s="966">
        <v>179.21886000000001</v>
      </c>
    </row>
    <row r="45" spans="2:22" ht="12" customHeight="1">
      <c r="B45" s="232"/>
      <c r="C45" s="232"/>
      <c r="D45" s="232"/>
      <c r="E45" s="232"/>
      <c r="F45" s="232"/>
      <c r="G45" s="232"/>
      <c r="H45" s="232"/>
      <c r="I45" s="232"/>
      <c r="J45" s="232"/>
      <c r="K45" s="232"/>
      <c r="L45" s="974"/>
      <c r="M45" s="974"/>
      <c r="N45" s="962">
        <v>43780</v>
      </c>
      <c r="O45" s="948" t="s">
        <v>651</v>
      </c>
      <c r="Q45" s="966">
        <v>157.9992</v>
      </c>
      <c r="R45" s="966">
        <v>160.20383999999999</v>
      </c>
      <c r="S45" s="966">
        <v>165.43985999999998</v>
      </c>
      <c r="T45" s="966"/>
      <c r="U45" s="966">
        <v>177.19793999999999</v>
      </c>
      <c r="V45" s="966">
        <v>174.71771999999999</v>
      </c>
    </row>
    <row r="46" spans="2:22" ht="12" customHeight="1">
      <c r="B46" s="232"/>
      <c r="C46" s="232"/>
      <c r="D46" s="232"/>
      <c r="E46" s="232"/>
      <c r="F46" s="232"/>
      <c r="G46" s="232"/>
      <c r="H46" s="232"/>
      <c r="I46" s="232"/>
      <c r="J46" s="232"/>
      <c r="K46" s="232"/>
      <c r="L46" s="974"/>
      <c r="M46" s="974"/>
      <c r="N46" s="962">
        <v>43787</v>
      </c>
      <c r="O46" s="948" t="s">
        <v>652</v>
      </c>
      <c r="Q46" s="966">
        <v>156.62129999999999</v>
      </c>
      <c r="R46" s="966">
        <v>160.20383999999999</v>
      </c>
      <c r="S46" s="966">
        <v>165.43985999999998</v>
      </c>
      <c r="T46" s="966"/>
      <c r="U46" s="966">
        <v>177.19793999999999</v>
      </c>
      <c r="V46" s="966">
        <v>174.71771999999999</v>
      </c>
    </row>
    <row r="47" spans="2:22" ht="12" customHeight="1">
      <c r="B47" s="232"/>
      <c r="C47" s="232"/>
      <c r="D47" s="232"/>
      <c r="E47" s="232"/>
      <c r="F47" s="232"/>
      <c r="G47" s="232"/>
      <c r="H47" s="232"/>
      <c r="I47" s="232"/>
      <c r="J47" s="232"/>
      <c r="K47" s="232"/>
      <c r="L47" s="974"/>
      <c r="M47" s="974"/>
      <c r="N47" s="962">
        <v>43794</v>
      </c>
      <c r="O47" s="948" t="s">
        <v>666</v>
      </c>
      <c r="Q47" s="966">
        <v>163.60265999999999</v>
      </c>
      <c r="R47" s="966">
        <v>160.20383999999999</v>
      </c>
      <c r="S47" s="966">
        <v>165.43985999999998</v>
      </c>
      <c r="T47" s="966"/>
      <c r="U47" s="966">
        <v>182.25023999999999</v>
      </c>
      <c r="V47" s="966">
        <v>181.33163999999999</v>
      </c>
    </row>
    <row r="48" spans="2:22" ht="12" customHeight="1">
      <c r="B48" s="232"/>
      <c r="C48" s="232"/>
      <c r="D48" s="232"/>
      <c r="E48" s="232"/>
      <c r="F48" s="232"/>
      <c r="G48" s="232"/>
      <c r="H48" s="232"/>
      <c r="I48" s="232"/>
      <c r="J48" s="232"/>
      <c r="K48" s="232"/>
      <c r="L48" s="974"/>
      <c r="M48" s="974"/>
      <c r="N48" s="962">
        <v>43801</v>
      </c>
      <c r="O48" s="948" t="s">
        <v>667</v>
      </c>
      <c r="Q48" s="966">
        <v>161.39802</v>
      </c>
      <c r="R48" s="966">
        <v>160.20383999999999</v>
      </c>
      <c r="S48" s="966">
        <v>165.43985999999998</v>
      </c>
      <c r="T48" s="966">
        <v>172.60494</v>
      </c>
      <c r="U48" s="966">
        <v>181.69907999999998</v>
      </c>
      <c r="V48" s="966">
        <v>179.03513999999998</v>
      </c>
    </row>
    <row r="49" spans="2:22" ht="12" customHeight="1">
      <c r="B49" s="232"/>
      <c r="C49" s="232"/>
      <c r="D49" s="232"/>
      <c r="E49" s="232"/>
      <c r="F49" s="232"/>
      <c r="G49" s="232"/>
      <c r="H49" s="232"/>
      <c r="I49" s="232"/>
      <c r="J49" s="232"/>
      <c r="K49" s="232"/>
      <c r="L49" s="974"/>
      <c r="M49" s="974"/>
      <c r="N49" s="962">
        <v>43808</v>
      </c>
      <c r="O49" s="948" t="s">
        <v>668</v>
      </c>
      <c r="Q49" s="966">
        <v>156.52943999999999</v>
      </c>
      <c r="R49" s="966">
        <v>160.20383999999999</v>
      </c>
      <c r="S49" s="966">
        <v>165.43985999999998</v>
      </c>
      <c r="T49" s="966">
        <v>172.60494</v>
      </c>
      <c r="U49" s="966">
        <v>177.93281999999999</v>
      </c>
      <c r="V49" s="966">
        <v>176.00376</v>
      </c>
    </row>
    <row r="50" spans="2:22" ht="12" customHeight="1">
      <c r="B50" s="232"/>
      <c r="C50" s="232"/>
      <c r="D50" s="232"/>
      <c r="E50" s="232"/>
      <c r="F50" s="232"/>
      <c r="G50" s="232"/>
      <c r="H50" s="232"/>
      <c r="I50" s="232"/>
      <c r="J50" s="232"/>
      <c r="K50" s="232"/>
      <c r="L50" s="974"/>
      <c r="M50" s="974"/>
    </row>
    <row r="51" spans="2:22" ht="12" customHeight="1">
      <c r="B51" s="232"/>
      <c r="C51" s="232"/>
      <c r="D51" s="232"/>
      <c r="E51" s="232"/>
      <c r="F51" s="232"/>
      <c r="G51" s="232"/>
      <c r="H51" s="232"/>
      <c r="I51" s="232"/>
      <c r="J51" s="232"/>
      <c r="K51" s="232"/>
      <c r="L51" s="974"/>
      <c r="M51" s="974"/>
    </row>
    <row r="52" spans="2:22" ht="13.5" customHeight="1">
      <c r="B52" s="232"/>
      <c r="C52" s="232"/>
      <c r="D52" s="232"/>
      <c r="E52" s="232"/>
      <c r="F52" s="232"/>
      <c r="G52" s="232"/>
      <c r="H52" s="232"/>
      <c r="I52" s="232"/>
      <c r="J52" s="232"/>
      <c r="K52" s="232"/>
      <c r="L52" s="974"/>
      <c r="M52" s="974"/>
    </row>
    <row r="53" spans="2:22" ht="13.5" customHeight="1">
      <c r="B53" s="232"/>
      <c r="C53" s="232"/>
      <c r="D53" s="232"/>
      <c r="E53" s="232"/>
      <c r="F53" s="232"/>
      <c r="G53" s="232"/>
      <c r="H53" s="232"/>
      <c r="I53" s="232"/>
      <c r="J53" s="232"/>
      <c r="K53" s="232"/>
      <c r="L53" s="974"/>
      <c r="M53" s="974"/>
    </row>
    <row r="54" spans="2:22" ht="12.75" customHeight="1">
      <c r="B54" s="232"/>
      <c r="C54" s="232"/>
      <c r="D54" s="232"/>
      <c r="E54" s="232"/>
      <c r="F54" s="232"/>
      <c r="G54" s="232"/>
      <c r="H54" s="232"/>
      <c r="I54" s="232"/>
      <c r="J54" s="232"/>
      <c r="K54" s="232"/>
      <c r="L54" s="974"/>
      <c r="M54" s="974"/>
    </row>
    <row r="55" spans="2:22" ht="12.75" customHeight="1">
      <c r="B55" s="232"/>
      <c r="C55" s="232"/>
      <c r="D55" s="232"/>
      <c r="E55" s="232"/>
      <c r="F55" s="232"/>
      <c r="G55" s="232"/>
      <c r="H55" s="232"/>
      <c r="I55" s="232"/>
      <c r="J55" s="232"/>
      <c r="K55" s="232"/>
      <c r="L55" s="974"/>
      <c r="M55" s="974"/>
    </row>
    <row r="56" spans="2:22" ht="15" customHeight="1">
      <c r="B56" s="232"/>
      <c r="C56" s="232"/>
      <c r="D56" s="232"/>
      <c r="E56" s="232"/>
      <c r="F56" s="232"/>
      <c r="G56" s="232"/>
      <c r="H56" s="232"/>
      <c r="I56" s="232"/>
      <c r="J56" s="232"/>
      <c r="K56" s="232"/>
      <c r="L56" s="974"/>
      <c r="M56" s="974"/>
    </row>
    <row r="57" spans="2:22" ht="15" customHeight="1">
      <c r="B57" s="232"/>
      <c r="C57" s="232"/>
      <c r="D57" s="232"/>
      <c r="E57" s="232"/>
      <c r="F57" s="232"/>
      <c r="G57" s="232"/>
      <c r="H57" s="232"/>
      <c r="I57" s="232"/>
      <c r="J57" s="232"/>
      <c r="K57" s="232"/>
      <c r="L57" s="974"/>
      <c r="M57" s="974"/>
    </row>
    <row r="58" spans="2:22" ht="15" customHeight="1">
      <c r="B58" s="232"/>
      <c r="C58" s="232"/>
      <c r="D58" s="232"/>
      <c r="E58" s="232"/>
      <c r="F58" s="232"/>
      <c r="G58" s="232"/>
      <c r="H58" s="232"/>
      <c r="I58" s="232"/>
      <c r="J58" s="232"/>
      <c r="K58" s="232"/>
      <c r="L58" s="974"/>
      <c r="M58" s="974"/>
    </row>
    <row r="59" spans="2:22" ht="15" customHeight="1">
      <c r="B59" s="232"/>
      <c r="C59" s="232"/>
      <c r="D59" s="232"/>
      <c r="E59" s="232"/>
      <c r="F59" s="232"/>
      <c r="G59" s="232"/>
      <c r="H59" s="232"/>
      <c r="I59" s="232"/>
      <c r="J59" s="232"/>
      <c r="K59" s="232"/>
      <c r="L59" s="974"/>
      <c r="M59" s="974"/>
    </row>
    <row r="60" spans="2:22" ht="15" customHeight="1">
      <c r="B60" s="232"/>
      <c r="C60" s="232"/>
      <c r="D60" s="232"/>
      <c r="E60" s="232"/>
      <c r="F60" s="232"/>
      <c r="G60" s="232"/>
      <c r="H60" s="232"/>
      <c r="I60" s="232"/>
      <c r="J60" s="232"/>
      <c r="K60" s="232"/>
      <c r="L60" s="974"/>
      <c r="M60" s="974"/>
    </row>
    <row r="61" spans="2:22" ht="15" customHeight="1">
      <c r="B61" s="232"/>
      <c r="C61" s="232"/>
      <c r="D61" s="232"/>
      <c r="E61" s="232"/>
      <c r="F61" s="232"/>
      <c r="G61" s="232"/>
      <c r="H61" s="232"/>
      <c r="I61" s="232"/>
      <c r="J61" s="232"/>
      <c r="K61" s="232"/>
      <c r="L61" s="974"/>
      <c r="M61" s="974"/>
      <c r="T61" s="966"/>
    </row>
    <row r="62" spans="2:22" ht="15" customHeight="1">
      <c r="B62" s="232"/>
      <c r="C62" s="232"/>
      <c r="D62" s="232"/>
      <c r="E62" s="232"/>
      <c r="F62" s="232"/>
      <c r="G62" s="232"/>
      <c r="H62" s="232"/>
      <c r="I62" s="232"/>
      <c r="J62" s="232"/>
      <c r="K62" s="232"/>
      <c r="L62" s="974"/>
      <c r="M62" s="974"/>
      <c r="T62" s="966"/>
    </row>
    <row r="63" spans="2:22" ht="15" customHeight="1">
      <c r="B63" s="232"/>
      <c r="C63" s="232"/>
      <c r="D63" s="232"/>
      <c r="E63" s="232"/>
      <c r="F63" s="232"/>
      <c r="G63" s="232"/>
      <c r="H63" s="232"/>
      <c r="I63" s="232"/>
      <c r="J63" s="232"/>
      <c r="K63" s="232"/>
      <c r="L63" s="974"/>
      <c r="M63" s="974"/>
      <c r="T63" s="966"/>
    </row>
    <row r="64" spans="2:22" ht="15" customHeight="1">
      <c r="B64" s="232"/>
      <c r="C64" s="232"/>
      <c r="D64" s="232"/>
      <c r="E64" s="232"/>
      <c r="F64" s="232"/>
      <c r="G64" s="232"/>
      <c r="H64" s="232"/>
      <c r="I64" s="232"/>
      <c r="J64" s="232"/>
      <c r="K64" s="232"/>
      <c r="L64" s="974"/>
      <c r="M64" s="974"/>
      <c r="T64" s="966"/>
    </row>
    <row r="65" spans="2:13" ht="15" customHeight="1">
      <c r="B65" s="232"/>
      <c r="C65" s="232"/>
      <c r="D65" s="232"/>
      <c r="E65" s="232"/>
      <c r="F65" s="232"/>
      <c r="G65" s="232"/>
      <c r="H65" s="232"/>
      <c r="I65" s="232"/>
      <c r="J65" s="232"/>
      <c r="K65" s="232"/>
      <c r="L65" s="974"/>
      <c r="M65" s="974"/>
    </row>
    <row r="66" spans="2:13" ht="15" customHeight="1">
      <c r="B66" s="232"/>
      <c r="C66" s="232"/>
      <c r="D66" s="232"/>
      <c r="E66" s="232"/>
      <c r="F66" s="232"/>
      <c r="G66" s="232"/>
      <c r="H66" s="232"/>
      <c r="I66" s="232"/>
      <c r="J66" s="232"/>
      <c r="K66" s="232"/>
      <c r="L66" s="974"/>
      <c r="M66" s="974"/>
    </row>
    <row r="67" spans="2:13" ht="15" customHeight="1">
      <c r="B67" s="232"/>
      <c r="C67" s="232"/>
      <c r="D67" s="232"/>
      <c r="E67" s="232"/>
      <c r="F67" s="232"/>
      <c r="G67" s="232"/>
      <c r="H67" s="232"/>
      <c r="I67" s="232"/>
      <c r="J67" s="232"/>
      <c r="K67" s="232"/>
      <c r="L67" s="974"/>
      <c r="M67" s="974"/>
    </row>
    <row r="68" spans="2:13" ht="15" customHeight="1">
      <c r="B68" s="232"/>
      <c r="C68" s="232"/>
      <c r="D68" s="232"/>
      <c r="E68" s="232"/>
      <c r="F68" s="232"/>
      <c r="G68" s="232"/>
      <c r="H68" s="232"/>
      <c r="I68" s="232"/>
      <c r="J68" s="232"/>
      <c r="K68" s="232"/>
      <c r="L68" s="974"/>
      <c r="M68" s="974"/>
    </row>
    <row r="69" spans="2:13" ht="15" customHeight="1">
      <c r="B69" s="232"/>
      <c r="C69" s="232"/>
      <c r="D69" s="232"/>
      <c r="E69" s="232"/>
      <c r="F69" s="232"/>
      <c r="G69" s="232"/>
      <c r="H69" s="232"/>
      <c r="I69" s="232"/>
      <c r="J69" s="232"/>
      <c r="K69" s="232"/>
      <c r="L69" s="974"/>
      <c r="M69" s="974"/>
    </row>
    <row r="70" spans="2:13" ht="15" customHeight="1">
      <c r="B70" s="232"/>
      <c r="C70" s="232"/>
      <c r="D70" s="232"/>
      <c r="E70" s="232"/>
      <c r="F70" s="232"/>
      <c r="G70" s="232"/>
      <c r="H70" s="232"/>
      <c r="I70" s="232"/>
      <c r="J70" s="232"/>
      <c r="K70" s="232"/>
      <c r="L70" s="974"/>
      <c r="M70" s="974"/>
    </row>
    <row r="71" spans="2:13" ht="15" customHeight="1">
      <c r="B71" s="232"/>
      <c r="C71" s="232"/>
      <c r="D71" s="232"/>
      <c r="E71" s="232"/>
      <c r="F71" s="232"/>
      <c r="G71" s="232"/>
      <c r="H71" s="232"/>
      <c r="I71" s="232"/>
      <c r="J71" s="232"/>
      <c r="K71" s="232"/>
      <c r="L71" s="974"/>
      <c r="M71" s="974"/>
    </row>
    <row r="72" spans="2:13" ht="15" customHeight="1">
      <c r="B72" s="232"/>
      <c r="C72" s="232"/>
      <c r="D72" s="232"/>
      <c r="E72" s="232"/>
      <c r="F72" s="232"/>
      <c r="G72" s="232"/>
      <c r="H72" s="232"/>
      <c r="I72" s="232"/>
      <c r="J72" s="232"/>
      <c r="K72" s="232"/>
      <c r="L72" s="974"/>
      <c r="M72" s="974"/>
    </row>
    <row r="73" spans="2:13" ht="15" customHeight="1">
      <c r="B73" s="232"/>
      <c r="C73" s="232"/>
      <c r="D73" s="232"/>
      <c r="E73" s="232"/>
      <c r="F73" s="232"/>
      <c r="G73" s="232"/>
      <c r="H73" s="232"/>
      <c r="I73" s="232"/>
      <c r="J73" s="232"/>
      <c r="K73" s="232"/>
      <c r="L73" s="974"/>
      <c r="M73" s="974"/>
    </row>
    <row r="74" spans="2:13" ht="15" customHeight="1">
      <c r="B74" s="232"/>
      <c r="C74" s="232"/>
      <c r="D74" s="232"/>
      <c r="E74" s="232"/>
      <c r="F74" s="232"/>
      <c r="G74" s="232"/>
      <c r="H74" s="232"/>
      <c r="I74" s="232"/>
      <c r="J74" s="232"/>
      <c r="K74" s="232"/>
      <c r="L74" s="974"/>
      <c r="M74" s="974"/>
    </row>
    <row r="75" spans="2:13" ht="15" customHeight="1">
      <c r="B75" s="232"/>
      <c r="C75" s="232"/>
      <c r="D75" s="232"/>
      <c r="E75" s="232"/>
      <c r="F75" s="232"/>
      <c r="G75" s="232"/>
      <c r="H75" s="232"/>
      <c r="I75" s="232"/>
      <c r="J75" s="232"/>
      <c r="K75" s="232"/>
      <c r="L75" s="974"/>
      <c r="M75" s="974"/>
    </row>
    <row r="76" spans="2:13" ht="15" customHeight="1">
      <c r="B76" s="232"/>
      <c r="C76" s="232"/>
      <c r="D76" s="232"/>
      <c r="E76" s="232"/>
      <c r="F76" s="232"/>
      <c r="G76" s="232"/>
      <c r="H76" s="232"/>
      <c r="I76" s="232"/>
      <c r="J76" s="232"/>
      <c r="K76" s="232"/>
      <c r="L76" s="974"/>
      <c r="M76" s="974"/>
    </row>
    <row r="77" spans="2:13" ht="15" customHeight="1">
      <c r="B77" s="232"/>
      <c r="C77" s="232"/>
      <c r="D77" s="232"/>
      <c r="E77" s="232"/>
      <c r="F77" s="232"/>
      <c r="G77" s="232"/>
      <c r="H77" s="232"/>
      <c r="I77" s="232"/>
      <c r="J77" s="232"/>
      <c r="K77" s="232"/>
      <c r="L77" s="974"/>
      <c r="M77" s="974"/>
    </row>
    <row r="78" spans="2:13" ht="15" customHeight="1">
      <c r="B78" s="232"/>
      <c r="C78" s="232"/>
      <c r="D78" s="232"/>
      <c r="E78" s="232"/>
      <c r="F78" s="232"/>
      <c r="G78" s="232"/>
      <c r="H78" s="232"/>
      <c r="I78" s="232"/>
      <c r="J78" s="232"/>
      <c r="K78" s="232"/>
      <c r="L78" s="974"/>
      <c r="M78" s="974"/>
    </row>
    <row r="79" spans="2:13" ht="15" customHeight="1">
      <c r="B79" s="232"/>
      <c r="C79" s="232"/>
      <c r="D79" s="232"/>
      <c r="E79" s="232"/>
      <c r="F79" s="232"/>
      <c r="G79" s="232"/>
      <c r="H79" s="232"/>
      <c r="I79" s="232"/>
      <c r="J79" s="232"/>
      <c r="K79" s="232"/>
      <c r="L79" s="974"/>
      <c r="M79" s="974"/>
    </row>
    <row r="80" spans="2:13" ht="15" customHeight="1">
      <c r="B80" s="232"/>
      <c r="C80" s="232"/>
      <c r="D80" s="232"/>
      <c r="E80" s="232"/>
      <c r="F80" s="232"/>
      <c r="G80" s="232"/>
      <c r="H80" s="232"/>
      <c r="I80" s="232"/>
      <c r="J80" s="232"/>
      <c r="K80" s="232"/>
      <c r="L80" s="974"/>
      <c r="M80" s="974"/>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119" spans="15:15">
      <c r="O119" s="969"/>
    </row>
    <row r="120" spans="15:15">
      <c r="O120" s="969"/>
    </row>
    <row r="121" spans="15:15">
      <c r="O121" s="969"/>
    </row>
    <row r="122" spans="15:15">
      <c r="O122" s="969"/>
    </row>
    <row r="123" spans="15:15">
      <c r="O123" s="969"/>
    </row>
    <row r="124" spans="15:15">
      <c r="O124" s="969"/>
    </row>
    <row r="125" spans="15:15">
      <c r="O125" s="969"/>
    </row>
    <row r="126" spans="15:15">
      <c r="O126" s="969"/>
    </row>
    <row r="127" spans="15:15">
      <c r="O127" s="969"/>
    </row>
    <row r="140" spans="15:15">
      <c r="O140" s="969"/>
    </row>
    <row r="141" spans="15:15">
      <c r="O141" s="969"/>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79998168889431442"/>
    <pageSetUpPr fitToPage="1"/>
  </sheetPr>
  <dimension ref="A1:AB37"/>
  <sheetViews>
    <sheetView zoomScaleNormal="100" workbookViewId="0">
      <selection activeCell="J35" sqref="J35"/>
    </sheetView>
  </sheetViews>
  <sheetFormatPr baseColWidth="10" defaultColWidth="5.81640625" defaultRowHeight="12.75"/>
  <cols>
    <col min="1" max="1" width="2.7265625" style="123" customWidth="1"/>
    <col min="2" max="2" width="8" style="123" customWidth="1"/>
    <col min="3" max="14" width="6.453125" style="123" customWidth="1"/>
    <col min="15" max="15" width="6.26953125" style="123" customWidth="1"/>
    <col min="16" max="16" width="6.7265625" style="123" customWidth="1"/>
    <col min="17" max="16384" width="5.81640625" style="123"/>
  </cols>
  <sheetData>
    <row r="1" spans="2:22" ht="12.75" customHeight="1">
      <c r="B1" s="1125" t="s">
        <v>404</v>
      </c>
      <c r="C1" s="1125"/>
      <c r="D1" s="1125"/>
      <c r="E1" s="1125"/>
      <c r="F1" s="1125"/>
      <c r="G1" s="1125"/>
      <c r="H1" s="1125"/>
      <c r="I1" s="1125"/>
      <c r="J1" s="1125"/>
      <c r="K1" s="1125"/>
      <c r="L1" s="1125"/>
      <c r="M1" s="1125"/>
      <c r="N1" s="1125"/>
      <c r="O1" s="1125"/>
      <c r="P1" s="122"/>
    </row>
    <row r="2" spans="2:22" ht="12.75" customHeight="1">
      <c r="B2" s="142"/>
      <c r="C2" s="142"/>
      <c r="D2" s="142"/>
      <c r="E2" s="142"/>
      <c r="F2" s="142"/>
      <c r="G2" s="142"/>
      <c r="H2" s="142"/>
      <c r="I2" s="142"/>
      <c r="J2" s="142"/>
      <c r="K2" s="142"/>
      <c r="L2" s="142"/>
      <c r="M2" s="142"/>
      <c r="N2" s="142"/>
      <c r="O2" s="142"/>
      <c r="P2" s="122"/>
    </row>
    <row r="3" spans="2:22" ht="16.5" customHeight="1">
      <c r="B3" s="1026" t="s">
        <v>457</v>
      </c>
      <c r="C3" s="1125"/>
      <c r="D3" s="1125"/>
      <c r="E3" s="1125"/>
      <c r="F3" s="1125"/>
      <c r="G3" s="1125"/>
      <c r="H3" s="1125"/>
      <c r="I3" s="1125"/>
      <c r="J3" s="1125"/>
      <c r="K3" s="1125"/>
      <c r="L3" s="1125"/>
      <c r="M3" s="1125"/>
      <c r="N3" s="1125"/>
      <c r="O3" s="1125"/>
      <c r="P3" s="204"/>
    </row>
    <row r="4" spans="2:22" ht="16.5" customHeight="1">
      <c r="B4" s="1126" t="s">
        <v>670</v>
      </c>
      <c r="C4" s="1127"/>
      <c r="D4" s="1127"/>
      <c r="E4" s="1127"/>
      <c r="F4" s="1127"/>
      <c r="G4" s="1127"/>
      <c r="H4" s="1127"/>
      <c r="I4" s="1127"/>
      <c r="J4" s="1127"/>
      <c r="K4" s="1127"/>
      <c r="L4" s="1127"/>
      <c r="M4" s="1127"/>
      <c r="N4" s="1127"/>
      <c r="O4" s="1127"/>
      <c r="P4" s="122"/>
    </row>
    <row r="5" spans="2:22" ht="18" customHeight="1">
      <c r="B5" s="1130" t="s">
        <v>175</v>
      </c>
      <c r="C5" s="1130"/>
      <c r="D5" s="1130"/>
      <c r="E5" s="1130"/>
      <c r="F5" s="1130"/>
      <c r="G5" s="1130"/>
      <c r="H5" s="1130"/>
      <c r="I5" s="1130"/>
      <c r="J5" s="1130"/>
      <c r="K5" s="1130"/>
      <c r="L5" s="1130"/>
      <c r="M5" s="1130"/>
      <c r="N5" s="1130"/>
      <c r="O5" s="1130"/>
      <c r="P5" s="261"/>
    </row>
    <row r="6" spans="2:22">
      <c r="B6" s="1128"/>
      <c r="C6" s="1128"/>
      <c r="D6" s="1128"/>
      <c r="E6" s="1128"/>
      <c r="F6" s="1128"/>
      <c r="G6" s="1128"/>
      <c r="H6" s="1128"/>
      <c r="I6" s="1128"/>
      <c r="J6" s="1128"/>
      <c r="K6" s="1128"/>
      <c r="L6" s="1128"/>
      <c r="M6" s="1128"/>
      <c r="N6" s="1128"/>
      <c r="O6" s="1128"/>
      <c r="P6" s="122"/>
    </row>
    <row r="7" spans="2:22" ht="18.75" customHeight="1">
      <c r="B7" s="1140" t="s">
        <v>116</v>
      </c>
      <c r="C7" s="1131" t="s">
        <v>64</v>
      </c>
      <c r="D7" s="1129" t="s">
        <v>115</v>
      </c>
      <c r="E7" s="1129"/>
      <c r="F7" s="1129"/>
      <c r="G7" s="1129"/>
      <c r="H7" s="1129"/>
      <c r="I7" s="1129"/>
      <c r="J7" s="1129"/>
      <c r="K7" s="1129" t="s">
        <v>180</v>
      </c>
      <c r="L7" s="1129"/>
      <c r="M7" s="1129"/>
      <c r="N7" s="1129"/>
      <c r="O7" s="1129"/>
      <c r="P7" s="1138"/>
      <c r="Q7" s="1139"/>
      <c r="R7" s="1139"/>
      <c r="S7" s="1139"/>
      <c r="T7" s="1139"/>
      <c r="U7" s="1139"/>
      <c r="V7" s="1139"/>
    </row>
    <row r="8" spans="2:22" ht="13.5" customHeight="1">
      <c r="B8" s="1141"/>
      <c r="C8" s="1131"/>
      <c r="D8" s="1131" t="s">
        <v>64</v>
      </c>
      <c r="E8" s="1143" t="s">
        <v>117</v>
      </c>
      <c r="F8" s="1143"/>
      <c r="G8" s="1143"/>
      <c r="H8" s="1131" t="s">
        <v>142</v>
      </c>
      <c r="I8" s="1131" t="s">
        <v>143</v>
      </c>
      <c r="J8" s="1131" t="s">
        <v>118</v>
      </c>
      <c r="K8" s="1131" t="s">
        <v>64</v>
      </c>
      <c r="L8" s="1131" t="s">
        <v>122</v>
      </c>
      <c r="M8" s="1131" t="s">
        <v>123</v>
      </c>
      <c r="N8" s="1131" t="s">
        <v>124</v>
      </c>
      <c r="O8" s="1131" t="s">
        <v>59</v>
      </c>
      <c r="P8" s="1138"/>
      <c r="Q8" s="1139"/>
      <c r="R8" s="1139"/>
      <c r="S8" s="1139"/>
      <c r="T8" s="1139"/>
      <c r="U8" s="1139"/>
      <c r="V8" s="1139"/>
    </row>
    <row r="9" spans="2:22" ht="12.75" customHeight="1">
      <c r="B9" s="1142"/>
      <c r="C9" s="1131"/>
      <c r="D9" s="1131"/>
      <c r="E9" s="652" t="s">
        <v>119</v>
      </c>
      <c r="F9" s="652" t="s">
        <v>120</v>
      </c>
      <c r="G9" s="652" t="s">
        <v>121</v>
      </c>
      <c r="H9" s="1131"/>
      <c r="I9" s="1131"/>
      <c r="J9" s="1131"/>
      <c r="K9" s="1131"/>
      <c r="L9" s="1131"/>
      <c r="M9" s="1131"/>
      <c r="N9" s="1131"/>
      <c r="O9" s="1131"/>
      <c r="P9" s="122"/>
    </row>
    <row r="10" spans="2:22">
      <c r="B10" s="653">
        <v>2013</v>
      </c>
      <c r="C10" s="125">
        <v>1922480</v>
      </c>
      <c r="D10" s="125">
        <v>1504022</v>
      </c>
      <c r="E10" s="125">
        <v>1283781</v>
      </c>
      <c r="F10" s="125">
        <v>78676</v>
      </c>
      <c r="G10" s="125">
        <v>23358</v>
      </c>
      <c r="H10" s="125">
        <v>49087</v>
      </c>
      <c r="I10" s="125">
        <v>59891</v>
      </c>
      <c r="J10" s="125">
        <v>9229</v>
      </c>
      <c r="K10" s="125">
        <v>418458</v>
      </c>
      <c r="L10" s="125">
        <v>228742</v>
      </c>
      <c r="M10" s="125">
        <v>23670</v>
      </c>
      <c r="N10" s="125">
        <v>154443</v>
      </c>
      <c r="O10" s="125">
        <v>11603</v>
      </c>
      <c r="Q10" s="187"/>
      <c r="R10" s="187"/>
    </row>
    <row r="11" spans="2:22">
      <c r="B11" s="653">
        <v>2014</v>
      </c>
      <c r="C11" s="624">
        <v>1968268</v>
      </c>
      <c r="D11" s="125">
        <v>1545816</v>
      </c>
      <c r="E11" s="125">
        <v>1331779</v>
      </c>
      <c r="F11" s="125">
        <v>88506</v>
      </c>
      <c r="G11" s="125">
        <v>11754</v>
      </c>
      <c r="H11" s="125">
        <v>46030</v>
      </c>
      <c r="I11" s="125">
        <v>58783</v>
      </c>
      <c r="J11" s="125">
        <v>8964</v>
      </c>
      <c r="K11" s="125">
        <v>422452</v>
      </c>
      <c r="L11" s="125">
        <v>228790</v>
      </c>
      <c r="M11" s="125">
        <v>25606</v>
      </c>
      <c r="N11" s="125">
        <v>163326</v>
      </c>
      <c r="O11" s="125">
        <v>4730</v>
      </c>
    </row>
    <row r="12" spans="2:22">
      <c r="B12" s="653">
        <v>2015</v>
      </c>
      <c r="C12" s="624">
        <v>1962342</v>
      </c>
      <c r="D12" s="125">
        <v>1528953</v>
      </c>
      <c r="E12" s="125">
        <v>1337677</v>
      </c>
      <c r="F12" s="125">
        <v>60624</v>
      </c>
      <c r="G12" s="125">
        <v>6483</v>
      </c>
      <c r="H12" s="125">
        <v>50404</v>
      </c>
      <c r="I12" s="125">
        <v>55472</v>
      </c>
      <c r="J12" s="125">
        <v>18293</v>
      </c>
      <c r="K12" s="125">
        <v>433389</v>
      </c>
      <c r="L12" s="125">
        <v>237936</v>
      </c>
      <c r="M12" s="125">
        <v>26712</v>
      </c>
      <c r="N12" s="125">
        <v>163871</v>
      </c>
      <c r="O12" s="125">
        <v>4870</v>
      </c>
    </row>
    <row r="13" spans="2:22">
      <c r="B13" s="653">
        <v>2016</v>
      </c>
      <c r="C13" s="624">
        <v>2028168</v>
      </c>
      <c r="D13" s="125">
        <v>1586798</v>
      </c>
      <c r="E13" s="125">
        <v>1383515</v>
      </c>
      <c r="F13" s="125">
        <v>65857</v>
      </c>
      <c r="G13" s="125">
        <v>5868</v>
      </c>
      <c r="H13" s="125">
        <v>64334</v>
      </c>
      <c r="I13" s="125">
        <v>51609</v>
      </c>
      <c r="J13" s="125">
        <v>15615</v>
      </c>
      <c r="K13" s="125">
        <v>441370</v>
      </c>
      <c r="L13" s="125">
        <v>246225</v>
      </c>
      <c r="M13" s="125">
        <v>27606</v>
      </c>
      <c r="N13" s="125">
        <v>163502</v>
      </c>
      <c r="O13" s="125">
        <v>4037</v>
      </c>
    </row>
    <row r="14" spans="2:22">
      <c r="B14" s="653">
        <v>2017</v>
      </c>
      <c r="C14" s="125">
        <v>2018526</v>
      </c>
      <c r="D14" s="125">
        <v>1583602</v>
      </c>
      <c r="E14" s="125">
        <v>1388441</v>
      </c>
      <c r="F14" s="125">
        <v>61151</v>
      </c>
      <c r="G14" s="125">
        <v>4852</v>
      </c>
      <c r="H14" s="125">
        <v>58877</v>
      </c>
      <c r="I14" s="125">
        <v>45803</v>
      </c>
      <c r="J14" s="125">
        <v>24478</v>
      </c>
      <c r="K14" s="125">
        <v>434924</v>
      </c>
      <c r="L14" s="125">
        <v>243649</v>
      </c>
      <c r="M14" s="125">
        <v>28787</v>
      </c>
      <c r="N14" s="125">
        <v>159351</v>
      </c>
      <c r="O14" s="125">
        <v>3137</v>
      </c>
    </row>
    <row r="15" spans="2:22" ht="12.75" customHeight="1">
      <c r="B15" s="712" t="s">
        <v>464</v>
      </c>
      <c r="C15" s="125">
        <v>2089336</v>
      </c>
      <c r="D15" s="125">
        <v>1634470</v>
      </c>
      <c r="E15" s="125">
        <v>1443182</v>
      </c>
      <c r="F15" s="125">
        <v>63118</v>
      </c>
      <c r="G15" s="125">
        <v>6393</v>
      </c>
      <c r="H15" s="125">
        <v>64660</v>
      </c>
      <c r="I15" s="125">
        <v>44404</v>
      </c>
      <c r="J15" s="125">
        <v>12713</v>
      </c>
      <c r="K15" s="125">
        <v>454866</v>
      </c>
      <c r="L15" s="125">
        <v>251336</v>
      </c>
      <c r="M15" s="125">
        <v>27950</v>
      </c>
      <c r="N15" s="125">
        <v>171870</v>
      </c>
      <c r="O15" s="125">
        <v>3710</v>
      </c>
      <c r="Q15"/>
    </row>
    <row r="16" spans="2:22">
      <c r="B16" s="122"/>
      <c r="C16" s="636"/>
      <c r="D16" s="636"/>
      <c r="E16" s="636"/>
      <c r="F16" s="636"/>
      <c r="G16" s="636"/>
      <c r="H16" s="637"/>
      <c r="I16" s="636"/>
      <c r="J16" s="636"/>
      <c r="K16" s="636"/>
      <c r="L16" s="636"/>
      <c r="M16" s="636"/>
      <c r="N16" s="636"/>
      <c r="O16" s="636"/>
    </row>
    <row r="17" spans="1:28" s="160" customFormat="1" ht="15" customHeight="1">
      <c r="B17" s="1134" t="s">
        <v>524</v>
      </c>
      <c r="C17" s="1135"/>
      <c r="D17" s="1135"/>
      <c r="E17" s="1135"/>
      <c r="F17" s="1135"/>
      <c r="G17" s="1135"/>
      <c r="H17" s="1135"/>
      <c r="I17" s="1135"/>
      <c r="J17" s="1135"/>
      <c r="K17" s="1135"/>
      <c r="L17" s="1135"/>
      <c r="M17" s="1135"/>
      <c r="N17" s="1135"/>
      <c r="O17" s="1136"/>
      <c r="P17"/>
      <c r="T17"/>
    </row>
    <row r="18" spans="1:28" s="160" customFormat="1" ht="15" customHeight="1">
      <c r="B18" s="124" t="s">
        <v>47</v>
      </c>
      <c r="C18" s="125">
        <v>175842</v>
      </c>
      <c r="D18" s="125">
        <v>136182</v>
      </c>
      <c r="E18" s="125">
        <v>117846</v>
      </c>
      <c r="F18" s="125">
        <v>5751</v>
      </c>
      <c r="G18" s="125">
        <v>1215</v>
      </c>
      <c r="H18" s="125">
        <v>6381</v>
      </c>
      <c r="I18" s="125">
        <v>4748</v>
      </c>
      <c r="J18" s="125">
        <v>241</v>
      </c>
      <c r="K18" s="125">
        <v>39660</v>
      </c>
      <c r="L18" s="125">
        <v>21607</v>
      </c>
      <c r="M18" s="125">
        <v>2737</v>
      </c>
      <c r="N18" s="125">
        <v>15076</v>
      </c>
      <c r="O18" s="125">
        <v>240</v>
      </c>
      <c r="S18"/>
      <c r="U18"/>
    </row>
    <row r="19" spans="1:28" s="160" customFormat="1" ht="15" customHeight="1">
      <c r="B19" s="678" t="s">
        <v>48</v>
      </c>
      <c r="C19" s="125">
        <v>152886</v>
      </c>
      <c r="D19" s="125">
        <v>117445</v>
      </c>
      <c r="E19" s="125">
        <v>105551</v>
      </c>
      <c r="F19" s="125">
        <v>4784</v>
      </c>
      <c r="G19" s="125">
        <v>1340</v>
      </c>
      <c r="H19" s="125">
        <v>5265</v>
      </c>
      <c r="I19" s="125">
        <v>505</v>
      </c>
      <c r="J19" s="125">
        <v>0</v>
      </c>
      <c r="K19" s="125">
        <v>35441</v>
      </c>
      <c r="L19" s="125">
        <v>18703</v>
      </c>
      <c r="M19" s="125">
        <v>1562</v>
      </c>
      <c r="N19" s="125">
        <v>14564</v>
      </c>
      <c r="O19" s="125">
        <v>612</v>
      </c>
    </row>
    <row r="20" spans="1:28" s="160" customFormat="1" ht="15" customHeight="1">
      <c r="B20" s="124" t="s">
        <v>49</v>
      </c>
      <c r="C20" s="125">
        <v>183745</v>
      </c>
      <c r="D20" s="125">
        <v>141562</v>
      </c>
      <c r="E20" s="125">
        <v>124556</v>
      </c>
      <c r="F20" s="125">
        <v>5336</v>
      </c>
      <c r="G20" s="125">
        <v>1184</v>
      </c>
      <c r="H20" s="125">
        <v>5813</v>
      </c>
      <c r="I20" s="125">
        <v>4384</v>
      </c>
      <c r="J20" s="125">
        <v>289</v>
      </c>
      <c r="K20" s="125">
        <v>42183</v>
      </c>
      <c r="L20" s="125">
        <v>23058</v>
      </c>
      <c r="M20" s="125">
        <v>2832</v>
      </c>
      <c r="N20" s="125">
        <v>15696</v>
      </c>
      <c r="O20" s="125">
        <v>597</v>
      </c>
    </row>
    <row r="21" spans="1:28" s="160" customFormat="1" ht="15" customHeight="1">
      <c r="B21" s="124" t="s">
        <v>57</v>
      </c>
      <c r="C21" s="125">
        <v>161177</v>
      </c>
      <c r="D21" s="125">
        <v>125261</v>
      </c>
      <c r="E21" s="125">
        <v>110025</v>
      </c>
      <c r="F21" s="125">
        <v>5446</v>
      </c>
      <c r="G21" s="125">
        <v>1110</v>
      </c>
      <c r="H21" s="125">
        <v>5174</v>
      </c>
      <c r="I21" s="125">
        <v>3173</v>
      </c>
      <c r="J21" s="125">
        <v>333</v>
      </c>
      <c r="K21" s="125">
        <v>35916</v>
      </c>
      <c r="L21" s="125">
        <v>20384</v>
      </c>
      <c r="M21" s="125">
        <v>2117</v>
      </c>
      <c r="N21" s="125">
        <v>13132</v>
      </c>
      <c r="O21" s="125">
        <v>283</v>
      </c>
    </row>
    <row r="22" spans="1:28" s="160" customFormat="1" ht="15" customHeight="1">
      <c r="B22" s="678" t="s">
        <v>58</v>
      </c>
      <c r="C22" s="125">
        <v>179564</v>
      </c>
      <c r="D22" s="125">
        <v>139498</v>
      </c>
      <c r="E22" s="125">
        <v>122174</v>
      </c>
      <c r="F22" s="125">
        <v>5601</v>
      </c>
      <c r="G22" s="125">
        <v>1365</v>
      </c>
      <c r="H22" s="125">
        <v>6476</v>
      </c>
      <c r="I22" s="125">
        <v>3593</v>
      </c>
      <c r="J22" s="125">
        <v>289</v>
      </c>
      <c r="K22" s="125">
        <v>40066</v>
      </c>
      <c r="L22" s="125">
        <v>22942</v>
      </c>
      <c r="M22" s="125">
        <v>2345</v>
      </c>
      <c r="N22" s="125">
        <v>14455</v>
      </c>
      <c r="O22" s="125">
        <v>324</v>
      </c>
    </row>
    <row r="23" spans="1:28" s="160" customFormat="1" ht="15" customHeight="1">
      <c r="B23" s="678" t="s">
        <v>50</v>
      </c>
      <c r="C23" s="125">
        <v>171553</v>
      </c>
      <c r="D23" s="125">
        <v>131897</v>
      </c>
      <c r="E23" s="125">
        <v>115845</v>
      </c>
      <c r="F23" s="125">
        <v>5445</v>
      </c>
      <c r="G23" s="125">
        <v>904</v>
      </c>
      <c r="H23" s="125">
        <v>5943</v>
      </c>
      <c r="I23" s="125">
        <v>3458</v>
      </c>
      <c r="J23" s="125">
        <v>302</v>
      </c>
      <c r="K23" s="125">
        <v>39656</v>
      </c>
      <c r="L23" s="125">
        <v>22574</v>
      </c>
      <c r="M23" s="125">
        <v>2345</v>
      </c>
      <c r="N23" s="125">
        <v>14388</v>
      </c>
      <c r="O23" s="125">
        <v>349</v>
      </c>
    </row>
    <row r="24" spans="1:28" s="160" customFormat="1" ht="15" customHeight="1">
      <c r="B24" s="678" t="s">
        <v>51</v>
      </c>
      <c r="C24" s="125">
        <v>180827</v>
      </c>
      <c r="D24" s="125">
        <v>140250</v>
      </c>
      <c r="E24" s="125">
        <v>124151</v>
      </c>
      <c r="F24" s="125">
        <v>4863</v>
      </c>
      <c r="G24" s="125">
        <v>963</v>
      </c>
      <c r="H24" s="125">
        <v>6380</v>
      </c>
      <c r="I24" s="125">
        <v>3626</v>
      </c>
      <c r="J24" s="125">
        <v>267</v>
      </c>
      <c r="K24" s="125">
        <v>40577</v>
      </c>
      <c r="L24" s="125">
        <v>23073</v>
      </c>
      <c r="M24" s="125">
        <v>2338</v>
      </c>
      <c r="N24" s="125">
        <v>14858</v>
      </c>
      <c r="O24" s="125">
        <v>308</v>
      </c>
    </row>
    <row r="25" spans="1:28" s="160" customFormat="1" ht="15" customHeight="1">
      <c r="B25" s="678" t="s">
        <v>52</v>
      </c>
      <c r="C25" s="624">
        <v>175259</v>
      </c>
      <c r="D25" s="624">
        <v>136376</v>
      </c>
      <c r="E25" s="624">
        <v>120674</v>
      </c>
      <c r="F25" s="624">
        <v>5040</v>
      </c>
      <c r="G25" s="624">
        <v>214</v>
      </c>
      <c r="H25" s="624">
        <v>6357</v>
      </c>
      <c r="I25" s="624">
        <v>3850</v>
      </c>
      <c r="J25" s="624">
        <v>241</v>
      </c>
      <c r="K25" s="624">
        <v>38883</v>
      </c>
      <c r="L25" s="624">
        <v>21603</v>
      </c>
      <c r="M25" s="624">
        <v>2399</v>
      </c>
      <c r="N25" s="624">
        <v>14584</v>
      </c>
      <c r="O25" s="624">
        <v>297</v>
      </c>
    </row>
    <row r="26" spans="1:28" s="160" customFormat="1" ht="15" customHeight="1">
      <c r="B26" s="678" t="s">
        <v>669</v>
      </c>
      <c r="C26" s="624">
        <v>150474</v>
      </c>
      <c r="D26" s="624">
        <v>116669</v>
      </c>
      <c r="E26" s="624">
        <v>103992</v>
      </c>
      <c r="F26" s="624">
        <v>4498</v>
      </c>
      <c r="G26" s="624">
        <v>684</v>
      </c>
      <c r="H26" s="624">
        <v>4626</v>
      </c>
      <c r="I26" s="624">
        <v>2689</v>
      </c>
      <c r="J26" s="624">
        <v>180</v>
      </c>
      <c r="K26" s="624">
        <v>33805</v>
      </c>
      <c r="L26" s="624">
        <v>18613</v>
      </c>
      <c r="M26" s="624">
        <v>1975</v>
      </c>
      <c r="N26" s="624">
        <v>13004</v>
      </c>
      <c r="O26" s="624">
        <v>213</v>
      </c>
    </row>
    <row r="27" spans="1:28" s="160" customFormat="1" ht="15" customHeight="1">
      <c r="B27" s="678" t="s">
        <v>54</v>
      </c>
      <c r="C27" s="624">
        <v>206393</v>
      </c>
      <c r="D27" s="624">
        <v>161076</v>
      </c>
      <c r="E27" s="624">
        <v>143141</v>
      </c>
      <c r="F27" s="624">
        <v>6116</v>
      </c>
      <c r="G27" s="624">
        <v>854</v>
      </c>
      <c r="H27" s="624">
        <v>6500</v>
      </c>
      <c r="I27" s="624">
        <v>4168</v>
      </c>
      <c r="J27" s="624">
        <v>297</v>
      </c>
      <c r="K27" s="624">
        <v>45317</v>
      </c>
      <c r="L27" s="624">
        <v>23207</v>
      </c>
      <c r="M27" s="624">
        <v>3536</v>
      </c>
      <c r="N27" s="624">
        <v>18196</v>
      </c>
      <c r="O27" s="624">
        <v>378</v>
      </c>
    </row>
    <row r="28" spans="1:28" ht="16.5" customHeight="1">
      <c r="A28" s="160"/>
      <c r="B28" s="1137" t="s">
        <v>192</v>
      </c>
      <c r="C28" s="1137"/>
      <c r="D28" s="1137"/>
      <c r="E28" s="1137"/>
      <c r="F28" s="1137"/>
      <c r="G28" s="1137"/>
      <c r="H28" s="1137"/>
      <c r="I28" s="1137"/>
      <c r="J28" s="1137"/>
      <c r="K28" s="1137"/>
      <c r="L28" s="1137"/>
      <c r="M28" s="1137"/>
      <c r="N28" s="1137"/>
      <c r="O28" s="1137"/>
      <c r="P28" s="160"/>
      <c r="Q28" s="160"/>
      <c r="R28" s="160"/>
      <c r="S28" s="160"/>
      <c r="T28" s="160"/>
      <c r="U28" s="160"/>
      <c r="V28" s="160"/>
      <c r="W28" s="160"/>
      <c r="X28" s="160"/>
    </row>
    <row r="29" spans="1:28">
      <c r="B29" s="1133" t="s">
        <v>465</v>
      </c>
      <c r="C29" s="1133"/>
      <c r="D29" s="1133"/>
      <c r="E29" s="1133"/>
      <c r="F29" s="1133"/>
      <c r="G29" s="1133"/>
      <c r="H29" s="1133"/>
      <c r="I29" s="1133"/>
      <c r="J29" s="1133"/>
      <c r="K29" s="1133"/>
      <c r="L29" s="1133"/>
      <c r="M29" s="1133"/>
      <c r="N29" s="1133"/>
      <c r="O29" s="1133"/>
    </row>
    <row r="30" spans="1:28">
      <c r="B30" s="1132" t="s">
        <v>475</v>
      </c>
      <c r="C30" s="1132"/>
    </row>
    <row r="31" spans="1:28">
      <c r="B31" s="916" t="s">
        <v>640</v>
      </c>
      <c r="C31" s="914"/>
    </row>
    <row r="32" spans="1:28" ht="12.75" customHeight="1">
      <c r="B32" s="1133" t="s">
        <v>545</v>
      </c>
      <c r="C32" s="1133"/>
      <c r="D32" s="1133"/>
      <c r="E32" s="1133"/>
      <c r="F32" s="1133"/>
      <c r="G32" s="1133"/>
      <c r="H32" s="1133"/>
      <c r="I32" s="1133"/>
      <c r="J32" s="1133"/>
      <c r="K32" s="1133"/>
      <c r="L32" s="1133"/>
      <c r="M32" s="1133"/>
      <c r="N32" s="1133"/>
      <c r="O32" s="1133"/>
      <c r="P32" s="794"/>
      <c r="Q32" s="794"/>
      <c r="R32" s="794"/>
      <c r="S32" s="794"/>
      <c r="T32" s="794"/>
      <c r="U32" s="794"/>
      <c r="V32" s="794"/>
      <c r="W32" s="794"/>
      <c r="X32" s="794"/>
      <c r="Y32" s="794"/>
      <c r="Z32" s="794"/>
      <c r="AA32" s="794"/>
      <c r="AB32" s="794"/>
    </row>
    <row r="37" spans="4:4">
      <c r="D37" s="160"/>
    </row>
  </sheetData>
  <mergeCells count="26">
    <mergeCell ref="P7:V7"/>
    <mergeCell ref="B7:B9"/>
    <mergeCell ref="P8:V8"/>
    <mergeCell ref="E8:G8"/>
    <mergeCell ref="I8:I9"/>
    <mergeCell ref="N8:N9"/>
    <mergeCell ref="J8:J9"/>
    <mergeCell ref="M8:M9"/>
    <mergeCell ref="D8:D9"/>
    <mergeCell ref="H8:H9"/>
    <mergeCell ref="O8:O9"/>
    <mergeCell ref="B30:C30"/>
    <mergeCell ref="B32:O32"/>
    <mergeCell ref="B17:O17"/>
    <mergeCell ref="B28:O28"/>
    <mergeCell ref="B29:O29"/>
    <mergeCell ref="B1:O1"/>
    <mergeCell ref="B4:O4"/>
    <mergeCell ref="B6:O6"/>
    <mergeCell ref="D7:J7"/>
    <mergeCell ref="B3:O3"/>
    <mergeCell ref="B5:O5"/>
    <mergeCell ref="K7:O7"/>
    <mergeCell ref="C7:C9"/>
    <mergeCell ref="L8:L9"/>
    <mergeCell ref="K8:K9"/>
  </mergeCells>
  <printOptions horizontalCentered="1"/>
  <pageMargins left="0.70866141732283472" right="0.70866141732283472" top="0.74803149606299213" bottom="0.74803149606299213" header="0.31496062992125984" footer="0.31496062992125984"/>
  <pageSetup paperSize="8" scale="96" firstPageNumber="20" orientation="landscape" useFirstPageNumber="1" r:id="rId1"/>
  <headerFooter>
    <oddFooter>&amp;C&amp;10 22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tint="0.79998168889431442"/>
    <pageSetUpPr fitToPage="1"/>
  </sheetPr>
  <dimension ref="B1:AB36"/>
  <sheetViews>
    <sheetView zoomScaleNormal="100" workbookViewId="0">
      <pane ySplit="1" topLeftCell="A2" activePane="bottomLeft" state="frozen"/>
      <selection pane="bottomLeft" activeCell="E23" sqref="E23"/>
    </sheetView>
  </sheetViews>
  <sheetFormatPr baseColWidth="10" defaultColWidth="5.81640625" defaultRowHeight="12.75"/>
  <cols>
    <col min="1" max="1" width="2.7265625" style="123" customWidth="1"/>
    <col min="2" max="12" width="10.90625" style="123" customWidth="1"/>
    <col min="13" max="13" width="10.08984375" style="123" customWidth="1"/>
    <col min="14" max="16384" width="5.81640625" style="123"/>
  </cols>
  <sheetData>
    <row r="1" spans="2:28" ht="12.75" customHeight="1">
      <c r="B1" s="1125" t="s">
        <v>405</v>
      </c>
      <c r="C1" s="1125"/>
      <c r="D1" s="1125"/>
      <c r="E1" s="1125"/>
      <c r="F1" s="1125"/>
      <c r="G1" s="1125"/>
      <c r="H1" s="1125"/>
      <c r="I1" s="1125"/>
      <c r="J1" s="1125"/>
      <c r="K1" s="1125"/>
      <c r="L1" s="1125"/>
      <c r="M1" s="122"/>
    </row>
    <row r="2" spans="2:28" ht="12.75" customHeight="1">
      <c r="B2" s="1125" t="s">
        <v>126</v>
      </c>
      <c r="C2" s="1125"/>
      <c r="D2" s="1125"/>
      <c r="E2" s="1125"/>
      <c r="F2" s="1125"/>
      <c r="G2" s="1125"/>
      <c r="H2" s="1125"/>
      <c r="I2" s="1125"/>
      <c r="J2" s="1125"/>
      <c r="K2" s="1125"/>
      <c r="L2" s="1125"/>
      <c r="M2" s="122"/>
    </row>
    <row r="3" spans="2:28" ht="16.5" customHeight="1">
      <c r="B3" s="1126" t="s">
        <v>670</v>
      </c>
      <c r="C3" s="1126"/>
      <c r="D3" s="1126"/>
      <c r="E3" s="1126"/>
      <c r="F3" s="1126"/>
      <c r="G3" s="1126"/>
      <c r="H3" s="1126"/>
      <c r="I3" s="1126"/>
      <c r="J3" s="1126"/>
      <c r="K3" s="1126"/>
      <c r="L3" s="1126"/>
      <c r="M3" s="267"/>
    </row>
    <row r="4" spans="2:28" ht="16.5" customHeight="1">
      <c r="B4" s="868"/>
      <c r="C4" s="868"/>
      <c r="D4" s="868"/>
      <c r="E4" s="868"/>
      <c r="F4" s="868"/>
      <c r="G4" s="868" t="s">
        <v>175</v>
      </c>
      <c r="H4" s="868"/>
      <c r="I4" s="868"/>
      <c r="J4" s="868"/>
      <c r="K4" s="868"/>
      <c r="L4" s="868"/>
      <c r="M4" s="267"/>
    </row>
    <row r="5" spans="2:28" ht="16.5" customHeight="1">
      <c r="B5" s="1147"/>
      <c r="C5" s="1147"/>
      <c r="D5" s="1148"/>
      <c r="E5" s="1148"/>
      <c r="F5" s="1148"/>
      <c r="G5" s="1148"/>
      <c r="H5" s="1148"/>
      <c r="I5" s="1148"/>
      <c r="J5" s="1148"/>
      <c r="K5" s="1148"/>
      <c r="L5" s="1148"/>
      <c r="M5" s="122"/>
    </row>
    <row r="6" spans="2:28" ht="18" customHeight="1">
      <c r="B6" s="1141"/>
      <c r="C6" s="1145" t="s">
        <v>64</v>
      </c>
      <c r="D6" s="1131" t="s">
        <v>12</v>
      </c>
      <c r="E6" s="1131"/>
      <c r="F6" s="1131"/>
      <c r="G6" s="1131"/>
      <c r="H6" s="1131"/>
      <c r="I6" s="1131"/>
      <c r="J6" s="1131"/>
      <c r="K6" s="1131"/>
      <c r="L6" s="1131"/>
      <c r="M6" s="1131"/>
    </row>
    <row r="7" spans="2:28" ht="65.25" customHeight="1">
      <c r="B7" s="1142"/>
      <c r="C7" s="1146"/>
      <c r="D7" s="262" t="s">
        <v>188</v>
      </c>
      <c r="E7" s="262" t="s">
        <v>181</v>
      </c>
      <c r="F7" s="262" t="s">
        <v>183</v>
      </c>
      <c r="G7" s="262" t="s">
        <v>184</v>
      </c>
      <c r="H7" s="693" t="s">
        <v>631</v>
      </c>
      <c r="I7" s="693" t="s">
        <v>502</v>
      </c>
      <c r="J7" s="262" t="s">
        <v>186</v>
      </c>
      <c r="K7" s="262" t="s">
        <v>187</v>
      </c>
      <c r="L7" s="262" t="s">
        <v>182</v>
      </c>
      <c r="M7" s="693" t="s">
        <v>656</v>
      </c>
      <c r="N7" s="261"/>
      <c r="O7" s="261"/>
      <c r="P7" s="261"/>
      <c r="Q7" s="261"/>
      <c r="R7" s="261"/>
      <c r="S7" s="261"/>
    </row>
    <row r="8" spans="2:28" ht="12.75" customHeight="1">
      <c r="B8" s="130" t="s">
        <v>125</v>
      </c>
      <c r="C8" s="125">
        <v>1922480</v>
      </c>
      <c r="D8" s="125">
        <v>73806</v>
      </c>
      <c r="E8" s="125">
        <v>137549</v>
      </c>
      <c r="F8" s="125">
        <v>178615</v>
      </c>
      <c r="G8" s="125">
        <v>96627</v>
      </c>
      <c r="H8" s="125">
        <v>235036</v>
      </c>
      <c r="I8" s="125"/>
      <c r="J8" s="125">
        <v>173520</v>
      </c>
      <c r="K8" s="125">
        <v>149153</v>
      </c>
      <c r="L8" s="125">
        <v>878174</v>
      </c>
      <c r="M8" s="956"/>
      <c r="N8" s="261"/>
      <c r="O8" s="261"/>
      <c r="P8" s="261"/>
      <c r="Q8" s="261"/>
      <c r="R8" s="261"/>
      <c r="S8" s="261"/>
      <c r="T8" s="261"/>
    </row>
    <row r="9" spans="2:28" ht="12.75" customHeight="1">
      <c r="B9" s="130">
        <v>2014</v>
      </c>
      <c r="C9" s="125">
        <v>1968268</v>
      </c>
      <c r="D9" s="125">
        <v>65801</v>
      </c>
      <c r="E9" s="125">
        <v>131770</v>
      </c>
      <c r="F9" s="125">
        <v>179811</v>
      </c>
      <c r="G9" s="125">
        <v>98006</v>
      </c>
      <c r="H9" s="125">
        <v>284729</v>
      </c>
      <c r="I9" s="125"/>
      <c r="J9" s="125">
        <v>161087</v>
      </c>
      <c r="K9" s="125">
        <v>152276</v>
      </c>
      <c r="L9" s="125">
        <v>894788</v>
      </c>
      <c r="M9" s="124"/>
    </row>
    <row r="10" spans="2:28">
      <c r="B10" s="130">
        <v>2015</v>
      </c>
      <c r="C10" s="125">
        <v>1962342</v>
      </c>
      <c r="D10" s="125">
        <v>54340</v>
      </c>
      <c r="E10" s="125">
        <v>127735</v>
      </c>
      <c r="F10" s="125">
        <v>181298</v>
      </c>
      <c r="G10" s="125">
        <v>106215</v>
      </c>
      <c r="H10" s="125">
        <v>251442</v>
      </c>
      <c r="I10" s="125"/>
      <c r="J10" s="125">
        <v>164014</v>
      </c>
      <c r="K10" s="125">
        <v>150320</v>
      </c>
      <c r="L10" s="125">
        <v>926978</v>
      </c>
      <c r="M10" s="957"/>
      <c r="N10" s="187"/>
      <c r="O10" s="187"/>
    </row>
    <row r="11" spans="2:28">
      <c r="B11" s="130">
        <v>2016</v>
      </c>
      <c r="C11" s="125">
        <v>2028168</v>
      </c>
      <c r="D11" s="125">
        <v>59102</v>
      </c>
      <c r="E11" s="125">
        <v>127138</v>
      </c>
      <c r="F11" s="125">
        <v>187899</v>
      </c>
      <c r="G11" s="125">
        <v>114272</v>
      </c>
      <c r="H11" s="125">
        <v>275229</v>
      </c>
      <c r="I11" s="125"/>
      <c r="J11" s="125">
        <v>159667</v>
      </c>
      <c r="K11" s="125">
        <v>140551</v>
      </c>
      <c r="L11" s="125">
        <v>964310</v>
      </c>
      <c r="M11" s="957"/>
    </row>
    <row r="12" spans="2:28">
      <c r="B12" s="130">
        <v>2017</v>
      </c>
      <c r="C12" s="125">
        <v>2018526</v>
      </c>
      <c r="D12" s="125">
        <v>59570</v>
      </c>
      <c r="E12" s="125">
        <v>128706</v>
      </c>
      <c r="F12" s="125">
        <v>192665</v>
      </c>
      <c r="G12" s="125">
        <v>115262</v>
      </c>
      <c r="H12" s="125">
        <v>231998</v>
      </c>
      <c r="I12" s="125">
        <v>29436</v>
      </c>
      <c r="J12" s="125">
        <v>157481</v>
      </c>
      <c r="K12" s="125">
        <v>146500</v>
      </c>
      <c r="L12" s="125">
        <v>956918</v>
      </c>
      <c r="M12" s="957"/>
    </row>
    <row r="13" spans="2:28">
      <c r="B13" s="713" t="s">
        <v>558</v>
      </c>
      <c r="C13" s="125">
        <v>2089336</v>
      </c>
      <c r="D13" s="125">
        <v>62069</v>
      </c>
      <c r="E13" s="125">
        <v>136101</v>
      </c>
      <c r="F13" s="125">
        <v>179623</v>
      </c>
      <c r="G13" s="125">
        <v>101003</v>
      </c>
      <c r="H13" s="125">
        <v>159076</v>
      </c>
      <c r="I13" s="125">
        <v>122592</v>
      </c>
      <c r="J13" s="125">
        <v>156131</v>
      </c>
      <c r="K13" s="125">
        <v>162196</v>
      </c>
      <c r="L13" s="125">
        <v>1010545</v>
      </c>
      <c r="M13" s="957"/>
    </row>
    <row r="14" spans="2:28">
      <c r="B14" s="1131"/>
      <c r="C14" s="1131"/>
      <c r="D14" s="1131"/>
      <c r="E14" s="1131"/>
      <c r="F14" s="1131"/>
      <c r="G14" s="1131"/>
      <c r="H14" s="1131"/>
      <c r="I14" s="1131"/>
      <c r="J14" s="1131"/>
      <c r="K14" s="1131"/>
      <c r="L14" s="1131"/>
      <c r="M14" s="1131"/>
    </row>
    <row r="15" spans="2:28" s="160" customFormat="1" ht="13.5" customHeight="1">
      <c r="B15" s="1144" t="s">
        <v>524</v>
      </c>
      <c r="C15" s="1144"/>
      <c r="D15" s="1144"/>
      <c r="E15" s="1144"/>
      <c r="F15" s="1144"/>
      <c r="G15" s="1144"/>
      <c r="H15" s="1144"/>
      <c r="I15" s="1144"/>
      <c r="J15" s="1144"/>
      <c r="K15" s="1144"/>
      <c r="L15" s="1144"/>
      <c r="M15" s="1144"/>
    </row>
    <row r="16" spans="2:28" s="160" customFormat="1" ht="13.5" customHeight="1">
      <c r="B16" s="958" t="s">
        <v>47</v>
      </c>
      <c r="C16" s="959">
        <v>175842</v>
      </c>
      <c r="D16" s="959">
        <v>6298</v>
      </c>
      <c r="E16" s="959">
        <v>12251</v>
      </c>
      <c r="F16" s="959">
        <v>15152</v>
      </c>
      <c r="G16" s="959">
        <v>6706</v>
      </c>
      <c r="H16" s="959">
        <v>12234</v>
      </c>
      <c r="I16" s="959">
        <v>10325</v>
      </c>
      <c r="J16" s="959">
        <v>12713</v>
      </c>
      <c r="K16" s="959">
        <v>13080</v>
      </c>
      <c r="L16" s="959">
        <v>87083</v>
      </c>
      <c r="M16" s="959">
        <v>13004</v>
      </c>
      <c r="N16" s="764"/>
      <c r="O16" s="955"/>
      <c r="R16" s="763"/>
      <c r="Y16" s="764"/>
      <c r="Z16" s="764"/>
      <c r="AB16" s="764"/>
    </row>
    <row r="17" spans="2:28" s="160" customFormat="1" ht="13.5" customHeight="1">
      <c r="B17" s="675" t="s">
        <v>48</v>
      </c>
      <c r="C17" s="816">
        <v>152886</v>
      </c>
      <c r="D17" s="816">
        <v>5024</v>
      </c>
      <c r="E17" s="816">
        <v>10967</v>
      </c>
      <c r="F17" s="816">
        <v>11961</v>
      </c>
      <c r="G17" s="816">
        <v>5934</v>
      </c>
      <c r="H17" s="816">
        <v>14357</v>
      </c>
      <c r="I17" s="816">
        <v>8236</v>
      </c>
      <c r="J17" s="816">
        <v>11932</v>
      </c>
      <c r="K17" s="816">
        <v>12328</v>
      </c>
      <c r="L17" s="816">
        <v>72147</v>
      </c>
      <c r="M17" s="816">
        <v>10958</v>
      </c>
      <c r="O17" s="955"/>
    </row>
    <row r="18" spans="2:28" s="160" customFormat="1" ht="13.5" customHeight="1">
      <c r="B18" s="496" t="s">
        <v>49</v>
      </c>
      <c r="C18" s="816">
        <v>183745</v>
      </c>
      <c r="D18" s="816">
        <v>5790</v>
      </c>
      <c r="E18" s="816">
        <v>12629</v>
      </c>
      <c r="F18" s="816">
        <v>15009</v>
      </c>
      <c r="G18" s="816">
        <v>7114</v>
      </c>
      <c r="H18" s="816">
        <v>16526</v>
      </c>
      <c r="I18" s="816">
        <v>9348</v>
      </c>
      <c r="J18" s="816">
        <v>12543</v>
      </c>
      <c r="K18" s="816">
        <v>14624</v>
      </c>
      <c r="L18" s="816">
        <v>90162</v>
      </c>
      <c r="M18" s="816">
        <v>12904</v>
      </c>
      <c r="O18" s="955"/>
    </row>
    <row r="19" spans="2:28" s="160" customFormat="1" ht="13.5" customHeight="1">
      <c r="B19" s="496" t="s">
        <v>57</v>
      </c>
      <c r="C19" s="816">
        <v>161177</v>
      </c>
      <c r="D19" s="816">
        <v>4887</v>
      </c>
      <c r="E19" s="816">
        <v>10684</v>
      </c>
      <c r="F19" s="816">
        <v>14627</v>
      </c>
      <c r="G19" s="816">
        <v>7154</v>
      </c>
      <c r="H19" s="816">
        <v>10926</v>
      </c>
      <c r="I19" s="816">
        <v>9227</v>
      </c>
      <c r="J19" s="816">
        <v>11308</v>
      </c>
      <c r="K19" s="816">
        <v>10939</v>
      </c>
      <c r="L19" s="816">
        <v>81425</v>
      </c>
      <c r="M19" s="816">
        <v>12041</v>
      </c>
      <c r="O19" s="955"/>
    </row>
    <row r="20" spans="2:28" s="160" customFormat="1" ht="13.5" customHeight="1">
      <c r="B20" s="678" t="s">
        <v>58</v>
      </c>
      <c r="C20" s="816">
        <v>179564</v>
      </c>
      <c r="D20" s="816">
        <v>5166</v>
      </c>
      <c r="E20" s="816">
        <v>12606</v>
      </c>
      <c r="F20" s="816">
        <v>16235</v>
      </c>
      <c r="G20" s="816">
        <v>8000</v>
      </c>
      <c r="H20" s="816">
        <v>11661</v>
      </c>
      <c r="I20" s="816">
        <v>10509</v>
      </c>
      <c r="J20" s="816">
        <v>12855</v>
      </c>
      <c r="K20" s="816">
        <v>12234</v>
      </c>
      <c r="L20" s="816">
        <v>90298</v>
      </c>
      <c r="M20" s="816">
        <v>13166</v>
      </c>
      <c r="O20" s="955"/>
    </row>
    <row r="21" spans="2:28" s="160" customFormat="1" ht="13.5" customHeight="1">
      <c r="B21" s="678" t="s">
        <v>50</v>
      </c>
      <c r="C21" s="816">
        <v>171553</v>
      </c>
      <c r="D21" s="816">
        <v>5539</v>
      </c>
      <c r="E21" s="816">
        <v>11818</v>
      </c>
      <c r="F21" s="816">
        <v>15719</v>
      </c>
      <c r="G21" s="816">
        <v>7097</v>
      </c>
      <c r="H21" s="816">
        <v>11138</v>
      </c>
      <c r="I21" s="816">
        <v>10843</v>
      </c>
      <c r="J21" s="816">
        <v>11716</v>
      </c>
      <c r="K21" s="816">
        <v>10086</v>
      </c>
      <c r="L21" s="816">
        <v>87597</v>
      </c>
      <c r="M21" s="816">
        <v>12636</v>
      </c>
      <c r="O21" s="955"/>
    </row>
    <row r="22" spans="2:28" s="160" customFormat="1" ht="13.5" customHeight="1">
      <c r="B22" s="678" t="s">
        <v>51</v>
      </c>
      <c r="C22" s="816">
        <v>180827</v>
      </c>
      <c r="D22" s="816">
        <v>5535</v>
      </c>
      <c r="E22" s="816">
        <v>12380</v>
      </c>
      <c r="F22" s="816">
        <v>17336</v>
      </c>
      <c r="G22" s="816">
        <v>7677</v>
      </c>
      <c r="H22" s="816">
        <v>9582</v>
      </c>
      <c r="I22" s="816">
        <v>11091</v>
      </c>
      <c r="J22" s="816">
        <v>11905</v>
      </c>
      <c r="K22" s="816">
        <v>12783</v>
      </c>
      <c r="L22" s="816">
        <v>92538</v>
      </c>
      <c r="M22" s="816">
        <v>13212</v>
      </c>
      <c r="O22" s="955"/>
    </row>
    <row r="23" spans="2:28" s="160" customFormat="1" ht="13.5" customHeight="1">
      <c r="B23" s="678" t="s">
        <v>52</v>
      </c>
      <c r="C23" s="928">
        <v>175259</v>
      </c>
      <c r="D23" s="928">
        <v>5748</v>
      </c>
      <c r="E23" s="928">
        <v>12409</v>
      </c>
      <c r="F23" s="928">
        <v>15996</v>
      </c>
      <c r="G23" s="928">
        <v>7973</v>
      </c>
      <c r="H23" s="928">
        <v>10298</v>
      </c>
      <c r="I23" s="928">
        <v>10508</v>
      </c>
      <c r="J23" s="928">
        <v>11909</v>
      </c>
      <c r="K23" s="928">
        <v>11594</v>
      </c>
      <c r="L23" s="928">
        <v>88824</v>
      </c>
      <c r="M23" s="816">
        <v>13721</v>
      </c>
      <c r="O23" s="955"/>
    </row>
    <row r="24" spans="2:28" s="160" customFormat="1" ht="13.5" customHeight="1">
      <c r="B24" s="678" t="s">
        <v>671</v>
      </c>
      <c r="C24" s="928">
        <v>150474</v>
      </c>
      <c r="D24" s="954" t="s">
        <v>546</v>
      </c>
      <c r="E24" s="928">
        <v>10173</v>
      </c>
      <c r="F24" s="928">
        <v>10173</v>
      </c>
      <c r="G24" s="954" t="s">
        <v>546</v>
      </c>
      <c r="H24" s="928">
        <v>11641</v>
      </c>
      <c r="I24" s="928">
        <v>9243</v>
      </c>
      <c r="J24" s="928">
        <v>9724</v>
      </c>
      <c r="K24" s="928">
        <v>11012</v>
      </c>
      <c r="L24" s="928">
        <v>74079</v>
      </c>
      <c r="M24" s="816">
        <v>11204</v>
      </c>
      <c r="O24" s="955"/>
    </row>
    <row r="25" spans="2:28" s="160" customFormat="1" ht="13.5" customHeight="1">
      <c r="B25" s="678" t="s">
        <v>54</v>
      </c>
      <c r="C25" s="928">
        <v>206393</v>
      </c>
      <c r="D25" s="954" t="s">
        <v>546</v>
      </c>
      <c r="E25" s="928">
        <v>13462</v>
      </c>
      <c r="F25" s="928">
        <v>13462</v>
      </c>
      <c r="G25" s="954" t="s">
        <v>546</v>
      </c>
      <c r="H25" s="928">
        <v>23539</v>
      </c>
      <c r="I25" s="928">
        <v>12383</v>
      </c>
      <c r="J25" s="928">
        <v>12583</v>
      </c>
      <c r="K25" s="928">
        <v>14733</v>
      </c>
      <c r="L25" s="928">
        <v>100049</v>
      </c>
      <c r="M25" s="816">
        <v>14406</v>
      </c>
      <c r="O25" s="955"/>
    </row>
    <row r="26" spans="2:28" ht="15" customHeight="1">
      <c r="B26" s="794" t="s">
        <v>192</v>
      </c>
      <c r="C26" s="794"/>
      <c r="D26" s="794"/>
      <c r="E26" s="794"/>
      <c r="F26" s="794"/>
      <c r="G26" s="794"/>
      <c r="H26" s="794"/>
      <c r="I26" s="794"/>
      <c r="J26" s="794"/>
      <c r="K26" s="794"/>
      <c r="L26" s="794"/>
      <c r="M26" s="794"/>
      <c r="N26" s="794"/>
      <c r="O26" s="794"/>
    </row>
    <row r="27" spans="2:28" ht="12.75" customHeight="1">
      <c r="B27" s="1133" t="s">
        <v>465</v>
      </c>
      <c r="C27" s="1133"/>
      <c r="D27" s="1133"/>
      <c r="E27" s="1133"/>
      <c r="F27" s="1133"/>
      <c r="G27" s="1133"/>
      <c r="H27" s="1133"/>
      <c r="I27" s="1133"/>
      <c r="J27" s="1133"/>
      <c r="K27" s="1133"/>
      <c r="L27" s="1133"/>
      <c r="M27" s="794"/>
      <c r="N27" s="794"/>
      <c r="O27" s="794"/>
      <c r="P27" s="186"/>
      <c r="Q27" s="186"/>
      <c r="R27" s="186"/>
      <c r="S27" s="186"/>
      <c r="T27" s="186"/>
      <c r="U27" s="186"/>
      <c r="V27" s="186"/>
      <c r="W27" s="186"/>
      <c r="X27" s="186"/>
      <c r="Y27" s="186"/>
      <c r="Z27" s="186"/>
      <c r="AA27" s="186"/>
    </row>
    <row r="28" spans="2:28">
      <c r="B28" s="1132" t="s">
        <v>475</v>
      </c>
      <c r="C28" s="1132"/>
      <c r="P28" s="170"/>
      <c r="Q28" s="170"/>
      <c r="R28" s="170"/>
      <c r="S28" s="170"/>
      <c r="T28" s="170"/>
      <c r="U28" s="170"/>
      <c r="V28" s="170"/>
    </row>
    <row r="29" spans="2:28">
      <c r="B29" s="843" t="s">
        <v>641</v>
      </c>
      <c r="D29" s="170"/>
      <c r="E29" s="170"/>
      <c r="F29" s="170"/>
      <c r="G29" s="170"/>
      <c r="H29" s="170"/>
      <c r="I29" s="170"/>
      <c r="J29" s="170"/>
      <c r="K29" s="170"/>
      <c r="L29" s="170"/>
      <c r="M29" s="170"/>
      <c r="N29" s="170"/>
      <c r="O29" s="170"/>
      <c r="P29" s="170"/>
      <c r="Q29" s="170"/>
      <c r="R29" s="170"/>
      <c r="S29" s="170"/>
      <c r="T29" s="170"/>
      <c r="U29" s="170"/>
      <c r="V29" s="170"/>
      <c r="W29" s="224"/>
      <c r="X29" s="224"/>
      <c r="Y29" s="224"/>
      <c r="Z29" s="224"/>
      <c r="AA29" s="224"/>
      <c r="AB29" s="224"/>
    </row>
    <row r="30" spans="2:28" ht="12.75" customHeight="1">
      <c r="B30" s="1133" t="s">
        <v>655</v>
      </c>
      <c r="C30" s="1133"/>
      <c r="D30" s="1133"/>
      <c r="E30" s="1133"/>
      <c r="F30" s="1133"/>
      <c r="G30" s="1133"/>
      <c r="H30" s="1133"/>
      <c r="I30" s="1133"/>
      <c r="J30" s="1133"/>
      <c r="K30" s="1133"/>
      <c r="L30" s="1133"/>
      <c r="M30" s="953"/>
      <c r="N30" s="170"/>
      <c r="O30" s="170"/>
      <c r="P30" s="170"/>
      <c r="Q30" s="170"/>
      <c r="R30" s="170"/>
      <c r="S30" s="170"/>
      <c r="T30" s="170"/>
      <c r="U30" s="170"/>
      <c r="V30" s="170"/>
      <c r="W30" s="170"/>
      <c r="X30" s="170"/>
      <c r="Y30" s="170"/>
      <c r="Z30" s="170"/>
    </row>
    <row r="31" spans="2:28">
      <c r="C31" s="170"/>
      <c r="D31" s="170"/>
      <c r="E31" s="170"/>
      <c r="F31" s="170"/>
      <c r="G31" s="170"/>
      <c r="H31" s="170"/>
      <c r="I31" s="170"/>
      <c r="J31" s="170"/>
      <c r="K31" s="170"/>
      <c r="L31" s="170"/>
    </row>
    <row r="32" spans="2:28">
      <c r="C32" s="170"/>
      <c r="D32" s="170"/>
      <c r="E32" s="170"/>
      <c r="F32" s="170"/>
      <c r="G32" s="170"/>
      <c r="H32" s="170"/>
      <c r="I32" s="170"/>
      <c r="J32" s="170"/>
      <c r="K32" s="170"/>
      <c r="L32" s="170"/>
    </row>
    <row r="33" spans="4:28">
      <c r="D33" s="224"/>
      <c r="E33" s="224"/>
      <c r="F33" s="224"/>
      <c r="G33" s="224"/>
      <c r="L33" s="224"/>
      <c r="M33" s="224"/>
      <c r="N33" s="224"/>
      <c r="O33" s="224"/>
      <c r="P33" s="224"/>
      <c r="Q33" s="224"/>
      <c r="R33" s="224"/>
      <c r="S33" s="224"/>
      <c r="T33" s="224"/>
      <c r="U33" s="224"/>
      <c r="V33" s="224"/>
      <c r="W33" s="224"/>
      <c r="X33" s="224"/>
      <c r="Y33" s="224"/>
      <c r="Z33" s="224"/>
      <c r="AA33" s="224"/>
      <c r="AB33" s="224"/>
    </row>
    <row r="34" spans="4:28">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row>
    <row r="35" spans="4:28">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row>
    <row r="36" spans="4:28">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row>
  </sheetData>
  <mergeCells count="12">
    <mergeCell ref="B1:L1"/>
    <mergeCell ref="B2:L2"/>
    <mergeCell ref="B3:L3"/>
    <mergeCell ref="B5:L5"/>
    <mergeCell ref="B6:B7"/>
    <mergeCell ref="B30:L30"/>
    <mergeCell ref="B14:M14"/>
    <mergeCell ref="B15:M15"/>
    <mergeCell ref="D6:M6"/>
    <mergeCell ref="C6:C7"/>
    <mergeCell ref="B28:C28"/>
    <mergeCell ref="B27:L27"/>
  </mergeCells>
  <pageMargins left="0.70866141732283472" right="0.70866141732283472" top="0.74803149606299213" bottom="0.74803149606299213" header="0.31496062992125984" footer="0.31496062992125984"/>
  <pageSetup scale="67" orientation="landscape" r:id="rId1"/>
  <headerFooter>
    <oddFooter>&amp;C&amp;"Arial,Normal"&amp;11 23</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8070-71E7-4392-AE48-3923709A9F76}">
  <sheetPr>
    <tabColor theme="6" tint="0.79998168889431442"/>
    <pageSetUpPr fitToPage="1"/>
  </sheetPr>
  <dimension ref="B1:U38"/>
  <sheetViews>
    <sheetView zoomScaleNormal="100" workbookViewId="0">
      <selection activeCell="J3" sqref="J3:L3"/>
    </sheetView>
  </sheetViews>
  <sheetFormatPr baseColWidth="10" defaultRowHeight="12.75"/>
  <cols>
    <col min="1" max="1" width="2.6328125" style="844" customWidth="1"/>
    <col min="2" max="3" width="10.90625" style="844"/>
    <col min="4" max="21" width="7.26953125" style="844" customWidth="1"/>
    <col min="22" max="22" width="2.6328125" style="844" customWidth="1"/>
    <col min="23" max="16384" width="10.90625" style="844"/>
  </cols>
  <sheetData>
    <row r="1" spans="2:21" s="843" customFormat="1" ht="12.75" customHeight="1">
      <c r="B1" s="1026" t="s">
        <v>613</v>
      </c>
      <c r="C1" s="1026"/>
      <c r="D1" s="1026"/>
      <c r="E1" s="1026"/>
      <c r="F1" s="1026"/>
      <c r="G1" s="1026"/>
      <c r="H1" s="1026"/>
      <c r="I1" s="1026"/>
      <c r="J1" s="1026"/>
      <c r="K1" s="1026"/>
      <c r="L1" s="1026"/>
      <c r="M1" s="1026"/>
      <c r="N1" s="1026"/>
      <c r="O1" s="1026"/>
      <c r="P1" s="1026"/>
      <c r="Q1" s="1026"/>
      <c r="R1" s="1026"/>
      <c r="S1" s="1026"/>
      <c r="T1" s="1026"/>
      <c r="U1" s="1026"/>
    </row>
    <row r="2" spans="2:21" s="843" customFormat="1" ht="14.25" customHeight="1">
      <c r="B2" s="1026" t="s">
        <v>614</v>
      </c>
      <c r="C2" s="1026"/>
      <c r="D2" s="1026"/>
      <c r="E2" s="1026"/>
      <c r="F2" s="1026"/>
      <c r="G2" s="1026"/>
      <c r="H2" s="1026"/>
      <c r="I2" s="1026"/>
      <c r="J2" s="1026"/>
      <c r="K2" s="1026"/>
      <c r="L2" s="1026"/>
      <c r="M2" s="1026"/>
      <c r="N2" s="1026"/>
      <c r="O2" s="1026"/>
      <c r="P2" s="1026"/>
      <c r="Q2" s="1026"/>
      <c r="R2" s="1026"/>
      <c r="S2" s="1026"/>
      <c r="T2" s="1026"/>
      <c r="U2" s="1026"/>
    </row>
    <row r="3" spans="2:21" ht="14.25" customHeight="1">
      <c r="J3" s="1155" t="s">
        <v>630</v>
      </c>
      <c r="K3" s="1155"/>
      <c r="L3" s="1155"/>
    </row>
    <row r="4" spans="2:21" ht="14.25" customHeight="1">
      <c r="J4" s="1026" t="s">
        <v>175</v>
      </c>
      <c r="K4" s="1026"/>
      <c r="L4" s="1026"/>
    </row>
    <row r="6" spans="2:21">
      <c r="B6" s="1149" t="s">
        <v>165</v>
      </c>
      <c r="C6" s="1149" t="s">
        <v>98</v>
      </c>
      <c r="D6" s="1150" t="s">
        <v>605</v>
      </c>
      <c r="E6" s="1151"/>
      <c r="F6" s="1151"/>
      <c r="G6" s="1151"/>
      <c r="H6" s="1151"/>
      <c r="I6" s="1151"/>
      <c r="J6" s="1151"/>
      <c r="K6" s="1151"/>
      <c r="L6" s="1151"/>
      <c r="M6" s="1151"/>
      <c r="N6" s="1151"/>
      <c r="O6" s="1151"/>
      <c r="P6" s="1151"/>
      <c r="Q6" s="1151"/>
      <c r="R6" s="1151"/>
      <c r="S6" s="1151"/>
      <c r="T6" s="1151"/>
      <c r="U6" s="1152"/>
    </row>
    <row r="7" spans="2:21" ht="27" customHeight="1">
      <c r="B7" s="1149"/>
      <c r="C7" s="1149"/>
      <c r="D7" s="1153" t="s">
        <v>617</v>
      </c>
      <c r="E7" s="1154"/>
      <c r="F7" s="1150" t="s">
        <v>181</v>
      </c>
      <c r="G7" s="1152"/>
      <c r="H7" s="1150" t="s">
        <v>217</v>
      </c>
      <c r="I7" s="1152"/>
      <c r="J7" s="1150" t="s">
        <v>184</v>
      </c>
      <c r="K7" s="1152"/>
      <c r="L7" s="1150" t="s">
        <v>631</v>
      </c>
      <c r="M7" s="1152"/>
      <c r="N7" s="1150" t="s">
        <v>618</v>
      </c>
      <c r="O7" s="1152"/>
      <c r="P7" s="1150" t="s">
        <v>619</v>
      </c>
      <c r="Q7" s="1152"/>
      <c r="R7" s="1150" t="s">
        <v>216</v>
      </c>
      <c r="S7" s="1152"/>
      <c r="T7" s="1150" t="s">
        <v>502</v>
      </c>
      <c r="U7" s="1152"/>
    </row>
    <row r="8" spans="2:21">
      <c r="B8" s="1149"/>
      <c r="C8" s="1149"/>
      <c r="D8" s="845" t="s">
        <v>606</v>
      </c>
      <c r="E8" s="845" t="s">
        <v>607</v>
      </c>
      <c r="F8" s="845" t="s">
        <v>606</v>
      </c>
      <c r="G8" s="845" t="s">
        <v>607</v>
      </c>
      <c r="H8" s="845" t="s">
        <v>606</v>
      </c>
      <c r="I8" s="845" t="s">
        <v>607</v>
      </c>
      <c r="J8" s="845" t="s">
        <v>606</v>
      </c>
      <c r="K8" s="845" t="s">
        <v>607</v>
      </c>
      <c r="L8" s="845" t="s">
        <v>606</v>
      </c>
      <c r="M8" s="845" t="s">
        <v>607</v>
      </c>
      <c r="N8" s="845" t="s">
        <v>606</v>
      </c>
      <c r="O8" s="845" t="s">
        <v>607</v>
      </c>
      <c r="P8" s="845" t="s">
        <v>606</v>
      </c>
      <c r="Q8" s="845" t="s">
        <v>607</v>
      </c>
      <c r="R8" s="845" t="s">
        <v>606</v>
      </c>
      <c r="S8" s="845" t="s">
        <v>607</v>
      </c>
      <c r="T8" s="845" t="s">
        <v>606</v>
      </c>
      <c r="U8" s="845" t="s">
        <v>607</v>
      </c>
    </row>
    <row r="9" spans="2:21">
      <c r="B9" s="1156">
        <v>2017</v>
      </c>
      <c r="C9" s="846" t="s">
        <v>47</v>
      </c>
      <c r="D9" s="847">
        <v>1095</v>
      </c>
      <c r="E9" s="847">
        <v>1009</v>
      </c>
      <c r="F9" s="847">
        <v>2011</v>
      </c>
      <c r="G9" s="847">
        <v>2050</v>
      </c>
      <c r="H9" s="847">
        <v>4366</v>
      </c>
      <c r="I9" s="847">
        <v>2209</v>
      </c>
      <c r="J9" s="847">
        <v>4337</v>
      </c>
      <c r="K9" s="847">
        <v>4481</v>
      </c>
      <c r="L9" s="847">
        <v>2874</v>
      </c>
      <c r="M9" s="847">
        <v>2894</v>
      </c>
      <c r="N9" s="847">
        <v>3844</v>
      </c>
      <c r="O9" s="847">
        <v>3499</v>
      </c>
      <c r="P9" s="847">
        <v>4911</v>
      </c>
      <c r="Q9" s="847">
        <v>4361</v>
      </c>
      <c r="R9" s="847">
        <v>34267</v>
      </c>
      <c r="S9" s="847">
        <v>34103</v>
      </c>
      <c r="T9" s="847">
        <v>5502</v>
      </c>
      <c r="U9" s="847">
        <v>5396</v>
      </c>
    </row>
    <row r="10" spans="2:21">
      <c r="B10" s="1157"/>
      <c r="C10" s="848" t="s">
        <v>48</v>
      </c>
      <c r="D10" s="849">
        <v>1009</v>
      </c>
      <c r="E10" s="849">
        <v>835</v>
      </c>
      <c r="F10" s="849">
        <v>2050</v>
      </c>
      <c r="G10" s="849">
        <v>2548</v>
      </c>
      <c r="H10" s="849">
        <v>2209</v>
      </c>
      <c r="I10" s="849">
        <v>1944</v>
      </c>
      <c r="J10" s="849">
        <v>4481</v>
      </c>
      <c r="K10" s="849">
        <v>3821</v>
      </c>
      <c r="L10" s="849">
        <v>2894</v>
      </c>
      <c r="M10" s="849">
        <v>3428</v>
      </c>
      <c r="N10" s="849">
        <v>3499</v>
      </c>
      <c r="O10" s="849">
        <v>3411</v>
      </c>
      <c r="P10" s="849">
        <v>4361</v>
      </c>
      <c r="Q10" s="849">
        <v>4069</v>
      </c>
      <c r="R10" s="849">
        <v>34103</v>
      </c>
      <c r="S10" s="849">
        <v>29520</v>
      </c>
      <c r="T10" s="849">
        <v>5396</v>
      </c>
      <c r="U10" s="849">
        <v>5125</v>
      </c>
    </row>
    <row r="11" spans="2:21">
      <c r="B11" s="1157"/>
      <c r="C11" s="848" t="s">
        <v>49</v>
      </c>
      <c r="D11" s="849">
        <v>835</v>
      </c>
      <c r="E11" s="849">
        <v>1425</v>
      </c>
      <c r="F11" s="849">
        <v>2549</v>
      </c>
      <c r="G11" s="849">
        <v>2383</v>
      </c>
      <c r="H11" s="849">
        <v>1944</v>
      </c>
      <c r="I11" s="849">
        <v>2733</v>
      </c>
      <c r="J11" s="849">
        <v>3822</v>
      </c>
      <c r="K11" s="849">
        <v>4259</v>
      </c>
      <c r="L11" s="849">
        <v>3428</v>
      </c>
      <c r="M11" s="849">
        <v>4256</v>
      </c>
      <c r="N11" s="849">
        <v>3411</v>
      </c>
      <c r="O11" s="849">
        <v>4051</v>
      </c>
      <c r="P11" s="849">
        <v>4069</v>
      </c>
      <c r="Q11" s="849">
        <v>5482</v>
      </c>
      <c r="R11" s="849">
        <v>29466</v>
      </c>
      <c r="S11" s="849">
        <v>31789</v>
      </c>
      <c r="T11" s="849">
        <v>5125</v>
      </c>
      <c r="U11" s="849">
        <v>5984</v>
      </c>
    </row>
    <row r="12" spans="2:21">
      <c r="B12" s="1157"/>
      <c r="C12" s="848" t="s">
        <v>57</v>
      </c>
      <c r="D12" s="849">
        <v>1425</v>
      </c>
      <c r="E12" s="849">
        <v>751</v>
      </c>
      <c r="F12" s="849">
        <v>2383</v>
      </c>
      <c r="G12" s="849">
        <v>1089</v>
      </c>
      <c r="H12" s="849">
        <v>2733</v>
      </c>
      <c r="I12" s="849">
        <v>2418</v>
      </c>
      <c r="J12" s="849">
        <v>4259</v>
      </c>
      <c r="K12" s="849">
        <v>3855</v>
      </c>
      <c r="L12" s="849">
        <v>4256</v>
      </c>
      <c r="M12" s="849">
        <v>4232</v>
      </c>
      <c r="N12" s="849">
        <v>4051</v>
      </c>
      <c r="O12" s="849">
        <v>3621</v>
      </c>
      <c r="P12" s="849">
        <v>5482</v>
      </c>
      <c r="Q12" s="849">
        <v>3990</v>
      </c>
      <c r="R12" s="849">
        <v>31789</v>
      </c>
      <c r="S12" s="849">
        <v>30358</v>
      </c>
      <c r="T12" s="849">
        <v>5984</v>
      </c>
      <c r="U12" s="849">
        <v>4922</v>
      </c>
    </row>
    <row r="13" spans="2:21">
      <c r="B13" s="1157"/>
      <c r="C13" s="848" t="s">
        <v>58</v>
      </c>
      <c r="D13" s="849">
        <v>751</v>
      </c>
      <c r="E13" s="849">
        <v>2375</v>
      </c>
      <c r="F13" s="849">
        <v>1089</v>
      </c>
      <c r="G13" s="849">
        <v>1669</v>
      </c>
      <c r="H13" s="849">
        <v>2418</v>
      </c>
      <c r="I13" s="849">
        <v>2874</v>
      </c>
      <c r="J13" s="849">
        <v>3843</v>
      </c>
      <c r="K13" s="849">
        <v>4008</v>
      </c>
      <c r="L13" s="849">
        <v>3650</v>
      </c>
      <c r="M13" s="849">
        <v>3707</v>
      </c>
      <c r="N13" s="849">
        <v>3621</v>
      </c>
      <c r="O13" s="849">
        <v>3387</v>
      </c>
      <c r="P13" s="849">
        <v>3990</v>
      </c>
      <c r="Q13" s="849">
        <v>3608</v>
      </c>
      <c r="R13" s="849">
        <v>30358</v>
      </c>
      <c r="S13" s="849">
        <v>30687</v>
      </c>
      <c r="T13" s="849">
        <v>4922</v>
      </c>
      <c r="U13" s="849">
        <v>4804</v>
      </c>
    </row>
    <row r="14" spans="2:21">
      <c r="B14" s="1157"/>
      <c r="C14" s="848" t="s">
        <v>50</v>
      </c>
      <c r="D14" s="849">
        <v>2375</v>
      </c>
      <c r="E14" s="849">
        <v>1617</v>
      </c>
      <c r="F14" s="849">
        <v>1669</v>
      </c>
      <c r="G14" s="849">
        <v>2158</v>
      </c>
      <c r="H14" s="849">
        <v>2874</v>
      </c>
      <c r="I14" s="849">
        <v>3117</v>
      </c>
      <c r="J14" s="849">
        <v>4008</v>
      </c>
      <c r="K14" s="849">
        <v>3857</v>
      </c>
      <c r="L14" s="849">
        <v>3707</v>
      </c>
      <c r="M14" s="849">
        <v>4192</v>
      </c>
      <c r="N14" s="849">
        <v>3387</v>
      </c>
      <c r="O14" s="849">
        <v>2912</v>
      </c>
      <c r="P14" s="849">
        <v>3608</v>
      </c>
      <c r="Q14" s="849">
        <v>3141</v>
      </c>
      <c r="R14" s="849">
        <v>30687</v>
      </c>
      <c r="S14" s="849">
        <v>30497</v>
      </c>
      <c r="T14" s="849">
        <v>4804</v>
      </c>
      <c r="U14" s="849">
        <v>4695</v>
      </c>
    </row>
    <row r="15" spans="2:21">
      <c r="B15" s="1157"/>
      <c r="C15" s="848" t="s">
        <v>51</v>
      </c>
      <c r="D15" s="849">
        <v>1617</v>
      </c>
      <c r="E15" s="849">
        <v>1546</v>
      </c>
      <c r="F15" s="849">
        <v>2158</v>
      </c>
      <c r="G15" s="849">
        <v>2488</v>
      </c>
      <c r="H15" s="849">
        <v>3117</v>
      </c>
      <c r="I15" s="849">
        <v>3375</v>
      </c>
      <c r="J15" s="849">
        <v>3880</v>
      </c>
      <c r="K15" s="849">
        <v>3909</v>
      </c>
      <c r="L15" s="849">
        <v>4192</v>
      </c>
      <c r="M15" s="849">
        <v>4661</v>
      </c>
      <c r="N15" s="849">
        <v>2912</v>
      </c>
      <c r="O15" s="849">
        <v>3163</v>
      </c>
      <c r="P15" s="849">
        <v>3141</v>
      </c>
      <c r="Q15" s="849">
        <v>4733</v>
      </c>
      <c r="R15" s="849">
        <v>30524</v>
      </c>
      <c r="S15" s="849">
        <v>31110</v>
      </c>
      <c r="T15" s="849">
        <v>4695</v>
      </c>
      <c r="U15" s="849">
        <v>4497</v>
      </c>
    </row>
    <row r="16" spans="2:21">
      <c r="B16" s="1157"/>
      <c r="C16" s="848" t="s">
        <v>52</v>
      </c>
      <c r="D16" s="849">
        <v>1546</v>
      </c>
      <c r="E16" s="849">
        <v>1932</v>
      </c>
      <c r="F16" s="849">
        <v>2488</v>
      </c>
      <c r="G16" s="849">
        <v>2461</v>
      </c>
      <c r="H16" s="849">
        <v>3375</v>
      </c>
      <c r="I16" s="849">
        <v>3826</v>
      </c>
      <c r="J16" s="849">
        <v>3898</v>
      </c>
      <c r="K16" s="849">
        <v>4403</v>
      </c>
      <c r="L16" s="849">
        <v>4661</v>
      </c>
      <c r="M16" s="849">
        <v>4582</v>
      </c>
      <c r="N16" s="849">
        <v>3065</v>
      </c>
      <c r="O16" s="849">
        <v>2826</v>
      </c>
      <c r="P16" s="849">
        <v>4733</v>
      </c>
      <c r="Q16" s="849">
        <v>3627</v>
      </c>
      <c r="R16" s="849">
        <v>31110</v>
      </c>
      <c r="S16" s="849">
        <v>29896</v>
      </c>
      <c r="T16" s="849">
        <v>4497</v>
      </c>
      <c r="U16" s="849">
        <v>4002</v>
      </c>
    </row>
    <row r="17" spans="2:21">
      <c r="B17" s="1157"/>
      <c r="C17" s="848" t="s">
        <v>53</v>
      </c>
      <c r="D17" s="849">
        <v>1932</v>
      </c>
      <c r="E17" s="849">
        <v>1091</v>
      </c>
      <c r="F17" s="849">
        <v>2461</v>
      </c>
      <c r="G17" s="849">
        <v>2392</v>
      </c>
      <c r="H17" s="849">
        <v>3826</v>
      </c>
      <c r="I17" s="849">
        <v>1487</v>
      </c>
      <c r="J17" s="849">
        <v>4403</v>
      </c>
      <c r="K17" s="849">
        <v>3852</v>
      </c>
      <c r="L17" s="849">
        <v>4582</v>
      </c>
      <c r="M17" s="849">
        <v>3349</v>
      </c>
      <c r="N17" s="849">
        <v>2826</v>
      </c>
      <c r="O17" s="849">
        <v>2682</v>
      </c>
      <c r="P17" s="849">
        <v>3627</v>
      </c>
      <c r="Q17" s="849">
        <v>4226</v>
      </c>
      <c r="R17" s="849">
        <v>29902</v>
      </c>
      <c r="S17" s="849">
        <v>32104</v>
      </c>
      <c r="T17" s="849">
        <v>4002</v>
      </c>
      <c r="U17" s="849">
        <v>3867</v>
      </c>
    </row>
    <row r="18" spans="2:21">
      <c r="B18" s="1157"/>
      <c r="C18" s="848" t="s">
        <v>54</v>
      </c>
      <c r="D18" s="849">
        <v>1091</v>
      </c>
      <c r="E18" s="849">
        <v>702</v>
      </c>
      <c r="F18" s="849">
        <v>2586</v>
      </c>
      <c r="G18" s="849">
        <v>2453</v>
      </c>
      <c r="H18" s="849">
        <v>3506</v>
      </c>
      <c r="I18" s="849">
        <v>3956</v>
      </c>
      <c r="J18" s="849">
        <v>3850</v>
      </c>
      <c r="K18" s="849">
        <v>3322</v>
      </c>
      <c r="L18" s="849">
        <v>4147</v>
      </c>
      <c r="M18" s="849">
        <v>4738</v>
      </c>
      <c r="N18" s="849">
        <v>2682</v>
      </c>
      <c r="O18" s="849">
        <v>3155</v>
      </c>
      <c r="P18" s="849">
        <v>4226</v>
      </c>
      <c r="Q18" s="849">
        <v>4166</v>
      </c>
      <c r="R18" s="849">
        <v>32104</v>
      </c>
      <c r="S18" s="849">
        <v>28105</v>
      </c>
      <c r="T18" s="849">
        <v>3867</v>
      </c>
      <c r="U18" s="849">
        <v>3673</v>
      </c>
    </row>
    <row r="19" spans="2:21">
      <c r="B19" s="1157"/>
      <c r="C19" s="848" t="s">
        <v>55</v>
      </c>
      <c r="D19" s="849">
        <v>702</v>
      </c>
      <c r="E19" s="849">
        <v>1892</v>
      </c>
      <c r="F19" s="849">
        <v>2453</v>
      </c>
      <c r="G19" s="849">
        <v>2442</v>
      </c>
      <c r="H19" s="849">
        <v>3956</v>
      </c>
      <c r="I19" s="849">
        <v>4443</v>
      </c>
      <c r="J19" s="849">
        <v>3322</v>
      </c>
      <c r="K19" s="849">
        <v>3671</v>
      </c>
      <c r="L19" s="849">
        <v>4738</v>
      </c>
      <c r="M19" s="849">
        <v>5479</v>
      </c>
      <c r="N19" s="849">
        <v>3155</v>
      </c>
      <c r="O19" s="849">
        <v>3123</v>
      </c>
      <c r="P19" s="849">
        <v>4166</v>
      </c>
      <c r="Q19" s="849">
        <v>4835</v>
      </c>
      <c r="R19" s="849">
        <v>28105</v>
      </c>
      <c r="S19" s="849">
        <v>32337</v>
      </c>
      <c r="T19" s="849">
        <v>3673</v>
      </c>
      <c r="U19" s="849">
        <v>3466</v>
      </c>
    </row>
    <row r="20" spans="2:21">
      <c r="B20" s="1158"/>
      <c r="C20" s="850" t="s">
        <v>56</v>
      </c>
      <c r="D20" s="851">
        <v>1892</v>
      </c>
      <c r="E20" s="851">
        <v>1634</v>
      </c>
      <c r="F20" s="851">
        <v>2442</v>
      </c>
      <c r="G20" s="851">
        <v>2609</v>
      </c>
      <c r="H20" s="851">
        <v>4443</v>
      </c>
      <c r="I20" s="851">
        <v>3738</v>
      </c>
      <c r="J20" s="851">
        <v>3671</v>
      </c>
      <c r="K20" s="851">
        <v>3795</v>
      </c>
      <c r="L20" s="851">
        <v>5479</v>
      </c>
      <c r="M20" s="851">
        <v>4948</v>
      </c>
      <c r="N20" s="851">
        <v>3123</v>
      </c>
      <c r="O20" s="851">
        <v>2691</v>
      </c>
      <c r="P20" s="851">
        <v>4835</v>
      </c>
      <c r="Q20" s="851">
        <v>3284</v>
      </c>
      <c r="R20" s="851">
        <v>32512</v>
      </c>
      <c r="S20" s="851">
        <v>33741</v>
      </c>
      <c r="T20" s="851">
        <v>3466</v>
      </c>
      <c r="U20" s="851">
        <v>3651</v>
      </c>
    </row>
    <row r="21" spans="2:21">
      <c r="B21" s="1156">
        <v>2018</v>
      </c>
      <c r="C21" s="846" t="s">
        <v>47</v>
      </c>
      <c r="D21" s="852">
        <v>1634</v>
      </c>
      <c r="E21" s="852">
        <v>2790</v>
      </c>
      <c r="F21" s="852">
        <v>2554</v>
      </c>
      <c r="G21" s="852">
        <v>2871</v>
      </c>
      <c r="H21" s="852">
        <v>3537</v>
      </c>
      <c r="I21" s="852">
        <v>4040</v>
      </c>
      <c r="J21" s="852">
        <v>3795</v>
      </c>
      <c r="K21" s="852">
        <v>4321</v>
      </c>
      <c r="L21" s="852">
        <v>4948</v>
      </c>
      <c r="M21" s="852">
        <v>5153</v>
      </c>
      <c r="N21" s="852">
        <v>2691</v>
      </c>
      <c r="O21" s="852">
        <v>2524</v>
      </c>
      <c r="P21" s="852">
        <v>3284</v>
      </c>
      <c r="Q21" s="852">
        <v>4175</v>
      </c>
      <c r="R21" s="852">
        <v>33741</v>
      </c>
      <c r="S21" s="852">
        <v>35131</v>
      </c>
      <c r="T21" s="852">
        <v>3651</v>
      </c>
      <c r="U21" s="847">
        <v>3913</v>
      </c>
    </row>
    <row r="22" spans="2:21">
      <c r="B22" s="1157"/>
      <c r="C22" s="848" t="s">
        <v>48</v>
      </c>
      <c r="D22" s="853">
        <v>2790</v>
      </c>
      <c r="E22" s="853">
        <v>3459</v>
      </c>
      <c r="F22" s="853">
        <v>2871</v>
      </c>
      <c r="G22" s="853">
        <v>2116</v>
      </c>
      <c r="H22" s="853">
        <v>4040</v>
      </c>
      <c r="I22" s="853">
        <v>3689</v>
      </c>
      <c r="J22" s="853">
        <v>4321</v>
      </c>
      <c r="K22" s="853">
        <v>4302</v>
      </c>
      <c r="L22" s="853">
        <v>5153</v>
      </c>
      <c r="M22" s="853">
        <v>5070</v>
      </c>
      <c r="N22" s="853">
        <v>2524</v>
      </c>
      <c r="O22" s="853">
        <v>2988</v>
      </c>
      <c r="P22" s="853">
        <v>4175</v>
      </c>
      <c r="Q22" s="853">
        <v>3683</v>
      </c>
      <c r="R22" s="853">
        <v>35131</v>
      </c>
      <c r="S22" s="853">
        <v>36959</v>
      </c>
      <c r="T22" s="853">
        <v>3913</v>
      </c>
      <c r="U22" s="849">
        <v>4190</v>
      </c>
    </row>
    <row r="23" spans="2:21">
      <c r="B23" s="1157"/>
      <c r="C23" s="848" t="s">
        <v>49</v>
      </c>
      <c r="D23" s="853">
        <v>3459</v>
      </c>
      <c r="E23" s="853">
        <v>2539</v>
      </c>
      <c r="F23" s="853">
        <v>2116</v>
      </c>
      <c r="G23" s="853">
        <v>1671</v>
      </c>
      <c r="H23" s="853">
        <v>3689</v>
      </c>
      <c r="I23" s="853">
        <v>4073</v>
      </c>
      <c r="J23" s="853">
        <v>4302</v>
      </c>
      <c r="K23" s="853">
        <v>4138</v>
      </c>
      <c r="L23" s="853">
        <v>5070</v>
      </c>
      <c r="M23" s="853">
        <v>4766</v>
      </c>
      <c r="N23" s="853">
        <v>1787</v>
      </c>
      <c r="O23" s="853">
        <v>1982</v>
      </c>
      <c r="P23" s="853">
        <v>3683</v>
      </c>
      <c r="Q23" s="853">
        <v>3935</v>
      </c>
      <c r="R23" s="853">
        <v>36988</v>
      </c>
      <c r="S23" s="853">
        <v>34418</v>
      </c>
      <c r="T23" s="853">
        <v>4190</v>
      </c>
      <c r="U23" s="849">
        <v>4114</v>
      </c>
    </row>
    <row r="24" spans="2:21">
      <c r="B24" s="1157"/>
      <c r="C24" s="848" t="s">
        <v>57</v>
      </c>
      <c r="D24" s="853">
        <v>2539</v>
      </c>
      <c r="E24" s="853">
        <v>1667</v>
      </c>
      <c r="F24" s="853">
        <v>1671</v>
      </c>
      <c r="G24" s="853">
        <v>1969</v>
      </c>
      <c r="H24" s="853">
        <v>4073</v>
      </c>
      <c r="I24" s="853">
        <v>5212</v>
      </c>
      <c r="J24" s="853">
        <v>4138</v>
      </c>
      <c r="K24" s="853">
        <v>4380</v>
      </c>
      <c r="L24" s="853">
        <v>4766</v>
      </c>
      <c r="M24" s="853">
        <v>5291</v>
      </c>
      <c r="N24" s="853">
        <v>1982</v>
      </c>
      <c r="O24" s="853">
        <v>2087</v>
      </c>
      <c r="P24" s="853">
        <v>3935</v>
      </c>
      <c r="Q24" s="853">
        <v>4069</v>
      </c>
      <c r="R24" s="853">
        <v>34418</v>
      </c>
      <c r="S24" s="853">
        <v>35752</v>
      </c>
      <c r="T24" s="853">
        <v>4114</v>
      </c>
      <c r="U24" s="849">
        <v>3914</v>
      </c>
    </row>
    <row r="25" spans="2:21">
      <c r="B25" s="1157"/>
      <c r="C25" s="848" t="s">
        <v>58</v>
      </c>
      <c r="D25" s="853">
        <v>1667</v>
      </c>
      <c r="E25" s="853">
        <v>881</v>
      </c>
      <c r="F25" s="853">
        <v>1969</v>
      </c>
      <c r="G25" s="853">
        <v>1856</v>
      </c>
      <c r="H25" s="853">
        <v>5212</v>
      </c>
      <c r="I25" s="853">
        <v>5777</v>
      </c>
      <c r="J25" s="853">
        <v>4380</v>
      </c>
      <c r="K25" s="853">
        <v>3798</v>
      </c>
      <c r="L25" s="853">
        <v>5291</v>
      </c>
      <c r="M25" s="853">
        <v>5275</v>
      </c>
      <c r="N25" s="853">
        <v>2087</v>
      </c>
      <c r="O25" s="853">
        <v>1640</v>
      </c>
      <c r="P25" s="853">
        <v>4069</v>
      </c>
      <c r="Q25" s="853">
        <v>4066</v>
      </c>
      <c r="R25" s="853">
        <v>35752</v>
      </c>
      <c r="S25" s="853">
        <v>34619</v>
      </c>
      <c r="T25" s="853">
        <v>3914</v>
      </c>
      <c r="U25" s="849">
        <v>3624</v>
      </c>
    </row>
    <row r="26" spans="2:21">
      <c r="B26" s="1157"/>
      <c r="C26" s="848" t="s">
        <v>50</v>
      </c>
      <c r="D26" s="853">
        <v>881</v>
      </c>
      <c r="E26" s="853">
        <v>1204</v>
      </c>
      <c r="F26" s="853">
        <v>1856</v>
      </c>
      <c r="G26" s="853">
        <v>2039</v>
      </c>
      <c r="H26" s="853">
        <v>5777</v>
      </c>
      <c r="I26" s="853">
        <v>5927</v>
      </c>
      <c r="J26" s="853">
        <v>3439</v>
      </c>
      <c r="K26" s="853">
        <v>3873</v>
      </c>
      <c r="L26" s="853">
        <v>5275</v>
      </c>
      <c r="M26" s="853">
        <v>5007</v>
      </c>
      <c r="N26" s="853">
        <v>1640</v>
      </c>
      <c r="O26" s="853">
        <v>2095</v>
      </c>
      <c r="P26" s="853">
        <v>4066</v>
      </c>
      <c r="Q26" s="853">
        <v>3774</v>
      </c>
      <c r="R26" s="853">
        <v>34619</v>
      </c>
      <c r="S26" s="853">
        <v>37420</v>
      </c>
      <c r="T26" s="853">
        <v>3624</v>
      </c>
      <c r="U26" s="849">
        <v>3410</v>
      </c>
    </row>
    <row r="27" spans="2:21">
      <c r="B27" s="1157"/>
      <c r="C27" s="848" t="s">
        <v>51</v>
      </c>
      <c r="D27" s="853">
        <v>1204</v>
      </c>
      <c r="E27" s="853">
        <v>2741</v>
      </c>
      <c r="F27" s="853">
        <v>2039</v>
      </c>
      <c r="G27" s="853">
        <v>1646</v>
      </c>
      <c r="H27" s="853">
        <v>5927</v>
      </c>
      <c r="I27" s="853">
        <v>7228</v>
      </c>
      <c r="J27" s="853">
        <v>3684</v>
      </c>
      <c r="K27" s="853">
        <v>3364</v>
      </c>
      <c r="L27" s="853">
        <v>5007</v>
      </c>
      <c r="M27" s="853">
        <v>5119</v>
      </c>
      <c r="N27" s="853">
        <v>2095</v>
      </c>
      <c r="O27" s="853">
        <v>2057</v>
      </c>
      <c r="P27" s="853">
        <v>3774</v>
      </c>
      <c r="Q27" s="853">
        <v>3810</v>
      </c>
      <c r="R27" s="853">
        <v>37420</v>
      </c>
      <c r="S27" s="853">
        <v>39571</v>
      </c>
      <c r="T27" s="853">
        <v>3410</v>
      </c>
      <c r="U27" s="849">
        <v>3445</v>
      </c>
    </row>
    <row r="28" spans="2:21">
      <c r="B28" s="1157"/>
      <c r="C28" s="848" t="s">
        <v>52</v>
      </c>
      <c r="D28" s="853">
        <v>2741</v>
      </c>
      <c r="E28" s="853">
        <v>1673</v>
      </c>
      <c r="F28" s="853">
        <v>1646</v>
      </c>
      <c r="G28" s="853">
        <v>1780</v>
      </c>
      <c r="H28" s="853">
        <v>7228</v>
      </c>
      <c r="I28" s="853">
        <v>7087</v>
      </c>
      <c r="J28" s="853">
        <v>3364</v>
      </c>
      <c r="K28" s="853">
        <v>4273</v>
      </c>
      <c r="L28" s="853">
        <v>5119</v>
      </c>
      <c r="M28" s="853">
        <v>5710</v>
      </c>
      <c r="N28" s="853">
        <v>2057</v>
      </c>
      <c r="O28" s="853">
        <v>2086</v>
      </c>
      <c r="P28" s="853">
        <v>3810</v>
      </c>
      <c r="Q28" s="853">
        <v>3994</v>
      </c>
      <c r="R28" s="853">
        <v>39571</v>
      </c>
      <c r="S28" s="853">
        <v>40455</v>
      </c>
      <c r="T28" s="853">
        <v>3266</v>
      </c>
      <c r="U28" s="849">
        <v>3735</v>
      </c>
    </row>
    <row r="29" spans="2:21">
      <c r="B29" s="1157"/>
      <c r="C29" s="848" t="s">
        <v>53</v>
      </c>
      <c r="D29" s="853">
        <v>1673</v>
      </c>
      <c r="E29" s="853">
        <v>1962</v>
      </c>
      <c r="F29" s="853">
        <v>1780</v>
      </c>
      <c r="G29" s="853">
        <v>1189</v>
      </c>
      <c r="H29" s="853">
        <v>7087</v>
      </c>
      <c r="I29" s="853">
        <v>7306</v>
      </c>
      <c r="J29" s="853">
        <v>4273</v>
      </c>
      <c r="K29" s="853">
        <v>3874</v>
      </c>
      <c r="L29" s="853">
        <v>5710</v>
      </c>
      <c r="M29" s="853">
        <v>5281</v>
      </c>
      <c r="N29" s="853">
        <v>2086</v>
      </c>
      <c r="O29" s="853">
        <v>2318</v>
      </c>
      <c r="P29" s="853">
        <v>3994</v>
      </c>
      <c r="Q29" s="853">
        <v>3437</v>
      </c>
      <c r="R29" s="853">
        <v>40455</v>
      </c>
      <c r="S29" s="853">
        <v>41266</v>
      </c>
      <c r="T29" s="853">
        <v>3735</v>
      </c>
      <c r="U29" s="849">
        <v>3215</v>
      </c>
    </row>
    <row r="30" spans="2:21">
      <c r="B30" s="1157"/>
      <c r="C30" s="848" t="s">
        <v>54</v>
      </c>
      <c r="D30" s="853">
        <v>1962</v>
      </c>
      <c r="E30" s="853">
        <v>1897</v>
      </c>
      <c r="F30" s="853">
        <v>1189</v>
      </c>
      <c r="G30" s="853">
        <v>2111</v>
      </c>
      <c r="H30" s="853">
        <v>7306</v>
      </c>
      <c r="I30" s="853">
        <v>5376</v>
      </c>
      <c r="J30" s="853">
        <v>3874</v>
      </c>
      <c r="K30" s="853">
        <v>4173</v>
      </c>
      <c r="L30" s="853">
        <v>5281</v>
      </c>
      <c r="M30" s="853">
        <v>5971</v>
      </c>
      <c r="N30" s="853">
        <v>2318</v>
      </c>
      <c r="O30" s="853">
        <v>2840</v>
      </c>
      <c r="P30" s="853">
        <v>3437</v>
      </c>
      <c r="Q30" s="853">
        <v>3838</v>
      </c>
      <c r="R30" s="853">
        <v>41266</v>
      </c>
      <c r="S30" s="853">
        <v>43912</v>
      </c>
      <c r="T30" s="853">
        <v>3215</v>
      </c>
      <c r="U30" s="849">
        <v>3156</v>
      </c>
    </row>
    <row r="31" spans="2:21">
      <c r="B31" s="1157"/>
      <c r="C31" s="848" t="s">
        <v>55</v>
      </c>
      <c r="D31" s="853">
        <v>1897</v>
      </c>
      <c r="E31" s="853">
        <v>1946</v>
      </c>
      <c r="F31" s="853">
        <v>2111</v>
      </c>
      <c r="G31" s="853">
        <v>1633</v>
      </c>
      <c r="H31" s="853">
        <v>5376</v>
      </c>
      <c r="I31" s="853">
        <v>6707</v>
      </c>
      <c r="J31" s="853">
        <v>4173</v>
      </c>
      <c r="K31" s="853">
        <v>4503</v>
      </c>
      <c r="L31" s="853">
        <v>5971</v>
      </c>
      <c r="M31" s="853">
        <v>5930</v>
      </c>
      <c r="N31" s="853">
        <v>2840</v>
      </c>
      <c r="O31" s="853">
        <v>2532</v>
      </c>
      <c r="P31" s="853">
        <v>3838</v>
      </c>
      <c r="Q31" s="853">
        <v>4338</v>
      </c>
      <c r="R31" s="853">
        <v>43912</v>
      </c>
      <c r="S31" s="853">
        <v>42710</v>
      </c>
      <c r="T31" s="853">
        <v>3156</v>
      </c>
      <c r="U31" s="849">
        <v>3674</v>
      </c>
    </row>
    <row r="32" spans="2:21">
      <c r="B32" s="1158"/>
      <c r="C32" s="850" t="s">
        <v>56</v>
      </c>
      <c r="D32" s="854">
        <v>1946</v>
      </c>
      <c r="E32" s="854">
        <v>2036</v>
      </c>
      <c r="F32" s="854">
        <v>1633</v>
      </c>
      <c r="G32" s="854">
        <v>1904</v>
      </c>
      <c r="H32" s="854">
        <v>6707</v>
      </c>
      <c r="I32" s="854">
        <v>6854</v>
      </c>
      <c r="J32" s="854">
        <v>4503</v>
      </c>
      <c r="K32" s="854">
        <v>3933</v>
      </c>
      <c r="L32" s="854">
        <v>5930</v>
      </c>
      <c r="M32" s="854">
        <v>5871</v>
      </c>
      <c r="N32" s="854">
        <v>2532</v>
      </c>
      <c r="O32" s="854">
        <v>2029</v>
      </c>
      <c r="P32" s="854">
        <v>4338</v>
      </c>
      <c r="Q32" s="854">
        <v>4079</v>
      </c>
      <c r="R32" s="854">
        <v>42710</v>
      </c>
      <c r="S32" s="854">
        <v>43149</v>
      </c>
      <c r="T32" s="854">
        <v>3674</v>
      </c>
      <c r="U32" s="851">
        <v>3812</v>
      </c>
    </row>
    <row r="33" spans="2:21">
      <c r="B33" s="1156">
        <v>2019</v>
      </c>
      <c r="C33" s="846" t="s">
        <v>47</v>
      </c>
      <c r="D33" s="847">
        <v>2036</v>
      </c>
      <c r="E33" s="847">
        <v>2021</v>
      </c>
      <c r="F33" s="847">
        <v>1904</v>
      </c>
      <c r="G33" s="847">
        <v>2569</v>
      </c>
      <c r="H33" s="847">
        <v>6854</v>
      </c>
      <c r="I33" s="847">
        <v>7572</v>
      </c>
      <c r="J33" s="847">
        <v>3933</v>
      </c>
      <c r="K33" s="847">
        <v>4660</v>
      </c>
      <c r="L33" s="847">
        <v>5871</v>
      </c>
      <c r="M33" s="847">
        <v>6241</v>
      </c>
      <c r="N33" s="847">
        <v>2029</v>
      </c>
      <c r="O33" s="847">
        <v>2154</v>
      </c>
      <c r="P33" s="847">
        <v>4079</v>
      </c>
      <c r="Q33" s="847">
        <v>4882</v>
      </c>
      <c r="R33" s="847">
        <v>43149</v>
      </c>
      <c r="S33" s="847">
        <v>46686</v>
      </c>
      <c r="T33" s="847">
        <v>3812</v>
      </c>
      <c r="U33" s="847">
        <v>5037</v>
      </c>
    </row>
    <row r="34" spans="2:21">
      <c r="B34" s="1157"/>
      <c r="C34" s="848" t="s">
        <v>48</v>
      </c>
      <c r="D34" s="849">
        <v>2021</v>
      </c>
      <c r="E34" s="849">
        <v>1460</v>
      </c>
      <c r="F34" s="849">
        <v>2569</v>
      </c>
      <c r="G34" s="849">
        <v>2477</v>
      </c>
      <c r="H34" s="849">
        <v>7572</v>
      </c>
      <c r="I34" s="849">
        <v>8105</v>
      </c>
      <c r="J34" s="849">
        <v>4660</v>
      </c>
      <c r="K34" s="849">
        <v>5220</v>
      </c>
      <c r="L34" s="849">
        <v>6241</v>
      </c>
      <c r="M34" s="849">
        <v>6271</v>
      </c>
      <c r="N34" s="849">
        <v>2154</v>
      </c>
      <c r="O34" s="849">
        <v>1960</v>
      </c>
      <c r="P34" s="849">
        <v>4882</v>
      </c>
      <c r="Q34" s="849">
        <v>4464</v>
      </c>
      <c r="R34" s="849">
        <v>46686</v>
      </c>
      <c r="S34" s="849">
        <v>47346</v>
      </c>
      <c r="T34" s="849">
        <v>5037</v>
      </c>
      <c r="U34" s="849">
        <v>4969</v>
      </c>
    </row>
    <row r="35" spans="2:21">
      <c r="B35" s="1157"/>
      <c r="C35" s="848" t="s">
        <v>49</v>
      </c>
      <c r="D35" s="849">
        <v>1460</v>
      </c>
      <c r="E35" s="849">
        <v>1647</v>
      </c>
      <c r="F35" s="849">
        <v>2477</v>
      </c>
      <c r="G35" s="849">
        <v>3173</v>
      </c>
      <c r="H35" s="849">
        <v>8105</v>
      </c>
      <c r="I35" s="849">
        <v>8112</v>
      </c>
      <c r="J35" s="849">
        <v>5220</v>
      </c>
      <c r="K35" s="849">
        <v>5048</v>
      </c>
      <c r="L35" s="849">
        <v>6271</v>
      </c>
      <c r="M35" s="849">
        <v>7232</v>
      </c>
      <c r="N35" s="849">
        <v>1960</v>
      </c>
      <c r="O35" s="849">
        <v>1948</v>
      </c>
      <c r="P35" s="849">
        <v>4464</v>
      </c>
      <c r="Q35" s="849">
        <v>5903</v>
      </c>
      <c r="R35" s="849">
        <v>47346</v>
      </c>
      <c r="S35" s="849">
        <v>50506</v>
      </c>
      <c r="T35" s="849">
        <v>4969</v>
      </c>
      <c r="U35" s="849">
        <v>5164</v>
      </c>
    </row>
    <row r="36" spans="2:21">
      <c r="B36" s="1157"/>
      <c r="C36" s="848" t="s">
        <v>57</v>
      </c>
      <c r="D36" s="849">
        <v>1647</v>
      </c>
      <c r="E36" s="849">
        <v>1380</v>
      </c>
      <c r="F36" s="849">
        <v>3173</v>
      </c>
      <c r="G36" s="849">
        <v>2164</v>
      </c>
      <c r="H36" s="849">
        <v>8112</v>
      </c>
      <c r="I36" s="849">
        <v>8254</v>
      </c>
      <c r="J36" s="849">
        <v>5048</v>
      </c>
      <c r="K36" s="849">
        <v>5048</v>
      </c>
      <c r="L36" s="849">
        <v>7232</v>
      </c>
      <c r="M36" s="849">
        <v>6593</v>
      </c>
      <c r="N36" s="849">
        <v>1948</v>
      </c>
      <c r="O36" s="849">
        <v>1908</v>
      </c>
      <c r="P36" s="849">
        <v>5903</v>
      </c>
      <c r="Q36" s="849">
        <v>3629</v>
      </c>
      <c r="R36" s="849">
        <v>50506</v>
      </c>
      <c r="S36" s="849">
        <v>51908</v>
      </c>
      <c r="T36" s="849">
        <v>5164</v>
      </c>
      <c r="U36" s="849">
        <v>4321</v>
      </c>
    </row>
    <row r="37" spans="2:21">
      <c r="B37" s="1158"/>
      <c r="C37" s="850" t="s">
        <v>58</v>
      </c>
      <c r="D37" s="851">
        <v>1380</v>
      </c>
      <c r="E37" s="851">
        <v>1776</v>
      </c>
      <c r="F37" s="851">
        <v>2164</v>
      </c>
      <c r="G37" s="851">
        <v>2356</v>
      </c>
      <c r="H37" s="851">
        <v>8254</v>
      </c>
      <c r="I37" s="851">
        <v>8512</v>
      </c>
      <c r="J37" s="851">
        <v>5048</v>
      </c>
      <c r="K37" s="851">
        <v>5306</v>
      </c>
      <c r="L37" s="851">
        <v>6593</v>
      </c>
      <c r="M37" s="851">
        <v>6665</v>
      </c>
      <c r="N37" s="851">
        <v>1908</v>
      </c>
      <c r="O37" s="851">
        <v>1878</v>
      </c>
      <c r="P37" s="851">
        <v>3629</v>
      </c>
      <c r="Q37" s="851">
        <v>3865</v>
      </c>
      <c r="R37" s="851">
        <v>51908</v>
      </c>
      <c r="S37" s="851">
        <v>54132</v>
      </c>
      <c r="T37" s="851">
        <v>4321</v>
      </c>
      <c r="U37" s="851">
        <v>3807</v>
      </c>
    </row>
    <row r="38" spans="2:21">
      <c r="B38" s="844" t="s">
        <v>615</v>
      </c>
    </row>
  </sheetData>
  <mergeCells count="19">
    <mergeCell ref="B9:B20"/>
    <mergeCell ref="B21:B32"/>
    <mergeCell ref="B33:B37"/>
    <mergeCell ref="B1:U1"/>
    <mergeCell ref="B2:U2"/>
    <mergeCell ref="B6:B8"/>
    <mergeCell ref="C6:C8"/>
    <mergeCell ref="D6:U6"/>
    <mergeCell ref="D7:E7"/>
    <mergeCell ref="F7:G7"/>
    <mergeCell ref="H7:I7"/>
    <mergeCell ref="J7:K7"/>
    <mergeCell ref="L7:M7"/>
    <mergeCell ref="N7:O7"/>
    <mergeCell ref="P7:Q7"/>
    <mergeCell ref="R7:S7"/>
    <mergeCell ref="T7:U7"/>
    <mergeCell ref="J3:L3"/>
    <mergeCell ref="J4:L4"/>
  </mergeCells>
  <printOptions horizontalCentered="1"/>
  <pageMargins left="0.70866141732283472" right="0.70866141732283472" top="0.74803149606299213" bottom="0.74803149606299213" header="0.31496062992125984" footer="0.31496062992125984"/>
  <pageSetup scale="56"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9B6D-E5BB-410C-AB8B-E346BD4C2F63}">
  <sheetPr>
    <tabColor theme="6" tint="0.79998168889431442"/>
    <pageSetUpPr fitToPage="1"/>
  </sheetPr>
  <dimension ref="B1:V38"/>
  <sheetViews>
    <sheetView topLeftCell="C1" zoomScaleNormal="100" workbookViewId="0">
      <selection activeCell="G44" sqref="G44"/>
    </sheetView>
  </sheetViews>
  <sheetFormatPr baseColWidth="10" defaultRowHeight="12.75"/>
  <cols>
    <col min="1" max="1" width="2.453125" style="844" customWidth="1"/>
    <col min="2" max="3" width="10.90625" style="844"/>
    <col min="4" max="21" width="8.1796875" style="844" customWidth="1"/>
    <col min="22" max="22" width="2.453125" style="844" customWidth="1"/>
    <col min="23" max="16384" width="10.90625" style="844"/>
  </cols>
  <sheetData>
    <row r="1" spans="2:22" s="843" customFormat="1" ht="12.75" customHeight="1">
      <c r="C1" s="1026" t="s">
        <v>620</v>
      </c>
      <c r="D1" s="1026"/>
      <c r="E1" s="1026"/>
      <c r="F1" s="1026"/>
      <c r="G1" s="1026"/>
      <c r="H1" s="1026"/>
      <c r="I1" s="1026"/>
      <c r="J1" s="1026"/>
      <c r="K1" s="1026"/>
      <c r="L1" s="1026"/>
      <c r="M1" s="1026"/>
      <c r="N1" s="1026"/>
      <c r="O1" s="1026"/>
      <c r="P1" s="1026"/>
      <c r="Q1" s="1026"/>
      <c r="R1" s="1026"/>
      <c r="S1" s="1026"/>
      <c r="T1" s="1026"/>
      <c r="U1" s="1026"/>
      <c r="V1" s="1026"/>
    </row>
    <row r="2" spans="2:22" s="843" customFormat="1" ht="12.75" customHeight="1">
      <c r="C2" s="1026" t="s">
        <v>616</v>
      </c>
      <c r="D2" s="1026"/>
      <c r="E2" s="1026"/>
      <c r="F2" s="1026"/>
      <c r="G2" s="1026"/>
      <c r="H2" s="1026"/>
      <c r="I2" s="1026"/>
      <c r="J2" s="1026"/>
      <c r="K2" s="1026"/>
      <c r="L2" s="1026"/>
      <c r="M2" s="1026"/>
      <c r="N2" s="1026"/>
      <c r="O2" s="1026"/>
      <c r="P2" s="1026"/>
      <c r="Q2" s="1026"/>
      <c r="R2" s="1026"/>
      <c r="S2" s="1026"/>
      <c r="T2" s="1026"/>
      <c r="U2" s="1026"/>
      <c r="V2" s="1026"/>
    </row>
    <row r="3" spans="2:22" s="843" customFormat="1" ht="12.75" customHeight="1">
      <c r="C3" s="864"/>
      <c r="D3" s="864"/>
      <c r="E3" s="864"/>
      <c r="F3" s="864"/>
      <c r="G3" s="864"/>
      <c r="H3" s="864"/>
      <c r="I3" s="864"/>
      <c r="J3" s="1026" t="s">
        <v>630</v>
      </c>
      <c r="K3" s="1026"/>
      <c r="L3" s="1026"/>
      <c r="M3" s="1026"/>
      <c r="N3" s="1026"/>
      <c r="O3" s="864"/>
      <c r="P3" s="864"/>
      <c r="Q3" s="864"/>
      <c r="R3" s="864"/>
      <c r="S3" s="864"/>
      <c r="T3" s="864"/>
      <c r="U3" s="864"/>
      <c r="V3" s="864"/>
    </row>
    <row r="4" spans="2:22" s="843" customFormat="1" ht="12.75" customHeight="1">
      <c r="C4" s="864"/>
      <c r="D4" s="864"/>
      <c r="E4" s="864"/>
      <c r="F4" s="864"/>
      <c r="G4" s="864"/>
      <c r="H4" s="864"/>
      <c r="I4" s="864"/>
      <c r="J4" s="1026" t="s">
        <v>175</v>
      </c>
      <c r="K4" s="1026"/>
      <c r="L4" s="1026"/>
      <c r="M4" s="1026"/>
      <c r="N4" s="1026"/>
      <c r="O4" s="864"/>
      <c r="P4" s="864"/>
      <c r="Q4" s="864"/>
      <c r="R4" s="864"/>
      <c r="S4" s="864"/>
      <c r="T4" s="864"/>
      <c r="U4" s="864"/>
      <c r="V4" s="864"/>
    </row>
    <row r="5" spans="2:22" s="896" customFormat="1" ht="18" customHeight="1">
      <c r="B5" s="1160"/>
      <c r="C5" s="1160"/>
      <c r="D5" s="1160"/>
      <c r="E5" s="1160"/>
      <c r="F5" s="1160"/>
      <c r="G5" s="1160"/>
      <c r="H5" s="1160"/>
      <c r="I5" s="1160"/>
      <c r="J5" s="1160"/>
      <c r="K5" s="1160"/>
      <c r="L5" s="1160"/>
      <c r="M5" s="1160"/>
      <c r="N5" s="1160"/>
      <c r="O5" s="1160"/>
      <c r="P5" s="1160"/>
      <c r="Q5" s="1160"/>
      <c r="R5" s="1160"/>
      <c r="S5" s="1160"/>
      <c r="T5" s="1160"/>
      <c r="U5" s="1160"/>
    </row>
    <row r="6" spans="2:22">
      <c r="B6" s="1159" t="s">
        <v>165</v>
      </c>
      <c r="C6" s="1159" t="s">
        <v>98</v>
      </c>
      <c r="D6" s="1150" t="s">
        <v>605</v>
      </c>
      <c r="E6" s="1151"/>
      <c r="F6" s="1151"/>
      <c r="G6" s="1151"/>
      <c r="H6" s="1151"/>
      <c r="I6" s="1151"/>
      <c r="J6" s="1151"/>
      <c r="K6" s="1151"/>
      <c r="L6" s="1151"/>
      <c r="M6" s="1151"/>
      <c r="N6" s="1151"/>
      <c r="O6" s="1151"/>
      <c r="P6" s="1151"/>
      <c r="Q6" s="1151"/>
      <c r="R6" s="1151"/>
      <c r="S6" s="1151"/>
      <c r="T6" s="1151"/>
      <c r="U6" s="1152"/>
    </row>
    <row r="7" spans="2:22" ht="25.5" customHeight="1">
      <c r="B7" s="1159"/>
      <c r="C7" s="1159"/>
      <c r="D7" s="1153" t="s">
        <v>617</v>
      </c>
      <c r="E7" s="1154"/>
      <c r="F7" s="1150" t="s">
        <v>181</v>
      </c>
      <c r="G7" s="1152"/>
      <c r="H7" s="1150" t="s">
        <v>217</v>
      </c>
      <c r="I7" s="1152"/>
      <c r="J7" s="1150" t="s">
        <v>184</v>
      </c>
      <c r="K7" s="1152"/>
      <c r="L7" s="1150" t="s">
        <v>631</v>
      </c>
      <c r="M7" s="1152"/>
      <c r="N7" s="1150" t="s">
        <v>618</v>
      </c>
      <c r="O7" s="1152"/>
      <c r="P7" s="1150" t="s">
        <v>619</v>
      </c>
      <c r="Q7" s="1152"/>
      <c r="R7" s="1150" t="s">
        <v>216</v>
      </c>
      <c r="S7" s="1152"/>
      <c r="T7" s="1150" t="s">
        <v>502</v>
      </c>
      <c r="U7" s="1152"/>
    </row>
    <row r="8" spans="2:22">
      <c r="B8" s="1159"/>
      <c r="C8" s="1159"/>
      <c r="D8" s="855" t="s">
        <v>606</v>
      </c>
      <c r="E8" s="855" t="s">
        <v>607</v>
      </c>
      <c r="F8" s="855" t="s">
        <v>606</v>
      </c>
      <c r="G8" s="855" t="s">
        <v>607</v>
      </c>
      <c r="H8" s="855" t="s">
        <v>606</v>
      </c>
      <c r="I8" s="855" t="s">
        <v>607</v>
      </c>
      <c r="J8" s="855" t="s">
        <v>606</v>
      </c>
      <c r="K8" s="855" t="s">
        <v>607</v>
      </c>
      <c r="L8" s="855" t="s">
        <v>606</v>
      </c>
      <c r="M8" s="855" t="s">
        <v>607</v>
      </c>
      <c r="N8" s="855" t="s">
        <v>606</v>
      </c>
      <c r="O8" s="855" t="s">
        <v>607</v>
      </c>
      <c r="P8" s="855" t="s">
        <v>606</v>
      </c>
      <c r="Q8" s="855" t="s">
        <v>607</v>
      </c>
      <c r="R8" s="855" t="s">
        <v>606</v>
      </c>
      <c r="S8" s="856" t="s">
        <v>607</v>
      </c>
      <c r="T8" s="855" t="s">
        <v>606</v>
      </c>
      <c r="U8" s="855" t="s">
        <v>607</v>
      </c>
    </row>
    <row r="9" spans="2:22">
      <c r="B9" s="1158">
        <v>2017</v>
      </c>
      <c r="C9" s="858" t="s">
        <v>47</v>
      </c>
      <c r="D9" s="849">
        <v>6227</v>
      </c>
      <c r="E9" s="849">
        <v>10254</v>
      </c>
      <c r="F9" s="849">
        <v>28235</v>
      </c>
      <c r="G9" s="849">
        <v>52313</v>
      </c>
      <c r="H9" s="849">
        <v>36663</v>
      </c>
      <c r="I9" s="849">
        <v>37077</v>
      </c>
      <c r="J9" s="849">
        <v>26413</v>
      </c>
      <c r="K9" s="849">
        <v>48587</v>
      </c>
      <c r="L9" s="849">
        <v>8621</v>
      </c>
      <c r="M9" s="849">
        <v>24545</v>
      </c>
      <c r="N9" s="849">
        <v>65773</v>
      </c>
      <c r="O9" s="849">
        <v>80629</v>
      </c>
      <c r="P9" s="849">
        <v>23307</v>
      </c>
      <c r="Q9" s="849">
        <v>27430</v>
      </c>
      <c r="R9" s="849">
        <v>214499</v>
      </c>
      <c r="S9" s="849">
        <v>257379</v>
      </c>
      <c r="T9" s="849">
        <v>15798</v>
      </c>
      <c r="U9" s="849">
        <v>52136</v>
      </c>
    </row>
    <row r="10" spans="2:22">
      <c r="B10" s="1149"/>
      <c r="C10" s="858" t="s">
        <v>48</v>
      </c>
      <c r="D10" s="849">
        <v>10254</v>
      </c>
      <c r="E10" s="849">
        <v>15487</v>
      </c>
      <c r="F10" s="849">
        <v>52313</v>
      </c>
      <c r="G10" s="849">
        <v>48566</v>
      </c>
      <c r="H10" s="849">
        <v>37077</v>
      </c>
      <c r="I10" s="849">
        <v>40118</v>
      </c>
      <c r="J10" s="849">
        <v>48587</v>
      </c>
      <c r="K10" s="849">
        <v>47702</v>
      </c>
      <c r="L10" s="849">
        <v>33748</v>
      </c>
      <c r="M10" s="849">
        <v>33436</v>
      </c>
      <c r="N10" s="849">
        <v>80629</v>
      </c>
      <c r="O10" s="849">
        <v>115215</v>
      </c>
      <c r="P10" s="849">
        <v>27430</v>
      </c>
      <c r="Q10" s="849">
        <v>67586</v>
      </c>
      <c r="R10" s="849">
        <v>257379</v>
      </c>
      <c r="S10" s="849">
        <v>271959</v>
      </c>
      <c r="T10" s="849">
        <v>52136</v>
      </c>
      <c r="U10" s="849">
        <v>56423</v>
      </c>
    </row>
    <row r="11" spans="2:22">
      <c r="B11" s="1149"/>
      <c r="C11" s="858" t="s">
        <v>49</v>
      </c>
      <c r="D11" s="849">
        <v>15487</v>
      </c>
      <c r="E11" s="849">
        <v>19942</v>
      </c>
      <c r="F11" s="849">
        <v>48566</v>
      </c>
      <c r="G11" s="849">
        <v>49224</v>
      </c>
      <c r="H11" s="849">
        <v>40118</v>
      </c>
      <c r="I11" s="849">
        <v>37438</v>
      </c>
      <c r="J11" s="849">
        <v>47702</v>
      </c>
      <c r="K11" s="849">
        <v>43343</v>
      </c>
      <c r="L11" s="849">
        <v>33435</v>
      </c>
      <c r="M11" s="849">
        <v>25064</v>
      </c>
      <c r="N11" s="849">
        <v>115215</v>
      </c>
      <c r="O11" s="849">
        <v>120508</v>
      </c>
      <c r="P11" s="849">
        <v>67586</v>
      </c>
      <c r="Q11" s="849">
        <v>86790</v>
      </c>
      <c r="R11" s="849">
        <v>267114</v>
      </c>
      <c r="S11" s="849">
        <v>281123</v>
      </c>
      <c r="T11" s="849">
        <v>56423</v>
      </c>
      <c r="U11" s="849">
        <v>47347</v>
      </c>
    </row>
    <row r="12" spans="2:22">
      <c r="B12" s="1149"/>
      <c r="C12" s="858" t="s">
        <v>57</v>
      </c>
      <c r="D12" s="849">
        <v>19942</v>
      </c>
      <c r="E12" s="849">
        <v>15402</v>
      </c>
      <c r="F12" s="849">
        <v>49224</v>
      </c>
      <c r="G12" s="849">
        <v>46714</v>
      </c>
      <c r="H12" s="849">
        <v>37438</v>
      </c>
      <c r="I12" s="849">
        <v>31906</v>
      </c>
      <c r="J12" s="849">
        <v>43343</v>
      </c>
      <c r="K12" s="849">
        <v>38495</v>
      </c>
      <c r="L12" s="849">
        <v>25064</v>
      </c>
      <c r="M12" s="849">
        <v>17933</v>
      </c>
      <c r="N12" s="849">
        <v>120508</v>
      </c>
      <c r="O12" s="849">
        <v>118466</v>
      </c>
      <c r="P12" s="849">
        <v>86790</v>
      </c>
      <c r="Q12" s="849">
        <v>85443</v>
      </c>
      <c r="R12" s="849">
        <v>281123</v>
      </c>
      <c r="S12" s="849">
        <v>266272</v>
      </c>
      <c r="T12" s="849">
        <v>47347</v>
      </c>
      <c r="U12" s="849">
        <v>44326</v>
      </c>
    </row>
    <row r="13" spans="2:22">
      <c r="B13" s="1149"/>
      <c r="C13" s="858" t="s">
        <v>58</v>
      </c>
      <c r="D13" s="849">
        <v>15402</v>
      </c>
      <c r="E13" s="849">
        <v>9959</v>
      </c>
      <c r="F13" s="849">
        <v>46714</v>
      </c>
      <c r="G13" s="849">
        <v>44470</v>
      </c>
      <c r="H13" s="849">
        <v>31906</v>
      </c>
      <c r="I13" s="849">
        <v>32201</v>
      </c>
      <c r="J13" s="849">
        <v>38495</v>
      </c>
      <c r="K13" s="849">
        <v>32078</v>
      </c>
      <c r="L13" s="849">
        <v>17933</v>
      </c>
      <c r="M13" s="849">
        <v>20243</v>
      </c>
      <c r="N13" s="849">
        <v>118466</v>
      </c>
      <c r="O13" s="849">
        <v>117239</v>
      </c>
      <c r="P13" s="849">
        <v>85443</v>
      </c>
      <c r="Q13" s="849">
        <v>80379</v>
      </c>
      <c r="R13" s="849">
        <v>266272</v>
      </c>
      <c r="S13" s="849">
        <v>307859</v>
      </c>
      <c r="T13" s="849">
        <v>44326</v>
      </c>
      <c r="U13" s="849">
        <v>37752</v>
      </c>
    </row>
    <row r="14" spans="2:22">
      <c r="B14" s="1149"/>
      <c r="C14" s="858" t="s">
        <v>50</v>
      </c>
      <c r="D14" s="849">
        <v>9959</v>
      </c>
      <c r="E14" s="849">
        <v>22812</v>
      </c>
      <c r="F14" s="849">
        <v>44470</v>
      </c>
      <c r="G14" s="849">
        <v>42646</v>
      </c>
      <c r="H14" s="849">
        <v>32201</v>
      </c>
      <c r="I14" s="849">
        <v>36559</v>
      </c>
      <c r="J14" s="849">
        <v>32078</v>
      </c>
      <c r="K14" s="849">
        <v>33353</v>
      </c>
      <c r="L14" s="849">
        <v>20243</v>
      </c>
      <c r="M14" s="849">
        <v>21891</v>
      </c>
      <c r="N14" s="849">
        <v>117239</v>
      </c>
      <c r="O14" s="849">
        <v>119085</v>
      </c>
      <c r="P14" s="849">
        <v>80379</v>
      </c>
      <c r="Q14" s="849">
        <v>71637</v>
      </c>
      <c r="R14" s="849">
        <v>307859</v>
      </c>
      <c r="S14" s="849">
        <v>268483</v>
      </c>
      <c r="T14" s="849">
        <v>37752</v>
      </c>
      <c r="U14" s="849">
        <v>33620</v>
      </c>
    </row>
    <row r="15" spans="2:22">
      <c r="B15" s="1149"/>
      <c r="C15" s="858" t="s">
        <v>51</v>
      </c>
      <c r="D15" s="849">
        <v>22812</v>
      </c>
      <c r="E15" s="849">
        <v>18079</v>
      </c>
      <c r="F15" s="849">
        <v>42646</v>
      </c>
      <c r="G15" s="849">
        <v>35053</v>
      </c>
      <c r="H15" s="849">
        <v>36559</v>
      </c>
      <c r="I15" s="849">
        <v>25970</v>
      </c>
      <c r="J15" s="849">
        <v>32977</v>
      </c>
      <c r="K15" s="849">
        <v>25772</v>
      </c>
      <c r="L15" s="849">
        <v>21891</v>
      </c>
      <c r="M15" s="849">
        <v>17608</v>
      </c>
      <c r="N15" s="849">
        <v>119085</v>
      </c>
      <c r="O15" s="849">
        <v>114408</v>
      </c>
      <c r="P15" s="849">
        <v>71637</v>
      </c>
      <c r="Q15" s="849">
        <v>59604</v>
      </c>
      <c r="R15" s="849">
        <v>268483</v>
      </c>
      <c r="S15" s="849">
        <v>253251</v>
      </c>
      <c r="T15" s="849">
        <v>33620</v>
      </c>
      <c r="U15" s="849">
        <v>29390</v>
      </c>
    </row>
    <row r="16" spans="2:22">
      <c r="B16" s="1149"/>
      <c r="C16" s="858" t="s">
        <v>52</v>
      </c>
      <c r="D16" s="849">
        <v>18079</v>
      </c>
      <c r="E16" s="849">
        <v>13026</v>
      </c>
      <c r="F16" s="849">
        <v>35053</v>
      </c>
      <c r="G16" s="849">
        <v>41269</v>
      </c>
      <c r="H16" s="849">
        <v>25970</v>
      </c>
      <c r="I16" s="849">
        <v>48296</v>
      </c>
      <c r="J16" s="849">
        <v>25772</v>
      </c>
      <c r="K16" s="849">
        <v>20883</v>
      </c>
      <c r="L16" s="849">
        <v>17608</v>
      </c>
      <c r="M16" s="849">
        <v>27538</v>
      </c>
      <c r="N16" s="849">
        <v>114408</v>
      </c>
      <c r="O16" s="849">
        <v>111107</v>
      </c>
      <c r="P16" s="849">
        <v>59604</v>
      </c>
      <c r="Q16" s="849">
        <v>51859</v>
      </c>
      <c r="R16" s="849">
        <v>267851</v>
      </c>
      <c r="S16" s="849">
        <v>250234</v>
      </c>
      <c r="T16" s="849">
        <v>29390</v>
      </c>
      <c r="U16" s="849">
        <v>26779</v>
      </c>
    </row>
    <row r="17" spans="2:21">
      <c r="B17" s="1149"/>
      <c r="C17" s="858" t="s">
        <v>53</v>
      </c>
      <c r="D17" s="849">
        <v>13026</v>
      </c>
      <c r="E17" s="849">
        <v>18501</v>
      </c>
      <c r="F17" s="849">
        <v>41269</v>
      </c>
      <c r="G17" s="849">
        <v>33181</v>
      </c>
      <c r="H17" s="849">
        <v>48296</v>
      </c>
      <c r="I17" s="849">
        <v>36254</v>
      </c>
      <c r="J17" s="849">
        <v>20883</v>
      </c>
      <c r="K17" s="849">
        <v>17057</v>
      </c>
      <c r="L17" s="849">
        <v>27538</v>
      </c>
      <c r="M17" s="849">
        <v>22776</v>
      </c>
      <c r="N17" s="849">
        <v>111107</v>
      </c>
      <c r="O17" s="849">
        <v>104289</v>
      </c>
      <c r="P17" s="849">
        <v>51859</v>
      </c>
      <c r="Q17" s="849">
        <v>43130</v>
      </c>
      <c r="R17" s="849">
        <v>250175</v>
      </c>
      <c r="S17" s="849">
        <v>280653</v>
      </c>
      <c r="T17" s="849">
        <v>26779</v>
      </c>
      <c r="U17" s="849">
        <v>23125</v>
      </c>
    </row>
    <row r="18" spans="2:21">
      <c r="B18" s="1149"/>
      <c r="C18" s="858" t="s">
        <v>54</v>
      </c>
      <c r="D18" s="849">
        <v>18501</v>
      </c>
      <c r="E18" s="849">
        <v>12933</v>
      </c>
      <c r="F18" s="849">
        <v>33181</v>
      </c>
      <c r="G18" s="849">
        <v>29309</v>
      </c>
      <c r="H18" s="849">
        <v>36254</v>
      </c>
      <c r="I18" s="849">
        <v>38521</v>
      </c>
      <c r="J18" s="849">
        <v>17057</v>
      </c>
      <c r="K18" s="849">
        <v>13224</v>
      </c>
      <c r="L18" s="849">
        <v>22776</v>
      </c>
      <c r="M18" s="849">
        <v>23471</v>
      </c>
      <c r="N18" s="849">
        <v>104289</v>
      </c>
      <c r="O18" s="849">
        <v>99122</v>
      </c>
      <c r="P18" s="849">
        <v>43130</v>
      </c>
      <c r="Q18" s="849">
        <v>39897</v>
      </c>
      <c r="R18" s="849">
        <v>280653</v>
      </c>
      <c r="S18" s="849">
        <v>275330</v>
      </c>
      <c r="T18" s="849">
        <v>23125</v>
      </c>
      <c r="U18" s="849">
        <v>20072</v>
      </c>
    </row>
    <row r="19" spans="2:21">
      <c r="B19" s="1149"/>
      <c r="C19" s="858" t="s">
        <v>55</v>
      </c>
      <c r="D19" s="849">
        <v>12933</v>
      </c>
      <c r="E19" s="849">
        <v>17298</v>
      </c>
      <c r="F19" s="849">
        <v>29309</v>
      </c>
      <c r="G19" s="849">
        <v>25279</v>
      </c>
      <c r="H19" s="849">
        <v>38521</v>
      </c>
      <c r="I19" s="849">
        <v>33503</v>
      </c>
      <c r="J19" s="849">
        <v>13224</v>
      </c>
      <c r="K19" s="849">
        <v>9899</v>
      </c>
      <c r="L19" s="849">
        <v>23471</v>
      </c>
      <c r="M19" s="849">
        <v>25309</v>
      </c>
      <c r="N19" s="849">
        <v>99122</v>
      </c>
      <c r="O19" s="849">
        <v>89585</v>
      </c>
      <c r="P19" s="849">
        <v>39897</v>
      </c>
      <c r="Q19" s="849">
        <v>32746</v>
      </c>
      <c r="R19" s="849">
        <v>275330</v>
      </c>
      <c r="S19" s="849">
        <v>273410</v>
      </c>
      <c r="T19" s="849">
        <v>20072</v>
      </c>
      <c r="U19" s="849">
        <v>16581</v>
      </c>
    </row>
    <row r="20" spans="2:21">
      <c r="B20" s="1149"/>
      <c r="C20" s="851" t="s">
        <v>56</v>
      </c>
      <c r="D20" s="851">
        <v>17298</v>
      </c>
      <c r="E20" s="851">
        <v>22823</v>
      </c>
      <c r="F20" s="851">
        <v>25279</v>
      </c>
      <c r="G20" s="851">
        <v>21341</v>
      </c>
      <c r="H20" s="851">
        <v>33503</v>
      </c>
      <c r="I20" s="851">
        <v>33658</v>
      </c>
      <c r="J20" s="851">
        <v>9899</v>
      </c>
      <c r="K20" s="851">
        <v>15235</v>
      </c>
      <c r="L20" s="851">
        <v>25309</v>
      </c>
      <c r="M20" s="851">
        <v>15995</v>
      </c>
      <c r="N20" s="851">
        <v>89585</v>
      </c>
      <c r="O20" s="851">
        <v>82192</v>
      </c>
      <c r="P20" s="851">
        <v>32746</v>
      </c>
      <c r="Q20" s="851">
        <v>25494</v>
      </c>
      <c r="R20" s="851">
        <v>273410</v>
      </c>
      <c r="S20" s="851">
        <v>258213</v>
      </c>
      <c r="T20" s="851">
        <v>16581</v>
      </c>
      <c r="U20" s="851">
        <v>12829</v>
      </c>
    </row>
    <row r="21" spans="2:21">
      <c r="B21" s="1149">
        <v>2018</v>
      </c>
      <c r="C21" s="857" t="s">
        <v>47</v>
      </c>
      <c r="D21" s="849">
        <v>22823</v>
      </c>
      <c r="E21" s="849">
        <v>17314</v>
      </c>
      <c r="F21" s="849">
        <v>21341</v>
      </c>
      <c r="G21" s="849">
        <v>31380</v>
      </c>
      <c r="H21" s="849">
        <v>33658</v>
      </c>
      <c r="I21" s="849">
        <v>35876</v>
      </c>
      <c r="J21" s="849">
        <v>15235</v>
      </c>
      <c r="K21" s="849">
        <v>38383</v>
      </c>
      <c r="L21" s="849">
        <v>15995</v>
      </c>
      <c r="M21" s="849">
        <v>14689</v>
      </c>
      <c r="N21" s="849">
        <v>82192</v>
      </c>
      <c r="O21" s="849">
        <v>80978</v>
      </c>
      <c r="P21" s="849">
        <v>24587</v>
      </c>
      <c r="Q21" s="849">
        <v>17030</v>
      </c>
      <c r="R21" s="849">
        <v>258213</v>
      </c>
      <c r="S21" s="849">
        <v>281758</v>
      </c>
      <c r="T21" s="849">
        <v>12829</v>
      </c>
      <c r="U21" s="849">
        <v>44744</v>
      </c>
    </row>
    <row r="22" spans="2:21">
      <c r="B22" s="1149"/>
      <c r="C22" s="858" t="s">
        <v>48</v>
      </c>
      <c r="D22" s="849">
        <v>17314</v>
      </c>
      <c r="E22" s="849">
        <v>12121</v>
      </c>
      <c r="F22" s="849">
        <v>31380</v>
      </c>
      <c r="G22" s="849">
        <v>31017</v>
      </c>
      <c r="H22" s="849">
        <v>35876</v>
      </c>
      <c r="I22" s="849">
        <v>33601</v>
      </c>
      <c r="J22" s="849">
        <v>38382</v>
      </c>
      <c r="K22" s="849">
        <v>43786</v>
      </c>
      <c r="L22" s="849">
        <v>14689</v>
      </c>
      <c r="M22" s="849">
        <v>22965</v>
      </c>
      <c r="N22" s="849">
        <v>80978</v>
      </c>
      <c r="O22" s="849">
        <v>132590</v>
      </c>
      <c r="P22" s="849">
        <v>17030</v>
      </c>
      <c r="Q22" s="849">
        <v>50280</v>
      </c>
      <c r="R22" s="849">
        <v>281758</v>
      </c>
      <c r="S22" s="849">
        <v>281795</v>
      </c>
      <c r="T22" s="849">
        <v>44744</v>
      </c>
      <c r="U22" s="849">
        <v>50781</v>
      </c>
    </row>
    <row r="23" spans="2:21">
      <c r="B23" s="1149"/>
      <c r="C23" s="858" t="s">
        <v>49</v>
      </c>
      <c r="D23" s="849">
        <v>12121</v>
      </c>
      <c r="E23" s="849">
        <v>17968</v>
      </c>
      <c r="F23" s="849">
        <v>31017</v>
      </c>
      <c r="G23" s="849">
        <v>34886</v>
      </c>
      <c r="H23" s="849">
        <v>33601</v>
      </c>
      <c r="I23" s="849">
        <v>29712</v>
      </c>
      <c r="J23" s="849">
        <v>43045</v>
      </c>
      <c r="K23" s="849">
        <v>40884</v>
      </c>
      <c r="L23" s="849">
        <v>22965</v>
      </c>
      <c r="M23" s="849">
        <v>27906</v>
      </c>
      <c r="N23" s="849">
        <v>131725</v>
      </c>
      <c r="O23" s="849">
        <v>149421</v>
      </c>
      <c r="P23" s="849">
        <v>50280</v>
      </c>
      <c r="Q23" s="849">
        <v>67598</v>
      </c>
      <c r="R23" s="849">
        <v>281795</v>
      </c>
      <c r="S23" s="849">
        <v>284365</v>
      </c>
      <c r="T23" s="849">
        <v>50781</v>
      </c>
      <c r="U23" s="849">
        <v>44397</v>
      </c>
    </row>
    <row r="24" spans="2:21">
      <c r="B24" s="1149"/>
      <c r="C24" s="858" t="s">
        <v>57</v>
      </c>
      <c r="D24" s="849">
        <v>17968</v>
      </c>
      <c r="E24" s="849">
        <v>23863</v>
      </c>
      <c r="F24" s="849">
        <v>34886</v>
      </c>
      <c r="G24" s="849">
        <v>29322</v>
      </c>
      <c r="H24" s="849">
        <v>29712</v>
      </c>
      <c r="I24" s="849">
        <v>22812</v>
      </c>
      <c r="J24" s="849">
        <v>40884</v>
      </c>
      <c r="K24" s="849">
        <v>33915</v>
      </c>
      <c r="L24" s="849">
        <v>27906</v>
      </c>
      <c r="M24" s="849">
        <v>30935</v>
      </c>
      <c r="N24" s="849">
        <v>149421</v>
      </c>
      <c r="O24" s="849">
        <v>143525</v>
      </c>
      <c r="P24" s="849">
        <v>67598</v>
      </c>
      <c r="Q24" s="849">
        <v>72956</v>
      </c>
      <c r="R24" s="849">
        <v>284365</v>
      </c>
      <c r="S24" s="849">
        <v>303936</v>
      </c>
      <c r="T24" s="849">
        <v>44397</v>
      </c>
      <c r="U24" s="849">
        <v>45478</v>
      </c>
    </row>
    <row r="25" spans="2:21">
      <c r="B25" s="1149"/>
      <c r="C25" s="858" t="s">
        <v>58</v>
      </c>
      <c r="D25" s="849">
        <v>23863</v>
      </c>
      <c r="E25" s="849">
        <v>18575</v>
      </c>
      <c r="F25" s="849">
        <v>29322</v>
      </c>
      <c r="G25" s="849">
        <v>31071</v>
      </c>
      <c r="H25" s="849">
        <v>22812</v>
      </c>
      <c r="I25" s="849">
        <v>34049</v>
      </c>
      <c r="J25" s="849">
        <v>33915</v>
      </c>
      <c r="K25" s="849">
        <v>30443</v>
      </c>
      <c r="L25" s="849">
        <v>30935</v>
      </c>
      <c r="M25" s="849">
        <v>26112</v>
      </c>
      <c r="N25" s="849">
        <v>143525</v>
      </c>
      <c r="O25" s="849">
        <v>142792</v>
      </c>
      <c r="P25" s="849">
        <v>72956</v>
      </c>
      <c r="Q25" s="849">
        <v>76296</v>
      </c>
      <c r="R25" s="849">
        <v>303936</v>
      </c>
      <c r="S25" s="849">
        <v>328220</v>
      </c>
      <c r="T25" s="849">
        <v>45478</v>
      </c>
      <c r="U25" s="849">
        <v>39770</v>
      </c>
    </row>
    <row r="26" spans="2:21">
      <c r="B26" s="1149"/>
      <c r="C26" s="858" t="s">
        <v>50</v>
      </c>
      <c r="D26" s="849">
        <v>18575</v>
      </c>
      <c r="E26" s="849">
        <v>12482</v>
      </c>
      <c r="F26" s="849">
        <v>31071</v>
      </c>
      <c r="G26" s="849">
        <v>34223</v>
      </c>
      <c r="H26" s="849">
        <v>34049</v>
      </c>
      <c r="I26" s="849">
        <v>35530</v>
      </c>
      <c r="J26" s="849">
        <v>26359</v>
      </c>
      <c r="K26" s="849">
        <v>23566</v>
      </c>
      <c r="L26" s="849">
        <v>26112</v>
      </c>
      <c r="M26" s="849">
        <v>25174</v>
      </c>
      <c r="N26" s="849">
        <v>142792</v>
      </c>
      <c r="O26" s="849">
        <v>140727</v>
      </c>
      <c r="P26" s="849">
        <v>76296</v>
      </c>
      <c r="Q26" s="849">
        <v>69227</v>
      </c>
      <c r="R26" s="849">
        <v>328220</v>
      </c>
      <c r="S26" s="849">
        <v>297529</v>
      </c>
      <c r="T26" s="849">
        <v>39770</v>
      </c>
      <c r="U26" s="849">
        <v>33741</v>
      </c>
    </row>
    <row r="27" spans="2:21">
      <c r="B27" s="1149"/>
      <c r="C27" s="858" t="s">
        <v>51</v>
      </c>
      <c r="D27" s="849">
        <v>12482</v>
      </c>
      <c r="E27" s="849">
        <v>6929</v>
      </c>
      <c r="F27" s="849">
        <v>34223</v>
      </c>
      <c r="G27" s="849">
        <v>27276</v>
      </c>
      <c r="H27" s="849">
        <v>35530</v>
      </c>
      <c r="I27" s="849">
        <v>29327</v>
      </c>
      <c r="J27" s="849">
        <v>23485</v>
      </c>
      <c r="K27" s="849">
        <v>22756</v>
      </c>
      <c r="L27" s="849">
        <v>25174</v>
      </c>
      <c r="M27" s="849">
        <v>17508</v>
      </c>
      <c r="N27" s="849">
        <v>140727</v>
      </c>
      <c r="O27" s="849">
        <v>137634</v>
      </c>
      <c r="P27" s="849">
        <v>69227</v>
      </c>
      <c r="Q27" s="849">
        <v>68362</v>
      </c>
      <c r="R27" s="849">
        <v>297529</v>
      </c>
      <c r="S27" s="849">
        <v>278928</v>
      </c>
      <c r="T27" s="849">
        <v>33741</v>
      </c>
      <c r="U27" s="849">
        <v>32793</v>
      </c>
    </row>
    <row r="28" spans="2:21">
      <c r="B28" s="1149"/>
      <c r="C28" s="858" t="s">
        <v>52</v>
      </c>
      <c r="D28" s="849">
        <v>6929</v>
      </c>
      <c r="E28" s="849">
        <v>13980</v>
      </c>
      <c r="F28" s="849">
        <v>27276</v>
      </c>
      <c r="G28" s="849">
        <v>21482</v>
      </c>
      <c r="H28" s="849">
        <v>29327</v>
      </c>
      <c r="I28" s="849">
        <v>22112</v>
      </c>
      <c r="J28" s="849">
        <v>22756</v>
      </c>
      <c r="K28" s="849">
        <v>27142</v>
      </c>
      <c r="L28" s="849">
        <v>17508</v>
      </c>
      <c r="M28" s="849">
        <v>12909</v>
      </c>
      <c r="N28" s="849">
        <v>137634</v>
      </c>
      <c r="O28" s="849">
        <v>123354</v>
      </c>
      <c r="P28" s="849">
        <v>68362</v>
      </c>
      <c r="Q28" s="849">
        <v>56065</v>
      </c>
      <c r="R28" s="849">
        <v>278928</v>
      </c>
      <c r="S28" s="849">
        <v>247023</v>
      </c>
      <c r="T28" s="849">
        <v>32793</v>
      </c>
      <c r="U28" s="849">
        <v>25796</v>
      </c>
    </row>
    <row r="29" spans="2:21">
      <c r="B29" s="1149"/>
      <c r="C29" s="858" t="s">
        <v>53</v>
      </c>
      <c r="D29" s="849">
        <v>13980</v>
      </c>
      <c r="E29" s="849">
        <v>8939</v>
      </c>
      <c r="F29" s="849">
        <v>21482</v>
      </c>
      <c r="G29" s="849">
        <v>18583</v>
      </c>
      <c r="H29" s="849">
        <v>22112</v>
      </c>
      <c r="I29" s="849">
        <v>21824</v>
      </c>
      <c r="J29" s="849">
        <v>27142</v>
      </c>
      <c r="K29" s="849">
        <v>22112</v>
      </c>
      <c r="L29" s="849">
        <v>12909</v>
      </c>
      <c r="M29" s="849">
        <v>8820</v>
      </c>
      <c r="N29" s="849">
        <v>123354</v>
      </c>
      <c r="O29" s="849">
        <v>117490</v>
      </c>
      <c r="P29" s="849">
        <v>56065</v>
      </c>
      <c r="Q29" s="849">
        <v>54907</v>
      </c>
      <c r="R29" s="849">
        <v>247023</v>
      </c>
      <c r="S29" s="849">
        <v>235861</v>
      </c>
      <c r="T29" s="849">
        <v>25796</v>
      </c>
      <c r="U29" s="849">
        <v>21656</v>
      </c>
    </row>
    <row r="30" spans="2:21">
      <c r="B30" s="1149"/>
      <c r="C30" s="858" t="s">
        <v>54</v>
      </c>
      <c r="D30" s="849">
        <v>8939</v>
      </c>
      <c r="E30" s="849">
        <v>13411</v>
      </c>
      <c r="F30" s="849">
        <v>18583</v>
      </c>
      <c r="G30" s="849">
        <v>13413</v>
      </c>
      <c r="H30" s="849">
        <v>21824</v>
      </c>
      <c r="I30" s="849">
        <v>12219</v>
      </c>
      <c r="J30" s="849">
        <v>22112</v>
      </c>
      <c r="K30" s="849">
        <v>16790</v>
      </c>
      <c r="L30" s="849">
        <v>8820</v>
      </c>
      <c r="M30" s="849">
        <v>11202</v>
      </c>
      <c r="N30" s="849">
        <v>117490</v>
      </c>
      <c r="O30" s="849">
        <v>113872</v>
      </c>
      <c r="P30" s="849">
        <v>54907</v>
      </c>
      <c r="Q30" s="849">
        <v>43416</v>
      </c>
      <c r="R30" s="849">
        <v>235861</v>
      </c>
      <c r="S30" s="849">
        <v>213649</v>
      </c>
      <c r="T30" s="849">
        <v>21656</v>
      </c>
      <c r="U30" s="849">
        <v>16344</v>
      </c>
    </row>
    <row r="31" spans="2:21">
      <c r="B31" s="1149"/>
      <c r="C31" s="858" t="s">
        <v>55</v>
      </c>
      <c r="D31" s="849">
        <v>13411</v>
      </c>
      <c r="E31" s="849">
        <v>20993</v>
      </c>
      <c r="F31" s="849">
        <v>13413</v>
      </c>
      <c r="G31" s="849">
        <v>14135</v>
      </c>
      <c r="H31" s="849">
        <v>12219</v>
      </c>
      <c r="I31" s="849">
        <v>16565</v>
      </c>
      <c r="J31" s="849">
        <v>16790</v>
      </c>
      <c r="K31" s="849">
        <v>17963</v>
      </c>
      <c r="L31" s="849">
        <v>11202</v>
      </c>
      <c r="M31" s="849">
        <v>9247</v>
      </c>
      <c r="N31" s="849">
        <v>113872</v>
      </c>
      <c r="O31" s="849">
        <v>107625</v>
      </c>
      <c r="P31" s="849">
        <v>43416</v>
      </c>
      <c r="Q31" s="849">
        <v>35319</v>
      </c>
      <c r="R31" s="849">
        <v>213649</v>
      </c>
      <c r="S31" s="849">
        <v>231622</v>
      </c>
      <c r="T31" s="849">
        <v>16344</v>
      </c>
      <c r="U31" s="849">
        <v>12592</v>
      </c>
    </row>
    <row r="32" spans="2:21">
      <c r="B32" s="1149"/>
      <c r="C32" s="859" t="s">
        <v>56</v>
      </c>
      <c r="D32" s="851">
        <v>20993</v>
      </c>
      <c r="E32" s="851">
        <v>16041</v>
      </c>
      <c r="F32" s="851">
        <v>14135</v>
      </c>
      <c r="G32" s="851">
        <v>17916</v>
      </c>
      <c r="H32" s="851">
        <v>16565</v>
      </c>
      <c r="I32" s="851">
        <v>24178</v>
      </c>
      <c r="J32" s="851">
        <v>17963</v>
      </c>
      <c r="K32" s="851">
        <v>22264</v>
      </c>
      <c r="L32" s="851">
        <v>9247</v>
      </c>
      <c r="M32" s="851">
        <v>13012</v>
      </c>
      <c r="N32" s="851">
        <v>107625</v>
      </c>
      <c r="O32" s="851">
        <v>98476</v>
      </c>
      <c r="P32" s="851">
        <v>35319</v>
      </c>
      <c r="Q32" s="851">
        <v>25005</v>
      </c>
      <c r="R32" s="851">
        <v>231622</v>
      </c>
      <c r="S32" s="851">
        <v>234835</v>
      </c>
      <c r="T32" s="851">
        <v>12592</v>
      </c>
      <c r="U32" s="851">
        <v>12100</v>
      </c>
    </row>
    <row r="33" spans="2:21">
      <c r="B33" s="1149">
        <v>2019</v>
      </c>
      <c r="C33" s="857" t="s">
        <v>47</v>
      </c>
      <c r="D33" s="847">
        <v>16041</v>
      </c>
      <c r="E33" s="847">
        <v>20203</v>
      </c>
      <c r="F33" s="847">
        <v>17916</v>
      </c>
      <c r="G33" s="847">
        <v>36798</v>
      </c>
      <c r="H33" s="847">
        <v>24178</v>
      </c>
      <c r="I33" s="847">
        <v>32534</v>
      </c>
      <c r="J33" s="847">
        <v>22264</v>
      </c>
      <c r="K33" s="847">
        <v>42840</v>
      </c>
      <c r="L33" s="847">
        <v>13012</v>
      </c>
      <c r="M33" s="847">
        <v>15261</v>
      </c>
      <c r="N33" s="847">
        <v>98476</v>
      </c>
      <c r="O33" s="847">
        <v>99017</v>
      </c>
      <c r="P33" s="847">
        <v>25005</v>
      </c>
      <c r="Q33" s="847">
        <v>14362</v>
      </c>
      <c r="R33" s="847">
        <v>234835</v>
      </c>
      <c r="S33" s="847">
        <v>282689</v>
      </c>
      <c r="T33" s="847">
        <v>12100</v>
      </c>
      <c r="U33" s="849">
        <v>43522</v>
      </c>
    </row>
    <row r="34" spans="2:21">
      <c r="B34" s="1149"/>
      <c r="C34" s="858" t="s">
        <v>48</v>
      </c>
      <c r="D34" s="849">
        <v>20203</v>
      </c>
      <c r="E34" s="849">
        <v>21772</v>
      </c>
      <c r="F34" s="849">
        <v>36798</v>
      </c>
      <c r="G34" s="849">
        <v>47824</v>
      </c>
      <c r="H34" s="849">
        <v>32534</v>
      </c>
      <c r="I34" s="849">
        <v>34548</v>
      </c>
      <c r="J34" s="849">
        <v>42840</v>
      </c>
      <c r="K34" s="849">
        <v>47435</v>
      </c>
      <c r="L34" s="849">
        <v>15261</v>
      </c>
      <c r="M34" s="849">
        <v>30314</v>
      </c>
      <c r="N34" s="849">
        <v>99017</v>
      </c>
      <c r="O34" s="849">
        <v>139548</v>
      </c>
      <c r="P34" s="849">
        <v>14362</v>
      </c>
      <c r="Q34" s="849">
        <v>64972</v>
      </c>
      <c r="R34" s="849">
        <v>282689</v>
      </c>
      <c r="S34" s="849">
        <v>307651</v>
      </c>
      <c r="T34" s="849">
        <v>43522</v>
      </c>
      <c r="U34" s="849">
        <v>58527</v>
      </c>
    </row>
    <row r="35" spans="2:21">
      <c r="B35" s="1149"/>
      <c r="C35" s="858" t="s">
        <v>49</v>
      </c>
      <c r="D35" s="849">
        <v>21772</v>
      </c>
      <c r="E35" s="849">
        <v>15968</v>
      </c>
      <c r="F35" s="849">
        <v>47824</v>
      </c>
      <c r="G35" s="849">
        <v>47317</v>
      </c>
      <c r="H35" s="849">
        <v>34548</v>
      </c>
      <c r="I35" s="849">
        <v>30924</v>
      </c>
      <c r="J35" s="849">
        <v>47435</v>
      </c>
      <c r="K35" s="849">
        <v>45056</v>
      </c>
      <c r="L35" s="849">
        <v>30314</v>
      </c>
      <c r="M35" s="849">
        <v>35000</v>
      </c>
      <c r="N35" s="849">
        <v>139548</v>
      </c>
      <c r="O35" s="849">
        <v>154176</v>
      </c>
      <c r="P35" s="849">
        <v>23426</v>
      </c>
      <c r="Q35" s="849">
        <v>84796</v>
      </c>
      <c r="R35" s="849">
        <v>307651</v>
      </c>
      <c r="S35" s="849">
        <v>314396</v>
      </c>
      <c r="T35" s="849">
        <v>58527</v>
      </c>
      <c r="U35" s="849">
        <v>54525</v>
      </c>
    </row>
    <row r="36" spans="2:21">
      <c r="B36" s="1149"/>
      <c r="C36" s="858" t="s">
        <v>57</v>
      </c>
      <c r="D36" s="849">
        <v>19968</v>
      </c>
      <c r="E36" s="849">
        <v>11061</v>
      </c>
      <c r="F36" s="849">
        <v>47317</v>
      </c>
      <c r="G36" s="849">
        <v>42533</v>
      </c>
      <c r="H36" s="849">
        <v>30924</v>
      </c>
      <c r="I36" s="849">
        <v>28963</v>
      </c>
      <c r="J36" s="849">
        <v>45056</v>
      </c>
      <c r="K36" s="849">
        <v>40460</v>
      </c>
      <c r="L36" s="849">
        <v>35000</v>
      </c>
      <c r="M36" s="849">
        <v>27649</v>
      </c>
      <c r="N36" s="849">
        <v>154176</v>
      </c>
      <c r="O36" s="849">
        <v>151489</v>
      </c>
      <c r="P36" s="849">
        <v>84796</v>
      </c>
      <c r="Q36" s="849">
        <v>88571</v>
      </c>
      <c r="R36" s="849">
        <v>314396</v>
      </c>
      <c r="S36" s="849">
        <v>324763</v>
      </c>
      <c r="T36" s="849">
        <v>54525</v>
      </c>
      <c r="U36" s="849">
        <v>46795</v>
      </c>
    </row>
    <row r="37" spans="2:21">
      <c r="B37" s="1149"/>
      <c r="C37" s="859" t="s">
        <v>58</v>
      </c>
      <c r="D37" s="851">
        <v>11061</v>
      </c>
      <c r="E37" s="851">
        <v>21423</v>
      </c>
      <c r="F37" s="851">
        <v>42533</v>
      </c>
      <c r="G37" s="851">
        <v>39257</v>
      </c>
      <c r="H37" s="851">
        <v>28963</v>
      </c>
      <c r="I37" s="851">
        <v>21425</v>
      </c>
      <c r="J37" s="851">
        <v>40460</v>
      </c>
      <c r="K37" s="851">
        <v>42749</v>
      </c>
      <c r="L37" s="851">
        <v>27649</v>
      </c>
      <c r="M37" s="851">
        <v>19441</v>
      </c>
      <c r="N37" s="851">
        <v>151486</v>
      </c>
      <c r="O37" s="851">
        <v>146730</v>
      </c>
      <c r="P37" s="851">
        <v>88571</v>
      </c>
      <c r="Q37" s="851">
        <v>87444</v>
      </c>
      <c r="R37" s="851">
        <v>324763</v>
      </c>
      <c r="S37" s="851">
        <v>313421</v>
      </c>
      <c r="T37" s="851">
        <v>46795</v>
      </c>
      <c r="U37" s="851">
        <v>40034</v>
      </c>
    </row>
    <row r="38" spans="2:21">
      <c r="B38" s="844" t="s">
        <v>615</v>
      </c>
    </row>
  </sheetData>
  <mergeCells count="20">
    <mergeCell ref="J3:N3"/>
    <mergeCell ref="J4:N4"/>
    <mergeCell ref="B9:B20"/>
    <mergeCell ref="B21:B32"/>
    <mergeCell ref="B33:B37"/>
    <mergeCell ref="C1:V1"/>
    <mergeCell ref="C2:V2"/>
    <mergeCell ref="B6:B8"/>
    <mergeCell ref="C6:C8"/>
    <mergeCell ref="D6:U6"/>
    <mergeCell ref="D7:E7"/>
    <mergeCell ref="F7:G7"/>
    <mergeCell ref="H7:I7"/>
    <mergeCell ref="J7:K7"/>
    <mergeCell ref="L7:M7"/>
    <mergeCell ref="N7:O7"/>
    <mergeCell ref="P7:Q7"/>
    <mergeCell ref="R7:S7"/>
    <mergeCell ref="B5:U5"/>
    <mergeCell ref="T7:U7"/>
  </mergeCells>
  <printOptions horizontalCentered="1"/>
  <pageMargins left="0.70866141732283472" right="0.70866141732283472" top="0.74803149606299213" bottom="0.74803149606299213" header="0.31496062992125984" footer="0.31496062992125984"/>
  <pageSetup scale="51"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CF1A-0D49-4052-8A39-A2E64A1FEBC4}">
  <sheetPr>
    <tabColor theme="6" tint="0.79998168889431442"/>
    <pageSetUpPr fitToPage="1"/>
  </sheetPr>
  <dimension ref="B1:V37"/>
  <sheetViews>
    <sheetView workbookViewId="0"/>
  </sheetViews>
  <sheetFormatPr baseColWidth="10" defaultRowHeight="14.25"/>
  <cols>
    <col min="1" max="1" width="1.54296875" style="692" customWidth="1"/>
    <col min="2" max="3" width="10.90625" style="692"/>
    <col min="4" max="12" width="11.7265625" style="692" customWidth="1"/>
    <col min="13" max="13" width="2.08984375" style="692" customWidth="1"/>
    <col min="14" max="16384" width="10.90625" style="692"/>
  </cols>
  <sheetData>
    <row r="1" spans="2:22" ht="15">
      <c r="B1" s="1026" t="s">
        <v>621</v>
      </c>
      <c r="C1" s="1026"/>
      <c r="D1" s="1026"/>
      <c r="E1" s="1026"/>
      <c r="F1" s="1026"/>
      <c r="G1" s="1026"/>
      <c r="H1" s="1026"/>
      <c r="I1" s="1026"/>
      <c r="J1" s="1026"/>
      <c r="K1" s="1026"/>
      <c r="L1" s="1026"/>
      <c r="M1" s="860"/>
      <c r="N1" s="860"/>
      <c r="O1" s="860"/>
      <c r="P1" s="860"/>
      <c r="Q1" s="860"/>
      <c r="R1" s="860"/>
      <c r="S1" s="860"/>
      <c r="T1" s="860"/>
      <c r="U1" s="860"/>
      <c r="V1" s="860"/>
    </row>
    <row r="2" spans="2:22" ht="15">
      <c r="B2" s="1026" t="s">
        <v>632</v>
      </c>
      <c r="C2" s="1026"/>
      <c r="D2" s="1026"/>
      <c r="E2" s="1026"/>
      <c r="F2" s="1026"/>
      <c r="G2" s="1026"/>
      <c r="H2" s="1026"/>
      <c r="I2" s="1026"/>
      <c r="J2" s="1026"/>
      <c r="K2" s="1026"/>
      <c r="L2" s="1026"/>
      <c r="M2" s="860"/>
      <c r="N2" s="860"/>
      <c r="O2" s="860"/>
      <c r="P2" s="860"/>
      <c r="Q2" s="860"/>
      <c r="R2" s="860"/>
      <c r="S2" s="860"/>
      <c r="T2" s="860"/>
      <c r="U2" s="860"/>
      <c r="V2" s="860"/>
    </row>
    <row r="3" spans="2:22" ht="15">
      <c r="B3" s="864"/>
      <c r="C3" s="864"/>
      <c r="D3" s="864"/>
      <c r="E3" s="1026" t="s">
        <v>630</v>
      </c>
      <c r="F3" s="1026"/>
      <c r="G3" s="1026"/>
      <c r="H3" s="1026"/>
      <c r="I3" s="1026"/>
      <c r="J3" s="864"/>
      <c r="K3" s="864"/>
      <c r="L3" s="864"/>
      <c r="M3" s="860"/>
      <c r="N3" s="860"/>
      <c r="O3" s="860"/>
      <c r="P3" s="860"/>
      <c r="Q3" s="860"/>
      <c r="R3" s="860"/>
      <c r="S3" s="860"/>
      <c r="T3" s="860"/>
      <c r="U3" s="860"/>
      <c r="V3" s="860"/>
    </row>
    <row r="4" spans="2:22" ht="15">
      <c r="B4" s="864"/>
      <c r="C4" s="864"/>
      <c r="D4" s="864"/>
      <c r="E4" s="1026" t="s">
        <v>175</v>
      </c>
      <c r="F4" s="1026"/>
      <c r="G4" s="1026"/>
      <c r="H4" s="1026"/>
      <c r="I4" s="1026"/>
      <c r="J4" s="864"/>
      <c r="K4" s="864"/>
      <c r="L4" s="864"/>
      <c r="M4" s="860"/>
      <c r="N4" s="860"/>
      <c r="O4" s="860"/>
      <c r="P4" s="860"/>
      <c r="Q4" s="860"/>
      <c r="R4" s="860"/>
      <c r="S4" s="860"/>
      <c r="T4" s="860"/>
      <c r="U4" s="860"/>
      <c r="V4" s="860"/>
    </row>
    <row r="5" spans="2:22" s="897" customFormat="1">
      <c r="G5" s="898"/>
    </row>
    <row r="6" spans="2:22">
      <c r="B6" s="1162" t="s">
        <v>165</v>
      </c>
      <c r="C6" s="1162" t="s">
        <v>98</v>
      </c>
      <c r="D6" s="1161" t="s">
        <v>605</v>
      </c>
      <c r="E6" s="1161"/>
      <c r="F6" s="1161"/>
      <c r="G6" s="1161"/>
      <c r="H6" s="1161"/>
      <c r="I6" s="1161"/>
      <c r="J6" s="1161"/>
      <c r="K6" s="1161"/>
      <c r="L6" s="1161"/>
    </row>
    <row r="7" spans="2:22" ht="25.5">
      <c r="B7" s="1162"/>
      <c r="C7" s="1162"/>
      <c r="D7" s="899" t="s">
        <v>617</v>
      </c>
      <c r="E7" s="869" t="s">
        <v>181</v>
      </c>
      <c r="F7" s="869" t="s">
        <v>217</v>
      </c>
      <c r="G7" s="869" t="s">
        <v>184</v>
      </c>
      <c r="H7" s="869" t="s">
        <v>631</v>
      </c>
      <c r="I7" s="869" t="s">
        <v>618</v>
      </c>
      <c r="J7" s="899" t="s">
        <v>619</v>
      </c>
      <c r="K7" s="869" t="s">
        <v>216</v>
      </c>
      <c r="L7" s="855" t="s">
        <v>502</v>
      </c>
      <c r="M7" s="862"/>
      <c r="N7" s="863"/>
      <c r="O7" s="863"/>
      <c r="P7" s="863"/>
      <c r="Q7" s="863"/>
      <c r="R7" s="862"/>
      <c r="S7" s="862"/>
    </row>
    <row r="8" spans="2:22">
      <c r="B8" s="1156">
        <v>2017</v>
      </c>
      <c r="C8" s="846" t="s">
        <v>47</v>
      </c>
      <c r="D8" s="849">
        <v>0</v>
      </c>
      <c r="E8" s="849">
        <v>28308</v>
      </c>
      <c r="F8" s="849">
        <v>14527</v>
      </c>
      <c r="G8" s="849">
        <v>32198</v>
      </c>
      <c r="H8" s="849">
        <v>28159</v>
      </c>
      <c r="I8" s="849">
        <v>28329</v>
      </c>
      <c r="J8" s="849">
        <v>16577</v>
      </c>
      <c r="K8" s="849">
        <v>88437</v>
      </c>
      <c r="L8" s="849">
        <v>43299</v>
      </c>
    </row>
    <row r="9" spans="2:22">
      <c r="B9" s="1157"/>
      <c r="C9" s="848" t="s">
        <v>48</v>
      </c>
      <c r="D9" s="849">
        <v>0</v>
      </c>
      <c r="E9" s="849">
        <v>6081</v>
      </c>
      <c r="F9" s="849">
        <v>16777</v>
      </c>
      <c r="G9" s="849">
        <v>7269</v>
      </c>
      <c r="H9" s="849">
        <v>11090</v>
      </c>
      <c r="I9" s="849">
        <v>52143</v>
      </c>
      <c r="J9" s="849">
        <v>53042</v>
      </c>
      <c r="K9" s="849">
        <v>41911</v>
      </c>
      <c r="L9" s="849">
        <v>11985</v>
      </c>
    </row>
    <row r="10" spans="2:22">
      <c r="B10" s="1157"/>
      <c r="C10" s="848" t="s">
        <v>49</v>
      </c>
      <c r="D10" s="849">
        <v>270</v>
      </c>
      <c r="E10" s="849">
        <v>4339</v>
      </c>
      <c r="F10" s="849">
        <v>2433</v>
      </c>
      <c r="G10" s="849">
        <v>7156</v>
      </c>
      <c r="H10" s="849">
        <v>2848</v>
      </c>
      <c r="I10" s="849">
        <v>22040</v>
      </c>
      <c r="J10" s="849">
        <v>34627</v>
      </c>
      <c r="K10" s="849">
        <v>35293</v>
      </c>
      <c r="L10" s="849">
        <v>2597</v>
      </c>
    </row>
    <row r="11" spans="2:22">
      <c r="B11" s="1157"/>
      <c r="C11" s="848" t="s">
        <v>57</v>
      </c>
      <c r="D11" s="849">
        <v>0</v>
      </c>
      <c r="E11" s="849">
        <v>1554</v>
      </c>
      <c r="F11" s="849">
        <v>2912</v>
      </c>
      <c r="G11" s="849">
        <v>4074</v>
      </c>
      <c r="H11" s="849">
        <v>3614</v>
      </c>
      <c r="I11" s="849">
        <v>9865</v>
      </c>
      <c r="J11" s="849">
        <v>9039</v>
      </c>
      <c r="K11" s="849">
        <v>35448</v>
      </c>
      <c r="L11" s="849">
        <v>4836</v>
      </c>
    </row>
    <row r="12" spans="2:22">
      <c r="B12" s="1157"/>
      <c r="C12" s="848" t="s">
        <v>58</v>
      </c>
      <c r="D12" s="849">
        <v>0</v>
      </c>
      <c r="E12" s="849">
        <v>2408</v>
      </c>
      <c r="F12" s="849">
        <v>5399</v>
      </c>
      <c r="G12" s="849">
        <v>6402</v>
      </c>
      <c r="H12" s="849">
        <v>6707</v>
      </c>
      <c r="I12" s="849">
        <v>12082</v>
      </c>
      <c r="J12" s="849">
        <v>9687</v>
      </c>
      <c r="K12" s="849">
        <v>32286</v>
      </c>
      <c r="L12" s="849">
        <v>3550</v>
      </c>
    </row>
    <row r="13" spans="2:22">
      <c r="B13" s="1157"/>
      <c r="C13" s="848" t="s">
        <v>50</v>
      </c>
      <c r="D13" s="849">
        <v>8802</v>
      </c>
      <c r="E13" s="849">
        <v>1112</v>
      </c>
      <c r="F13" s="849">
        <v>6686</v>
      </c>
      <c r="G13" s="849">
        <v>10970</v>
      </c>
      <c r="H13" s="849">
        <v>5379</v>
      </c>
      <c r="I13" s="849">
        <v>13305</v>
      </c>
      <c r="J13" s="849">
        <v>4519</v>
      </c>
      <c r="K13" s="849">
        <v>27284</v>
      </c>
      <c r="L13" s="849">
        <v>5359</v>
      </c>
    </row>
    <row r="14" spans="2:22">
      <c r="B14" s="1157"/>
      <c r="C14" s="848" t="s">
        <v>51</v>
      </c>
      <c r="D14" s="849">
        <v>0</v>
      </c>
      <c r="E14" s="849">
        <v>2738</v>
      </c>
      <c r="F14" s="849">
        <v>3120</v>
      </c>
      <c r="G14" s="849">
        <v>4951</v>
      </c>
      <c r="H14" s="849">
        <v>8411</v>
      </c>
      <c r="I14" s="849">
        <v>8271</v>
      </c>
      <c r="J14" s="849">
        <v>1594</v>
      </c>
      <c r="K14" s="849">
        <v>29045</v>
      </c>
      <c r="L14" s="849">
        <v>5584</v>
      </c>
    </row>
    <row r="15" spans="2:22">
      <c r="B15" s="1157"/>
      <c r="C15" s="848" t="s">
        <v>52</v>
      </c>
      <c r="D15" s="849">
        <v>0</v>
      </c>
      <c r="E15" s="849">
        <v>4007</v>
      </c>
      <c r="F15" s="849">
        <v>4983</v>
      </c>
      <c r="G15" s="849">
        <v>6451</v>
      </c>
      <c r="H15" s="849">
        <v>7405</v>
      </c>
      <c r="I15" s="849">
        <v>7729</v>
      </c>
      <c r="J15" s="849">
        <v>4705</v>
      </c>
      <c r="K15" s="849">
        <v>32401</v>
      </c>
      <c r="L15" s="849">
        <v>7345</v>
      </c>
    </row>
    <row r="16" spans="2:22">
      <c r="B16" s="1157"/>
      <c r="C16" s="848" t="s">
        <v>53</v>
      </c>
      <c r="D16" s="849">
        <v>0</v>
      </c>
      <c r="E16" s="849">
        <v>511</v>
      </c>
      <c r="F16" s="849">
        <v>1294</v>
      </c>
      <c r="G16" s="849">
        <v>4956</v>
      </c>
      <c r="H16" s="849">
        <v>5708</v>
      </c>
      <c r="I16" s="849">
        <v>4328</v>
      </c>
      <c r="J16" s="849">
        <v>3853</v>
      </c>
      <c r="K16" s="849">
        <v>20759</v>
      </c>
      <c r="L16" s="849">
        <v>5638</v>
      </c>
    </row>
    <row r="17" spans="2:12">
      <c r="B17" s="1157"/>
      <c r="C17" s="848" t="s">
        <v>54</v>
      </c>
      <c r="D17" s="849">
        <v>0</v>
      </c>
      <c r="E17" s="849">
        <v>235</v>
      </c>
      <c r="F17" s="849">
        <v>1661</v>
      </c>
      <c r="G17" s="849">
        <v>2418</v>
      </c>
      <c r="H17" s="849">
        <v>4895</v>
      </c>
      <c r="I17" s="849">
        <v>8043</v>
      </c>
      <c r="J17" s="849">
        <v>8520</v>
      </c>
      <c r="K17" s="849">
        <v>18039</v>
      </c>
      <c r="L17" s="849">
        <v>4657</v>
      </c>
    </row>
    <row r="18" spans="2:12">
      <c r="B18" s="1157"/>
      <c r="C18" s="848" t="s">
        <v>55</v>
      </c>
      <c r="D18" s="849">
        <v>0</v>
      </c>
      <c r="E18" s="849">
        <v>480</v>
      </c>
      <c r="F18" s="849">
        <v>4601</v>
      </c>
      <c r="G18" s="849">
        <v>5133</v>
      </c>
      <c r="H18" s="849">
        <v>6538</v>
      </c>
      <c r="I18" s="849">
        <v>4596</v>
      </c>
      <c r="J18" s="849">
        <v>6101</v>
      </c>
      <c r="K18" s="849">
        <v>6180</v>
      </c>
      <c r="L18" s="849">
        <v>5449</v>
      </c>
    </row>
    <row r="19" spans="2:12">
      <c r="B19" s="1158"/>
      <c r="C19" s="850" t="s">
        <v>56</v>
      </c>
      <c r="D19" s="851">
        <v>0</v>
      </c>
      <c r="E19" s="851">
        <v>2615</v>
      </c>
      <c r="F19" s="851">
        <v>6106</v>
      </c>
      <c r="G19" s="851">
        <v>12479</v>
      </c>
      <c r="H19" s="851">
        <v>1003</v>
      </c>
      <c r="I19" s="851">
        <v>3944</v>
      </c>
      <c r="J19" s="851">
        <v>1829</v>
      </c>
      <c r="K19" s="851">
        <v>25555</v>
      </c>
      <c r="L19" s="851">
        <v>4662</v>
      </c>
    </row>
    <row r="20" spans="2:12">
      <c r="B20" s="1156">
        <v>2018</v>
      </c>
      <c r="C20" s="846" t="s">
        <v>47</v>
      </c>
      <c r="D20" s="847">
        <v>0</v>
      </c>
      <c r="E20" s="847">
        <v>12168</v>
      </c>
      <c r="F20" s="847">
        <v>8166</v>
      </c>
      <c r="G20" s="847">
        <v>31662</v>
      </c>
      <c r="H20" s="847">
        <v>11874</v>
      </c>
      <c r="I20" s="847">
        <v>10157</v>
      </c>
      <c r="J20" s="847">
        <v>5437</v>
      </c>
      <c r="K20" s="847">
        <v>73105</v>
      </c>
      <c r="L20" s="847">
        <v>44081</v>
      </c>
    </row>
    <row r="21" spans="2:12">
      <c r="B21" s="1157"/>
      <c r="C21" s="848" t="s">
        <v>48</v>
      </c>
      <c r="D21" s="849">
        <v>0</v>
      </c>
      <c r="E21" s="849">
        <v>7131</v>
      </c>
      <c r="F21" s="849">
        <v>5997</v>
      </c>
      <c r="G21" s="849">
        <v>14751</v>
      </c>
      <c r="H21" s="849">
        <v>18513</v>
      </c>
      <c r="I21" s="849">
        <v>62818</v>
      </c>
      <c r="J21" s="849">
        <v>46904</v>
      </c>
      <c r="K21" s="849">
        <v>55667</v>
      </c>
      <c r="L21" s="849">
        <v>14954</v>
      </c>
    </row>
    <row r="22" spans="2:12">
      <c r="B22" s="1157"/>
      <c r="C22" s="848" t="s">
        <v>49</v>
      </c>
      <c r="D22" s="849">
        <v>0</v>
      </c>
      <c r="E22" s="849">
        <v>4791</v>
      </c>
      <c r="F22" s="849">
        <v>2277</v>
      </c>
      <c r="G22" s="849">
        <v>5038</v>
      </c>
      <c r="H22" s="849">
        <v>4406</v>
      </c>
      <c r="I22" s="849">
        <v>30700</v>
      </c>
      <c r="J22" s="849">
        <v>31089</v>
      </c>
      <c r="K22" s="849">
        <v>25337</v>
      </c>
      <c r="L22" s="849">
        <v>3612</v>
      </c>
    </row>
    <row r="23" spans="2:12">
      <c r="B23" s="1157"/>
      <c r="C23" s="848" t="s">
        <v>57</v>
      </c>
      <c r="D23" s="849">
        <v>0</v>
      </c>
      <c r="E23" s="849">
        <v>1556</v>
      </c>
      <c r="F23" s="849">
        <v>1735</v>
      </c>
      <c r="G23" s="849">
        <v>4914</v>
      </c>
      <c r="H23" s="849">
        <v>3457</v>
      </c>
      <c r="I23" s="849">
        <v>7316</v>
      </c>
      <c r="J23" s="849">
        <v>18910</v>
      </c>
      <c r="K23" s="849">
        <v>22829</v>
      </c>
      <c r="L23" s="849">
        <v>8570</v>
      </c>
    </row>
    <row r="24" spans="2:12">
      <c r="B24" s="1157"/>
      <c r="C24" s="848" t="s">
        <v>58</v>
      </c>
      <c r="D24" s="849">
        <v>0</v>
      </c>
      <c r="E24" s="849">
        <v>1469</v>
      </c>
      <c r="F24" s="849">
        <v>4342</v>
      </c>
      <c r="G24" s="849">
        <v>4418</v>
      </c>
      <c r="H24" s="849">
        <v>1935</v>
      </c>
      <c r="I24" s="849">
        <v>13182</v>
      </c>
      <c r="J24" s="849">
        <v>17217</v>
      </c>
      <c r="K24" s="849">
        <v>19404</v>
      </c>
      <c r="L24" s="849">
        <v>4885</v>
      </c>
    </row>
    <row r="25" spans="2:12">
      <c r="B25" s="1157"/>
      <c r="C25" s="848" t="s">
        <v>50</v>
      </c>
      <c r="D25" s="849">
        <v>0</v>
      </c>
      <c r="E25" s="849">
        <v>2115</v>
      </c>
      <c r="F25" s="849">
        <v>2119</v>
      </c>
      <c r="G25" s="849">
        <v>3756</v>
      </c>
      <c r="H25" s="849">
        <v>10136</v>
      </c>
      <c r="I25" s="849">
        <v>9650</v>
      </c>
      <c r="J25" s="849">
        <v>5886</v>
      </c>
      <c r="K25" s="849">
        <v>28024</v>
      </c>
      <c r="L25" s="849">
        <v>3871</v>
      </c>
    </row>
    <row r="26" spans="2:12">
      <c r="B26" s="1157"/>
      <c r="C26" s="848" t="s">
        <v>51</v>
      </c>
      <c r="D26" s="849">
        <v>0</v>
      </c>
      <c r="E26" s="849">
        <v>1926</v>
      </c>
      <c r="F26" s="849">
        <v>3833</v>
      </c>
      <c r="G26" s="849">
        <v>5751</v>
      </c>
      <c r="H26" s="849">
        <v>6316</v>
      </c>
      <c r="I26" s="849">
        <v>8500</v>
      </c>
      <c r="J26" s="849">
        <v>12789</v>
      </c>
      <c r="K26" s="849">
        <v>22052</v>
      </c>
      <c r="L26" s="849">
        <v>8185</v>
      </c>
    </row>
    <row r="27" spans="2:12">
      <c r="B27" s="1157"/>
      <c r="C27" s="848" t="s">
        <v>52</v>
      </c>
      <c r="D27" s="849">
        <v>23</v>
      </c>
      <c r="E27" s="849">
        <v>2356</v>
      </c>
      <c r="F27" s="849">
        <v>2741</v>
      </c>
      <c r="G27" s="849">
        <v>14014</v>
      </c>
      <c r="H27" s="849">
        <v>5691</v>
      </c>
      <c r="I27" s="849">
        <v>4901</v>
      </c>
      <c r="J27" s="849">
        <v>2719</v>
      </c>
      <c r="K27" s="849">
        <v>23386</v>
      </c>
      <c r="L27" s="849">
        <v>4117</v>
      </c>
    </row>
    <row r="28" spans="2:12">
      <c r="B28" s="1157"/>
      <c r="C28" s="848" t="s">
        <v>53</v>
      </c>
      <c r="D28" s="849">
        <v>0</v>
      </c>
      <c r="E28" s="849">
        <v>1334</v>
      </c>
      <c r="F28" s="849">
        <v>1606</v>
      </c>
      <c r="G28" s="849">
        <v>1946</v>
      </c>
      <c r="H28" s="849">
        <v>5228</v>
      </c>
      <c r="I28" s="849">
        <v>5291</v>
      </c>
      <c r="J28" s="849">
        <v>10485</v>
      </c>
      <c r="K28" s="849">
        <v>18914</v>
      </c>
      <c r="L28" s="849">
        <v>4640</v>
      </c>
    </row>
    <row r="29" spans="2:12">
      <c r="B29" s="1157"/>
      <c r="C29" s="848" t="s">
        <v>54</v>
      </c>
      <c r="D29" s="849">
        <v>0</v>
      </c>
      <c r="E29" s="849">
        <v>4935</v>
      </c>
      <c r="F29" s="849">
        <v>4374</v>
      </c>
      <c r="G29" s="849">
        <v>3134</v>
      </c>
      <c r="H29" s="849">
        <v>15705</v>
      </c>
      <c r="I29" s="849">
        <v>9128</v>
      </c>
      <c r="J29" s="849">
        <v>3625</v>
      </c>
      <c r="K29" s="849">
        <v>20992</v>
      </c>
      <c r="L29" s="849">
        <v>5523</v>
      </c>
    </row>
    <row r="30" spans="2:12">
      <c r="B30" s="1157"/>
      <c r="C30" s="848" t="s">
        <v>55</v>
      </c>
      <c r="D30" s="849">
        <v>0</v>
      </c>
      <c r="E30" s="849">
        <v>1330</v>
      </c>
      <c r="F30" s="849">
        <v>685</v>
      </c>
      <c r="G30" s="849">
        <v>2232</v>
      </c>
      <c r="H30" s="849">
        <v>2417</v>
      </c>
      <c r="I30" s="849">
        <v>5379</v>
      </c>
      <c r="J30" s="849">
        <v>4258</v>
      </c>
      <c r="K30" s="849">
        <v>14685</v>
      </c>
      <c r="L30" s="849">
        <v>5399</v>
      </c>
    </row>
    <row r="31" spans="2:12">
      <c r="B31" s="1158"/>
      <c r="C31" s="850" t="s">
        <v>56</v>
      </c>
      <c r="D31" s="851">
        <v>0</v>
      </c>
      <c r="E31" s="851">
        <v>2951</v>
      </c>
      <c r="F31" s="851">
        <v>6560</v>
      </c>
      <c r="G31" s="851">
        <v>8047</v>
      </c>
      <c r="H31" s="851">
        <v>5685</v>
      </c>
      <c r="I31" s="851">
        <v>3122</v>
      </c>
      <c r="J31" s="851">
        <v>392</v>
      </c>
      <c r="K31" s="851">
        <v>32208</v>
      </c>
      <c r="L31" s="851">
        <v>7809</v>
      </c>
    </row>
    <row r="32" spans="2:12">
      <c r="B32" s="1156">
        <v>2019</v>
      </c>
      <c r="C32" s="846" t="s">
        <v>47</v>
      </c>
      <c r="D32" s="847">
        <v>0</v>
      </c>
      <c r="E32" s="847">
        <v>21184</v>
      </c>
      <c r="F32" s="847">
        <v>10102</v>
      </c>
      <c r="G32" s="847">
        <v>23775</v>
      </c>
      <c r="H32" s="847">
        <v>14801</v>
      </c>
      <c r="I32" s="847">
        <v>16144</v>
      </c>
      <c r="J32" s="847">
        <v>2006</v>
      </c>
      <c r="K32" s="847">
        <v>71607</v>
      </c>
      <c r="L32" s="847">
        <v>42249</v>
      </c>
    </row>
    <row r="33" spans="2:12">
      <c r="B33" s="1157"/>
      <c r="C33" s="848" t="s">
        <v>48</v>
      </c>
      <c r="D33" s="849">
        <v>0</v>
      </c>
      <c r="E33" s="849">
        <v>13577</v>
      </c>
      <c r="F33" s="849">
        <v>4414</v>
      </c>
      <c r="G33" s="849">
        <v>10074</v>
      </c>
      <c r="H33" s="849">
        <v>17598</v>
      </c>
      <c r="I33" s="849">
        <v>55399</v>
      </c>
      <c r="J33" s="849">
        <v>63320</v>
      </c>
      <c r="K33" s="849">
        <v>58759</v>
      </c>
      <c r="L33" s="849">
        <v>23529</v>
      </c>
    </row>
    <row r="34" spans="2:12">
      <c r="B34" s="1157"/>
      <c r="C34" s="848" t="s">
        <v>49</v>
      </c>
      <c r="D34" s="849">
        <v>0</v>
      </c>
      <c r="E34" s="849">
        <v>3617</v>
      </c>
      <c r="F34" s="849">
        <v>1357</v>
      </c>
      <c r="G34" s="849">
        <v>3725</v>
      </c>
      <c r="H34" s="849">
        <v>11095</v>
      </c>
      <c r="I34" s="849">
        <v>27775</v>
      </c>
      <c r="J34" s="849">
        <v>34906</v>
      </c>
      <c r="K34" s="849">
        <v>28326</v>
      </c>
      <c r="L34" s="849">
        <v>5222</v>
      </c>
    </row>
    <row r="35" spans="2:12">
      <c r="B35" s="1157"/>
      <c r="C35" s="848" t="s">
        <v>57</v>
      </c>
      <c r="D35" s="849">
        <v>0</v>
      </c>
      <c r="E35" s="849">
        <v>175</v>
      </c>
      <c r="F35" s="849">
        <v>626</v>
      </c>
      <c r="G35" s="849">
        <v>2199</v>
      </c>
      <c r="H35" s="849">
        <v>3885</v>
      </c>
      <c r="I35" s="849">
        <v>8382</v>
      </c>
      <c r="J35" s="849">
        <v>15072</v>
      </c>
      <c r="K35" s="849">
        <v>19163</v>
      </c>
      <c r="L35" s="849">
        <v>1372</v>
      </c>
    </row>
    <row r="36" spans="2:12">
      <c r="B36" s="1158"/>
      <c r="C36" s="850" t="s">
        <v>58</v>
      </c>
      <c r="D36" s="851">
        <v>0</v>
      </c>
      <c r="E36" s="851">
        <v>314</v>
      </c>
      <c r="F36" s="851">
        <v>962</v>
      </c>
      <c r="G36" s="851">
        <v>3770</v>
      </c>
      <c r="H36" s="851">
        <v>2857</v>
      </c>
      <c r="I36" s="851">
        <v>7282</v>
      </c>
      <c r="J36" s="851">
        <v>11482</v>
      </c>
      <c r="K36" s="851">
        <v>18924</v>
      </c>
      <c r="L36" s="851">
        <v>2657</v>
      </c>
    </row>
    <row r="37" spans="2:12">
      <c r="B37" s="844" t="s">
        <v>615</v>
      </c>
      <c r="C37" s="844"/>
      <c r="D37" s="844"/>
      <c r="E37" s="844"/>
      <c r="F37" s="844"/>
      <c r="G37" s="844"/>
      <c r="H37" s="844"/>
      <c r="I37" s="844"/>
      <c r="J37" s="844"/>
      <c r="K37" s="844"/>
      <c r="L37" s="844"/>
    </row>
  </sheetData>
  <mergeCells count="10">
    <mergeCell ref="B8:B19"/>
    <mergeCell ref="B20:B31"/>
    <mergeCell ref="B32:B36"/>
    <mergeCell ref="B1:L1"/>
    <mergeCell ref="B2:L2"/>
    <mergeCell ref="D6:L6"/>
    <mergeCell ref="B6:B7"/>
    <mergeCell ref="C6:C7"/>
    <mergeCell ref="E3:I3"/>
    <mergeCell ref="E4:I4"/>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tint="0.79998168889431442"/>
  </sheetPr>
  <dimension ref="A1:I24"/>
  <sheetViews>
    <sheetView topLeftCell="B1" zoomScaleNormal="100" workbookViewId="0">
      <selection activeCell="F24" sqref="F24"/>
    </sheetView>
  </sheetViews>
  <sheetFormatPr baseColWidth="10" defaultRowHeight="18"/>
  <cols>
    <col min="1" max="1" width="3.7265625" customWidth="1"/>
    <col min="2" max="2" width="15.08984375" style="166" customWidth="1"/>
    <col min="3" max="5" width="11.90625" customWidth="1"/>
  </cols>
  <sheetData>
    <row r="1" spans="1:9">
      <c r="B1" s="1026" t="s">
        <v>622</v>
      </c>
      <c r="C1" s="1026"/>
      <c r="D1" s="1026"/>
      <c r="E1" s="1026"/>
    </row>
    <row r="2" spans="1:9">
      <c r="B2" s="1026" t="s">
        <v>451</v>
      </c>
      <c r="C2" s="1026"/>
      <c r="D2" s="1026"/>
      <c r="E2" s="1026"/>
    </row>
    <row r="3" spans="1:9">
      <c r="B3" s="1163" t="s">
        <v>189</v>
      </c>
      <c r="C3" s="1163"/>
      <c r="D3" s="1163"/>
      <c r="E3" s="1163"/>
    </row>
    <row r="4" spans="1:9">
      <c r="B4" s="1168"/>
      <c r="C4" s="1170" t="s">
        <v>108</v>
      </c>
      <c r="D4" s="1171"/>
      <c r="E4" s="1172"/>
    </row>
    <row r="5" spans="1:9">
      <c r="B5" s="1169"/>
      <c r="C5" s="404" t="s">
        <v>166</v>
      </c>
      <c r="D5" s="651" t="s">
        <v>167</v>
      </c>
      <c r="E5" s="404" t="s">
        <v>168</v>
      </c>
    </row>
    <row r="6" spans="1:9">
      <c r="B6" s="900" t="s">
        <v>624</v>
      </c>
      <c r="C6" s="694">
        <v>-0.03</v>
      </c>
      <c r="D6" s="694">
        <v>7.3999999999999996E-2</v>
      </c>
      <c r="E6" s="695" t="s">
        <v>546</v>
      </c>
      <c r="F6" s="311"/>
      <c r="G6" s="527"/>
      <c r="H6" s="527"/>
      <c r="I6" s="527"/>
    </row>
    <row r="7" spans="1:9">
      <c r="B7" s="1165" t="s">
        <v>190</v>
      </c>
      <c r="C7" s="1166"/>
      <c r="D7" s="1166"/>
      <c r="E7" s="1167"/>
    </row>
    <row r="8" spans="1:9">
      <c r="A8" s="64"/>
      <c r="B8" s="164" t="s">
        <v>577</v>
      </c>
      <c r="C8" s="64"/>
    </row>
    <row r="9" spans="1:9" ht="32.25" customHeight="1">
      <c r="B9" s="1164" t="s">
        <v>625</v>
      </c>
      <c r="C9" s="1164"/>
      <c r="D9" s="1164"/>
      <c r="E9" s="1164"/>
    </row>
    <row r="10" spans="1:9">
      <c r="C10" s="311"/>
    </row>
    <row r="24" spans="7:7">
      <c r="G24" s="692"/>
    </row>
  </sheetData>
  <mergeCells count="7">
    <mergeCell ref="B1:E1"/>
    <mergeCell ref="B3:E3"/>
    <mergeCell ref="B9:E9"/>
    <mergeCell ref="B7:E7"/>
    <mergeCell ref="B4:B5"/>
    <mergeCell ref="C4:E4"/>
    <mergeCell ref="B2:E2"/>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
    <tabColor theme="6" tint="0.79998168889431442"/>
    <pageSetUpPr fitToPage="1"/>
  </sheetPr>
  <dimension ref="A1:G43"/>
  <sheetViews>
    <sheetView zoomScaleNormal="100" workbookViewId="0">
      <selection activeCell="B18" sqref="B18:F18"/>
    </sheetView>
  </sheetViews>
  <sheetFormatPr baseColWidth="10" defaultColWidth="11.08984375" defaultRowHeight="15" customHeight="1"/>
  <cols>
    <col min="1" max="1" width="6" style="574" customWidth="1"/>
    <col min="2" max="5" width="10.26953125" style="574" customWidth="1"/>
    <col min="6" max="6" width="10.453125" style="574" customWidth="1"/>
    <col min="7" max="7" width="6.26953125" style="589" customWidth="1"/>
    <col min="8" max="16384" width="11.08984375" style="574"/>
  </cols>
  <sheetData>
    <row r="1" spans="1:7" ht="15" customHeight="1">
      <c r="A1" s="1013"/>
      <c r="B1" s="1013"/>
      <c r="C1" s="1013"/>
      <c r="D1" s="1013"/>
      <c r="E1" s="1013"/>
      <c r="F1" s="1013"/>
      <c r="G1" s="1013"/>
    </row>
    <row r="2" spans="1:7" s="575" customFormat="1" ht="15" customHeight="1">
      <c r="A2" s="1013" t="s">
        <v>417</v>
      </c>
      <c r="B2" s="1013"/>
      <c r="C2" s="1013"/>
      <c r="D2" s="1013"/>
      <c r="E2" s="1013"/>
      <c r="F2" s="1013"/>
      <c r="G2" s="1013"/>
    </row>
    <row r="3" spans="1:7" s="575" customFormat="1" ht="15" customHeight="1">
      <c r="A3" s="1013" t="s">
        <v>375</v>
      </c>
      <c r="B3" s="1013"/>
      <c r="C3" s="1013"/>
      <c r="D3" s="1013"/>
      <c r="E3" s="1013"/>
      <c r="F3" s="1013"/>
      <c r="G3" s="1013"/>
    </row>
    <row r="4" spans="1:7" s="575" customFormat="1" ht="15" customHeight="1">
      <c r="A4" s="1013"/>
      <c r="B4" s="1013"/>
      <c r="C4" s="1013"/>
      <c r="D4" s="1013"/>
      <c r="E4" s="1013"/>
      <c r="F4" s="1013"/>
      <c r="G4" s="1013"/>
    </row>
    <row r="5" spans="1:7" s="575" customFormat="1" ht="15" customHeight="1">
      <c r="A5" s="576" t="s">
        <v>29</v>
      </c>
      <c r="B5" s="577" t="s">
        <v>18</v>
      </c>
      <c r="C5" s="577"/>
      <c r="D5" s="577"/>
      <c r="E5" s="577"/>
      <c r="F5" s="577"/>
      <c r="G5" s="578" t="s">
        <v>19</v>
      </c>
    </row>
    <row r="6" spans="1:7" s="575" customFormat="1" ht="15" customHeight="1">
      <c r="A6" s="579"/>
      <c r="B6" s="579"/>
      <c r="C6" s="579"/>
      <c r="D6" s="579"/>
      <c r="E6" s="579"/>
      <c r="F6" s="579"/>
      <c r="G6" s="151"/>
    </row>
    <row r="7" spans="1:7" s="575" customFormat="1" ht="15.75" customHeight="1">
      <c r="A7" s="591" t="s">
        <v>429</v>
      </c>
      <c r="B7" s="1174" t="s">
        <v>365</v>
      </c>
      <c r="C7" s="1174"/>
      <c r="D7" s="1174"/>
      <c r="E7" s="1174"/>
      <c r="F7" s="1174"/>
      <c r="G7" s="901">
        <v>28</v>
      </c>
    </row>
    <row r="8" spans="1:7" s="575" customFormat="1" ht="15.75" customHeight="1">
      <c r="A8" s="591" t="s">
        <v>435</v>
      </c>
      <c r="B8" s="1173" t="s">
        <v>194</v>
      </c>
      <c r="C8" s="1173"/>
      <c r="D8" s="1173"/>
      <c r="E8" s="1173"/>
      <c r="F8" s="1173"/>
      <c r="G8" s="901">
        <v>29</v>
      </c>
    </row>
    <row r="9" spans="1:7" s="575" customFormat="1" ht="15.75" customHeight="1">
      <c r="A9" s="591" t="s">
        <v>436</v>
      </c>
      <c r="B9" s="1173" t="s">
        <v>195</v>
      </c>
      <c r="C9" s="1173"/>
      <c r="D9" s="1173"/>
      <c r="E9" s="1173"/>
      <c r="F9" s="1173"/>
      <c r="G9" s="901">
        <v>30</v>
      </c>
    </row>
    <row r="10" spans="1:7" s="575" customFormat="1" ht="30" customHeight="1">
      <c r="A10" s="591" t="s">
        <v>437</v>
      </c>
      <c r="B10" s="1173" t="s">
        <v>196</v>
      </c>
      <c r="C10" s="1173"/>
      <c r="D10" s="1173"/>
      <c r="E10" s="1173"/>
      <c r="F10" s="1173"/>
      <c r="G10" s="901">
        <v>31</v>
      </c>
    </row>
    <row r="11" spans="1:7" s="575" customFormat="1" ht="30" customHeight="1">
      <c r="A11" s="591" t="s">
        <v>430</v>
      </c>
      <c r="B11" s="1173" t="s">
        <v>197</v>
      </c>
      <c r="C11" s="1173"/>
      <c r="D11" s="1173"/>
      <c r="E11" s="1173"/>
      <c r="F11" s="1173"/>
      <c r="G11" s="901">
        <v>32</v>
      </c>
    </row>
    <row r="12" spans="1:7" s="575" customFormat="1" ht="30" customHeight="1">
      <c r="A12" s="591" t="s">
        <v>431</v>
      </c>
      <c r="B12" s="1176" t="s">
        <v>198</v>
      </c>
      <c r="C12" s="1176"/>
      <c r="D12" s="1176"/>
      <c r="E12" s="1176"/>
      <c r="F12" s="1176"/>
      <c r="G12" s="901">
        <v>33</v>
      </c>
    </row>
    <row r="13" spans="1:7" s="575" customFormat="1" ht="15" customHeight="1">
      <c r="A13" s="591" t="s">
        <v>427</v>
      </c>
      <c r="B13" s="1173" t="s">
        <v>199</v>
      </c>
      <c r="C13" s="1173"/>
      <c r="D13" s="1173"/>
      <c r="E13" s="1173"/>
      <c r="F13" s="1173"/>
      <c r="G13" s="901">
        <v>34</v>
      </c>
    </row>
    <row r="14" spans="1:7" s="575" customFormat="1" ht="15" customHeight="1">
      <c r="A14" s="591" t="s">
        <v>428</v>
      </c>
      <c r="B14" s="1176" t="s">
        <v>517</v>
      </c>
      <c r="C14" s="1176"/>
      <c r="D14" s="1176"/>
      <c r="E14" s="1176"/>
      <c r="F14" s="1176"/>
      <c r="G14" s="901">
        <v>35</v>
      </c>
    </row>
    <row r="15" spans="1:7" s="575" customFormat="1" ht="15" customHeight="1">
      <c r="A15" s="591" t="s">
        <v>389</v>
      </c>
      <c r="B15" s="1178" t="s">
        <v>235</v>
      </c>
      <c r="C15" s="1178"/>
      <c r="D15" s="1178"/>
      <c r="E15" s="1178"/>
      <c r="F15" s="1178"/>
      <c r="G15" s="901">
        <v>36</v>
      </c>
    </row>
    <row r="16" spans="1:7" s="575" customFormat="1" ht="15" customHeight="1">
      <c r="A16" s="591" t="s">
        <v>390</v>
      </c>
      <c r="B16" s="1174" t="s">
        <v>406</v>
      </c>
      <c r="C16" s="1174"/>
      <c r="D16" s="1174"/>
      <c r="E16" s="1174"/>
      <c r="F16" s="1174"/>
      <c r="G16" s="901">
        <v>37</v>
      </c>
    </row>
    <row r="17" spans="1:7" s="575" customFormat="1" ht="15" customHeight="1">
      <c r="A17" s="591" t="s">
        <v>391</v>
      </c>
      <c r="B17" s="1178" t="s">
        <v>241</v>
      </c>
      <c r="C17" s="1178"/>
      <c r="D17" s="1178"/>
      <c r="E17" s="1178"/>
      <c r="F17" s="1178"/>
      <c r="G17" s="901">
        <v>38</v>
      </c>
    </row>
    <row r="18" spans="1:7" s="575" customFormat="1" ht="15" customHeight="1">
      <c r="A18" s="591" t="s">
        <v>392</v>
      </c>
      <c r="B18" s="1173" t="s">
        <v>407</v>
      </c>
      <c r="C18" s="1173"/>
      <c r="D18" s="1173"/>
      <c r="E18" s="1173"/>
      <c r="F18" s="1173"/>
      <c r="G18" s="901">
        <v>39</v>
      </c>
    </row>
    <row r="19" spans="1:7" s="575" customFormat="1" ht="15" customHeight="1">
      <c r="A19" s="591" t="s">
        <v>396</v>
      </c>
      <c r="B19" s="1173" t="s">
        <v>412</v>
      </c>
      <c r="C19" s="1173"/>
      <c r="D19" s="1173"/>
      <c r="E19" s="1173"/>
      <c r="F19" s="1173"/>
      <c r="G19" s="901">
        <v>40</v>
      </c>
    </row>
    <row r="20" spans="1:7" s="575" customFormat="1" ht="15" customHeight="1">
      <c r="A20" s="591" t="s">
        <v>397</v>
      </c>
      <c r="B20" s="1173" t="s">
        <v>105</v>
      </c>
      <c r="C20" s="1173"/>
      <c r="D20" s="1173"/>
      <c r="E20" s="1173"/>
      <c r="F20" s="1173"/>
      <c r="G20" s="901">
        <v>41</v>
      </c>
    </row>
    <row r="21" spans="1:7" s="575" customFormat="1" ht="15" customHeight="1">
      <c r="A21" s="591" t="s">
        <v>401</v>
      </c>
      <c r="B21" s="1173" t="s">
        <v>413</v>
      </c>
      <c r="C21" s="1173"/>
      <c r="D21" s="1173"/>
      <c r="E21" s="1173"/>
      <c r="F21" s="1173"/>
      <c r="G21" s="901">
        <v>42</v>
      </c>
    </row>
    <row r="22" spans="1:7" s="575" customFormat="1" ht="15" customHeight="1">
      <c r="A22" s="580"/>
      <c r="B22" s="580"/>
      <c r="C22" s="580"/>
      <c r="D22" s="580"/>
      <c r="E22" s="580"/>
      <c r="F22" s="580"/>
      <c r="G22" s="592"/>
    </row>
    <row r="23" spans="1:7" s="575" customFormat="1" ht="15" customHeight="1">
      <c r="A23" s="581" t="s">
        <v>200</v>
      </c>
      <c r="B23" s="581" t="s">
        <v>18</v>
      </c>
      <c r="C23" s="581"/>
      <c r="D23" s="581"/>
      <c r="E23" s="581"/>
      <c r="F23" s="581"/>
      <c r="G23" s="902" t="s">
        <v>19</v>
      </c>
    </row>
    <row r="24" spans="1:7" s="575" customFormat="1" ht="15" customHeight="1">
      <c r="A24" s="600"/>
      <c r="B24" s="580"/>
      <c r="C24" s="580"/>
      <c r="D24" s="580"/>
      <c r="E24" s="580"/>
      <c r="F24" s="580"/>
      <c r="G24" s="151"/>
    </row>
    <row r="25" spans="1:7" s="575" customFormat="1" ht="15.75" customHeight="1">
      <c r="A25" s="588" t="s">
        <v>429</v>
      </c>
      <c r="B25" s="1174" t="s">
        <v>193</v>
      </c>
      <c r="C25" s="1174"/>
      <c r="D25" s="1174"/>
      <c r="E25" s="1174"/>
      <c r="F25" s="1174"/>
      <c r="G25" s="901">
        <v>28</v>
      </c>
    </row>
    <row r="26" spans="1:7" s="575" customFormat="1" ht="15.75" customHeight="1">
      <c r="A26" s="588" t="s">
        <v>435</v>
      </c>
      <c r="B26" s="1173" t="s">
        <v>410</v>
      </c>
      <c r="C26" s="1173"/>
      <c r="D26" s="1173"/>
      <c r="E26" s="1173"/>
      <c r="F26" s="1173"/>
      <c r="G26" s="901">
        <v>29</v>
      </c>
    </row>
    <row r="27" spans="1:7" s="575" customFormat="1" ht="30" customHeight="1">
      <c r="A27" s="588" t="s">
        <v>436</v>
      </c>
      <c r="B27" s="1173" t="s">
        <v>201</v>
      </c>
      <c r="C27" s="1173"/>
      <c r="D27" s="1173"/>
      <c r="E27" s="1173"/>
      <c r="F27" s="1173"/>
      <c r="G27" s="901">
        <v>31</v>
      </c>
    </row>
    <row r="28" spans="1:7" s="575" customFormat="1" ht="15.75" customHeight="1">
      <c r="A28" s="601" t="s">
        <v>437</v>
      </c>
      <c r="B28" s="1176" t="s">
        <v>516</v>
      </c>
      <c r="C28" s="1176"/>
      <c r="D28" s="1176"/>
      <c r="E28" s="1176"/>
      <c r="F28" s="1176"/>
      <c r="G28" s="901">
        <v>35</v>
      </c>
    </row>
    <row r="29" spans="1:7" s="575" customFormat="1" ht="15.75" customHeight="1">
      <c r="A29" s="601" t="s">
        <v>430</v>
      </c>
      <c r="B29" s="1177" t="s">
        <v>414</v>
      </c>
      <c r="C29" s="1177"/>
      <c r="D29" s="1177"/>
      <c r="E29" s="1177"/>
      <c r="F29" s="1177"/>
      <c r="G29" s="901">
        <v>36</v>
      </c>
    </row>
    <row r="30" spans="1:7" s="575" customFormat="1" ht="15.75" customHeight="1">
      <c r="A30" s="601" t="s">
        <v>431</v>
      </c>
      <c r="B30" s="1178" t="s">
        <v>202</v>
      </c>
      <c r="C30" s="1178"/>
      <c r="D30" s="1178"/>
      <c r="E30" s="1178"/>
      <c r="F30" s="1178"/>
      <c r="G30" s="901">
        <v>37</v>
      </c>
    </row>
    <row r="31" spans="1:7" s="575" customFormat="1" ht="15.75" customHeight="1">
      <c r="A31" s="601" t="s">
        <v>427</v>
      </c>
      <c r="B31" s="1178" t="s">
        <v>241</v>
      </c>
      <c r="C31" s="1178"/>
      <c r="D31" s="1178"/>
      <c r="E31" s="1178"/>
      <c r="F31" s="1178"/>
      <c r="G31" s="901">
        <v>38</v>
      </c>
    </row>
    <row r="32" spans="1:7" s="575" customFormat="1" ht="15.75" customHeight="1">
      <c r="A32" s="601" t="s">
        <v>428</v>
      </c>
      <c r="B32" s="1009" t="s">
        <v>407</v>
      </c>
      <c r="C32" s="1009"/>
      <c r="D32" s="1009"/>
      <c r="E32" s="1009"/>
      <c r="F32" s="1009"/>
      <c r="G32" s="901">
        <v>39</v>
      </c>
    </row>
    <row r="33" spans="1:7" s="575" customFormat="1" ht="15.75" customHeight="1">
      <c r="A33" s="601" t="s">
        <v>389</v>
      </c>
      <c r="B33" s="1173" t="s">
        <v>415</v>
      </c>
      <c r="C33" s="1173"/>
      <c r="D33" s="1173"/>
      <c r="E33" s="1173"/>
      <c r="F33" s="1173"/>
      <c r="G33" s="901">
        <v>40</v>
      </c>
    </row>
    <row r="34" spans="1:7" s="575" customFormat="1" ht="30" customHeight="1">
      <c r="A34" s="601" t="s">
        <v>390</v>
      </c>
      <c r="B34" s="1173" t="s">
        <v>203</v>
      </c>
      <c r="C34" s="1173"/>
      <c r="D34" s="1173"/>
      <c r="E34" s="1173"/>
      <c r="F34" s="1173"/>
      <c r="G34" s="901">
        <v>42</v>
      </c>
    </row>
    <row r="35" spans="1:7" s="575" customFormat="1" ht="15.75" customHeight="1">
      <c r="A35" s="601" t="s">
        <v>391</v>
      </c>
      <c r="B35" s="1174" t="s">
        <v>204</v>
      </c>
      <c r="C35" s="1174"/>
      <c r="D35" s="1174"/>
      <c r="E35" s="1174"/>
      <c r="F35" s="1174"/>
      <c r="G35" s="901">
        <v>43</v>
      </c>
    </row>
    <row r="36" spans="1:7" s="575" customFormat="1" ht="15.75" customHeight="1">
      <c r="A36" s="582"/>
      <c r="B36" s="598"/>
      <c r="C36" s="598"/>
      <c r="D36" s="598"/>
      <c r="E36" s="598"/>
      <c r="F36" s="598"/>
      <c r="G36" s="151"/>
    </row>
    <row r="37" spans="1:7" s="575" customFormat="1" ht="15" customHeight="1">
      <c r="A37" s="583" t="s">
        <v>16</v>
      </c>
      <c r="G37" s="584"/>
    </row>
    <row r="38" spans="1:7" s="575" customFormat="1" ht="12" customHeight="1">
      <c r="A38" s="583" t="s">
        <v>61</v>
      </c>
      <c r="C38" s="585"/>
      <c r="D38" s="585"/>
      <c r="E38" s="585"/>
      <c r="F38" s="585"/>
      <c r="G38" s="586"/>
    </row>
    <row r="39" spans="1:7" s="575" customFormat="1" ht="12" customHeight="1">
      <c r="A39" s="583" t="s">
        <v>62</v>
      </c>
      <c r="C39" s="585"/>
      <c r="D39" s="585"/>
      <c r="E39" s="585"/>
      <c r="F39" s="585"/>
      <c r="G39" s="586"/>
    </row>
    <row r="40" spans="1:7" s="575" customFormat="1" ht="12" customHeight="1">
      <c r="A40" s="587" t="s">
        <v>17</v>
      </c>
      <c r="C40" s="585"/>
      <c r="D40" s="585"/>
      <c r="E40" s="585"/>
      <c r="F40" s="585"/>
      <c r="G40" s="586"/>
    </row>
    <row r="41" spans="1:7" s="575" customFormat="1" ht="12" customHeight="1">
      <c r="B41" s="275"/>
      <c r="C41" s="585"/>
      <c r="D41" s="585"/>
      <c r="E41" s="585"/>
      <c r="F41" s="585"/>
      <c r="G41" s="586"/>
    </row>
    <row r="43" spans="1:7" ht="15" customHeight="1">
      <c r="A43" s="588"/>
      <c r="B43" s="1175"/>
      <c r="C43" s="1175"/>
      <c r="D43" s="1175"/>
      <c r="E43" s="1175"/>
      <c r="F43" s="1175"/>
    </row>
  </sheetData>
  <mergeCells count="31">
    <mergeCell ref="B17:F17"/>
    <mergeCell ref="B13:F13"/>
    <mergeCell ref="B14:F14"/>
    <mergeCell ref="B15:F15"/>
    <mergeCell ref="B16:F16"/>
    <mergeCell ref="A1:G1"/>
    <mergeCell ref="A2:G2"/>
    <mergeCell ref="A4:G4"/>
    <mergeCell ref="A3:G3"/>
    <mergeCell ref="B12:F12"/>
    <mergeCell ref="B11:F11"/>
    <mergeCell ref="B7:F7"/>
    <mergeCell ref="B10:F10"/>
    <mergeCell ref="B9:F9"/>
    <mergeCell ref="B8:F8"/>
    <mergeCell ref="B43:F43"/>
    <mergeCell ref="B28:F28"/>
    <mergeCell ref="B29:F29"/>
    <mergeCell ref="B30:F30"/>
    <mergeCell ref="B31:F31"/>
    <mergeCell ref="B32:F32"/>
    <mergeCell ref="B33:F33"/>
    <mergeCell ref="B18:F18"/>
    <mergeCell ref="B19:F19"/>
    <mergeCell ref="B21:F21"/>
    <mergeCell ref="B20:F20"/>
    <mergeCell ref="B35:F35"/>
    <mergeCell ref="B34:F34"/>
    <mergeCell ref="B27:F27"/>
    <mergeCell ref="B25:F25"/>
    <mergeCell ref="B26:F26"/>
  </mergeCells>
  <hyperlinks>
    <hyperlink ref="G7" r:id="rId1" location="'28'!A1" display="'28'!A1" xr:uid="{00000000-0004-0000-1800-000000000000}"/>
    <hyperlink ref="G25" r:id="rId2" location="'28'!A1" display="'28'!A1" xr:uid="{00000000-0004-0000-1800-00000F000000}"/>
    <hyperlink ref="G26" r:id="rId3" location="'29'!A1" display="'29'!A1" xr:uid="{00000000-0004-0000-1800-000010000000}"/>
    <hyperlink ref="G27" r:id="rId4" location="'31'!A1" display="'31'!A1" xr:uid="{00000000-0004-0000-1800-000011000000}"/>
    <hyperlink ref="G28" r:id="rId5" location="'35'!A1" display="'35'!A1" xr:uid="{00000000-0004-0000-1800-000012000000}"/>
    <hyperlink ref="G29" r:id="rId6" location="'36'!A1" display="'36'!A1" xr:uid="{00000000-0004-0000-1800-000013000000}"/>
    <hyperlink ref="G30" r:id="rId7" location="'37'!A1" display="'37'!A1" xr:uid="{00000000-0004-0000-1800-000014000000}"/>
    <hyperlink ref="G31" r:id="rId8" location="'38'!A1" display="'38'!A1" xr:uid="{00000000-0004-0000-1800-000015000000}"/>
    <hyperlink ref="G32" r:id="rId9" location="'39'!A1" display="'39'!A1" xr:uid="{00000000-0004-0000-1800-000016000000}"/>
    <hyperlink ref="G33" r:id="rId10" location="'40'!A1" display="'40'!A1" xr:uid="{00000000-0004-0000-1800-000017000000}"/>
    <hyperlink ref="G34" r:id="rId11" location="'42'!A1" display="'42'!A1" xr:uid="{00000000-0004-0000-1800-000018000000}"/>
    <hyperlink ref="G35" r:id="rId12" location="'43'!A1" display="'43'!A1" xr:uid="{00000000-0004-0000-1800-000019000000}"/>
    <hyperlink ref="G8:G21" r:id="rId13" location="'28'!A1" display="'28'!A1" xr:uid="{C206FB4C-469D-4D51-B307-698A893D01D3}"/>
    <hyperlink ref="G8" r:id="rId14" location="'29'!A1" display="'29'!A1" xr:uid="{45A33B44-3CB0-4291-AEDD-9B80BAF3073E}"/>
    <hyperlink ref="G9" r:id="rId15" location="'30'!A1" display="'30'!A1" xr:uid="{63EFE06D-E625-439D-9856-C2D7DCD0C0A2}"/>
    <hyperlink ref="G10" r:id="rId16" location="'31'!A1" display="'31'!A1" xr:uid="{C90B7F52-6280-4A7B-A7FB-AA0385871CDF}"/>
    <hyperlink ref="G11" r:id="rId17" location="'32'!A1" display="'32'!A1" xr:uid="{8711ECFA-4417-4E5B-8FE7-02FBF0B6AA25}"/>
    <hyperlink ref="G12" r:id="rId18" location="'33'!A1" display="'33'!A1" xr:uid="{D265DD4B-041D-473F-BA76-504F0155FADC}"/>
    <hyperlink ref="G13" r:id="rId19" location="'34'!A1" display="'34'!A1" xr:uid="{1C344E7B-029A-48C4-BEB3-909EE8C5955A}"/>
    <hyperlink ref="G14" r:id="rId20" location="'35'!A1" display="'35'!A1" xr:uid="{616D8014-BC23-41F3-B1A2-8B6D7DAE2B80}"/>
    <hyperlink ref="G15" r:id="rId21" location="'36'!A1" display="'36'!A1" xr:uid="{1F15E282-1DD7-43A7-9847-66B0C277DD48}"/>
    <hyperlink ref="G16" r:id="rId22" location="'37'!A1" display="'37'!A1" xr:uid="{04F564A1-6D9D-4CAE-B8A5-CF70002BF926}"/>
    <hyperlink ref="G17" r:id="rId23" location="'38'!A1" display="'38'!A1" xr:uid="{95C335D1-61F7-4E6B-86C6-73E8749206CB}"/>
    <hyperlink ref="G18" r:id="rId24" location="'39'!A1" display="'39'!A1" xr:uid="{D9DB192E-867F-4559-9FA9-A8F0CCD390CC}"/>
    <hyperlink ref="G19" r:id="rId25" location="'40'!A1" display="'40'!A1" xr:uid="{32B55C19-360C-4292-BFBF-3D6A968AD127}"/>
    <hyperlink ref="G20" r:id="rId26" location="'41'!A1" display="'41'!A1" xr:uid="{BDA2B9E2-95CC-43D0-B43F-7301A569DFB7}"/>
    <hyperlink ref="G21" r:id="rId27" location="'42'!A1" display="'42'!A1" xr:uid="{50B2C092-D3E4-4C24-94EE-AA1DCB55C09B}"/>
  </hyperlinks>
  <pageMargins left="0.70866141732283472" right="0.70866141732283472" top="1.299212598425197" bottom="0.74803149606299213" header="0.31496062992125984" footer="0.31496062992125984"/>
  <pageSetup scale="94" orientation="portrait" r:id="rId28"/>
  <headerFooter differentFirst="1"/>
  <drawing r:id="rId2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4">
    <tabColor theme="6" tint="0.79998168889431442"/>
  </sheetPr>
  <dimension ref="C1:S44"/>
  <sheetViews>
    <sheetView zoomScaleNormal="100" workbookViewId="0">
      <selection activeCell="E13" sqref="E13"/>
    </sheetView>
  </sheetViews>
  <sheetFormatPr baseColWidth="10" defaultRowHeight="12"/>
  <cols>
    <col min="1" max="2" width="0.81640625" style="1" customWidth="1"/>
    <col min="3" max="8" width="10.08984375" style="1" customWidth="1"/>
    <col min="9" max="9" width="1.54296875" style="37" customWidth="1"/>
    <col min="10" max="15" width="10.90625" style="37" customWidth="1"/>
    <col min="16" max="19" width="10.90625" style="37"/>
    <col min="20" max="16384" width="10.90625" style="1"/>
  </cols>
  <sheetData>
    <row r="1" spans="3:19" s="24" customFormat="1" ht="12.75">
      <c r="C1" s="1020" t="s">
        <v>0</v>
      </c>
      <c r="D1" s="1020"/>
      <c r="E1" s="1020"/>
      <c r="F1" s="1020"/>
      <c r="G1" s="1020"/>
      <c r="H1" s="1020"/>
      <c r="I1" s="205"/>
      <c r="J1" s="205"/>
      <c r="K1" s="205"/>
      <c r="L1" s="205"/>
      <c r="M1" s="205"/>
      <c r="N1" s="205"/>
      <c r="O1" s="205"/>
      <c r="P1" s="205"/>
      <c r="Q1" s="205"/>
      <c r="R1" s="205"/>
      <c r="S1" s="205"/>
    </row>
    <row r="2" spans="3:19" s="24" customFormat="1" ht="12.75">
      <c r="C2" s="29"/>
      <c r="D2" s="29"/>
      <c r="E2" s="29"/>
      <c r="F2" s="29"/>
      <c r="G2" s="29"/>
      <c r="H2" s="29"/>
      <c r="I2" s="205"/>
      <c r="J2" s="205"/>
      <c r="K2" s="205"/>
      <c r="L2" s="205"/>
      <c r="M2" s="205"/>
      <c r="N2" s="205"/>
      <c r="O2" s="205"/>
      <c r="P2" s="205"/>
      <c r="Q2" s="205"/>
      <c r="R2" s="205"/>
      <c r="S2" s="205"/>
    </row>
    <row r="3" spans="3:19" s="24" customFormat="1" ht="13.5" customHeight="1">
      <c r="C3" s="1110" t="s">
        <v>571</v>
      </c>
      <c r="D3" s="1110"/>
      <c r="E3" s="1110"/>
      <c r="F3" s="1110"/>
      <c r="G3" s="1110"/>
      <c r="H3" s="1110"/>
      <c r="I3" s="205"/>
      <c r="J3" s="205"/>
      <c r="K3" s="205"/>
      <c r="L3" s="205"/>
      <c r="M3" s="205"/>
      <c r="N3" s="205"/>
      <c r="O3" s="205"/>
      <c r="P3" s="205"/>
      <c r="Q3" s="205"/>
      <c r="R3" s="205"/>
      <c r="S3" s="205"/>
    </row>
    <row r="4" spans="3:19" s="24" customFormat="1" ht="12.75">
      <c r="C4" s="1026" t="s">
        <v>33</v>
      </c>
      <c r="D4" s="1026"/>
      <c r="E4" s="1026"/>
      <c r="F4" s="1026"/>
      <c r="G4" s="1026"/>
      <c r="H4" s="1026"/>
      <c r="I4" s="276"/>
      <c r="J4" s="205"/>
      <c r="K4" s="205"/>
      <c r="L4" s="205"/>
      <c r="M4" s="205"/>
      <c r="N4" s="205"/>
      <c r="O4" s="205"/>
      <c r="P4" s="205"/>
      <c r="Q4" s="205"/>
      <c r="R4" s="205"/>
      <c r="S4" s="205"/>
    </row>
    <row r="5" spans="3:19" s="38" customFormat="1" ht="30" customHeight="1">
      <c r="C5" s="277" t="s">
        <v>34</v>
      </c>
      <c r="D5" s="277" t="s">
        <v>205</v>
      </c>
      <c r="E5" s="277" t="s">
        <v>6</v>
      </c>
      <c r="F5" s="277" t="s">
        <v>13</v>
      </c>
      <c r="G5" s="277" t="s">
        <v>113</v>
      </c>
      <c r="H5" s="277" t="s">
        <v>206</v>
      </c>
      <c r="I5" s="36"/>
      <c r="J5" s="205"/>
      <c r="K5" s="278"/>
      <c r="L5" s="36"/>
      <c r="M5" s="36"/>
      <c r="N5" s="36"/>
      <c r="O5" s="36"/>
      <c r="P5" s="36"/>
      <c r="Q5" s="36"/>
      <c r="R5" s="36"/>
      <c r="S5" s="36"/>
    </row>
    <row r="6" spans="3:19" s="38" customFormat="1" ht="15.75" customHeight="1">
      <c r="C6" s="557">
        <v>43586</v>
      </c>
      <c r="D6" s="759">
        <v>325.94</v>
      </c>
      <c r="E6" s="759">
        <v>1133.78</v>
      </c>
      <c r="F6" s="759">
        <v>1145.01</v>
      </c>
      <c r="G6" s="759">
        <v>171.61</v>
      </c>
      <c r="H6" s="759">
        <v>314.70999999999998</v>
      </c>
      <c r="I6" s="279"/>
      <c r="K6" s="278"/>
      <c r="L6" s="279"/>
      <c r="M6" s="36"/>
      <c r="N6" s="279"/>
      <c r="O6" s="36"/>
      <c r="P6" s="36"/>
      <c r="Q6" s="36"/>
      <c r="R6" s="36"/>
      <c r="S6" s="36"/>
    </row>
    <row r="7" spans="3:19" s="38" customFormat="1" ht="15.75" customHeight="1">
      <c r="C7" s="557">
        <v>43617</v>
      </c>
      <c r="D7" s="759">
        <v>325.38</v>
      </c>
      <c r="E7" s="759">
        <v>1099.19</v>
      </c>
      <c r="F7" s="759">
        <v>1134.05</v>
      </c>
      <c r="G7" s="759">
        <v>169.84</v>
      </c>
      <c r="H7" s="759">
        <v>290.52</v>
      </c>
      <c r="I7" s="250"/>
      <c r="L7" s="281"/>
      <c r="M7" s="281"/>
      <c r="N7" s="281"/>
      <c r="O7" s="282"/>
      <c r="R7" s="283"/>
      <c r="S7" s="36"/>
    </row>
    <row r="8" spans="3:19" s="38" customFormat="1" ht="15.75" customHeight="1">
      <c r="C8" s="557">
        <v>43647</v>
      </c>
      <c r="D8" s="759">
        <v>328.75</v>
      </c>
      <c r="E8" s="759">
        <v>1105.1400000000001</v>
      </c>
      <c r="F8" s="759">
        <v>1134.97</v>
      </c>
      <c r="G8" s="759">
        <v>170.84</v>
      </c>
      <c r="H8" s="759">
        <v>298.92</v>
      </c>
      <c r="J8" s="665"/>
      <c r="K8" s="250"/>
      <c r="L8" s="281"/>
      <c r="M8" s="281"/>
      <c r="N8" s="281"/>
      <c r="O8" s="282"/>
      <c r="R8" s="284"/>
      <c r="S8" s="36"/>
    </row>
    <row r="9" spans="3:19" s="38" customFormat="1" ht="15.75" customHeight="1">
      <c r="C9" s="557">
        <v>43678</v>
      </c>
      <c r="D9" s="759">
        <v>328.58</v>
      </c>
      <c r="E9" s="759">
        <v>1108.24</v>
      </c>
      <c r="F9" s="759">
        <v>1129.0899999999999</v>
      </c>
      <c r="G9" s="759">
        <v>169.9</v>
      </c>
      <c r="H9" s="759">
        <v>307.72000000000003</v>
      </c>
      <c r="I9" s="279"/>
      <c r="K9" s="278"/>
      <c r="L9" s="279"/>
      <c r="M9" s="285"/>
      <c r="N9" s="279"/>
      <c r="O9" s="36"/>
      <c r="P9" s="36"/>
      <c r="Q9" s="36"/>
      <c r="R9" s="36"/>
      <c r="S9" s="36"/>
    </row>
    <row r="10" spans="3:19" s="38" customFormat="1" ht="15.75" customHeight="1">
      <c r="C10" s="557">
        <v>43709</v>
      </c>
      <c r="D10" s="759">
        <v>329.6</v>
      </c>
      <c r="E10" s="759">
        <v>1104.9000000000001</v>
      </c>
      <c r="F10" s="759">
        <v>1128.2</v>
      </c>
      <c r="G10" s="759">
        <v>169.9</v>
      </c>
      <c r="H10" s="759">
        <v>306.3</v>
      </c>
      <c r="I10" s="286"/>
      <c r="K10" s="287"/>
      <c r="L10" s="287"/>
      <c r="M10" s="287"/>
      <c r="N10" s="287"/>
      <c r="O10" s="287"/>
      <c r="P10" s="279"/>
      <c r="Q10" s="36"/>
      <c r="R10" s="36"/>
      <c r="S10" s="36"/>
    </row>
    <row r="11" spans="3:19" s="38" customFormat="1" ht="15.75" customHeight="1">
      <c r="C11" s="557">
        <v>43739</v>
      </c>
      <c r="D11" s="759">
        <v>324</v>
      </c>
      <c r="E11" s="759">
        <v>1104</v>
      </c>
      <c r="F11" s="759">
        <v>1125.5</v>
      </c>
      <c r="G11" s="759">
        <v>166.6</v>
      </c>
      <c r="H11" s="759">
        <v>302.60000000000002</v>
      </c>
      <c r="I11" s="250"/>
      <c r="K11" s="287"/>
      <c r="L11" s="287"/>
      <c r="M11" s="287"/>
      <c r="N11" s="287"/>
      <c r="O11" s="287"/>
      <c r="P11" s="36"/>
      <c r="Q11" s="36"/>
      <c r="R11" s="36"/>
      <c r="S11" s="36"/>
    </row>
    <row r="12" spans="3:19" s="38" customFormat="1" ht="15.75" customHeight="1">
      <c r="C12" s="557">
        <v>43770</v>
      </c>
      <c r="D12" s="759">
        <v>320.10000000000002</v>
      </c>
      <c r="E12" s="759">
        <v>1102.2</v>
      </c>
      <c r="F12" s="759">
        <v>1126.3</v>
      </c>
      <c r="G12" s="759">
        <v>167.1</v>
      </c>
      <c r="H12" s="759">
        <v>296</v>
      </c>
      <c r="I12" s="279"/>
      <c r="J12" s="280"/>
      <c r="K12" s="278"/>
      <c r="L12" s="36"/>
      <c r="M12" s="36"/>
      <c r="N12" s="36"/>
      <c r="O12" s="36"/>
      <c r="P12" s="36"/>
      <c r="Q12" s="36"/>
      <c r="R12" s="36"/>
      <c r="S12" s="36"/>
    </row>
    <row r="13" spans="3:19" s="38" customFormat="1" ht="15.75" customHeight="1">
      <c r="C13" s="557">
        <v>43800</v>
      </c>
      <c r="D13" s="759">
        <v>319.17</v>
      </c>
      <c r="E13" s="759">
        <v>1108.6199999999999</v>
      </c>
      <c r="F13" s="759">
        <v>1127.23</v>
      </c>
      <c r="G13" s="759">
        <v>166.64</v>
      </c>
      <c r="H13" s="759">
        <v>300.56</v>
      </c>
      <c r="I13" s="279"/>
      <c r="J13" s="280"/>
      <c r="K13" s="278"/>
      <c r="L13" s="36"/>
      <c r="M13" s="36"/>
      <c r="N13" s="36"/>
      <c r="O13" s="36"/>
      <c r="P13" s="36"/>
      <c r="Q13" s="36"/>
      <c r="R13" s="36"/>
      <c r="S13" s="36"/>
    </row>
    <row r="14" spans="3:19" s="38" customFormat="1" ht="15.75" customHeight="1">
      <c r="C14" s="557">
        <v>43831</v>
      </c>
      <c r="D14" s="571"/>
      <c r="E14" s="571"/>
      <c r="F14" s="759"/>
      <c r="G14" s="759"/>
      <c r="H14" s="759"/>
      <c r="I14" s="288"/>
      <c r="J14" s="280"/>
      <c r="K14" s="289"/>
      <c r="L14" s="36"/>
      <c r="M14" s="279"/>
      <c r="N14" s="36"/>
      <c r="O14" s="36"/>
      <c r="P14" s="36"/>
      <c r="Q14" s="36"/>
      <c r="R14" s="36"/>
      <c r="S14" s="36"/>
    </row>
    <row r="15" spans="3:19" s="38" customFormat="1" ht="15.75" customHeight="1">
      <c r="C15" s="557">
        <v>43862</v>
      </c>
      <c r="D15" s="759"/>
      <c r="E15" s="759"/>
      <c r="F15" s="759"/>
      <c r="G15" s="759"/>
      <c r="H15" s="759"/>
      <c r="I15" s="292"/>
      <c r="J15" s="280"/>
      <c r="K15" s="290"/>
      <c r="L15" s="36"/>
      <c r="M15" s="36"/>
      <c r="N15" s="36"/>
      <c r="O15" s="36"/>
      <c r="P15" s="36"/>
      <c r="Q15" s="36"/>
      <c r="R15" s="36"/>
      <c r="S15" s="36"/>
    </row>
    <row r="16" spans="3:19" s="38" customFormat="1" ht="15.75" customHeight="1">
      <c r="C16" s="557">
        <v>43891</v>
      </c>
      <c r="D16" s="759"/>
      <c r="E16" s="759"/>
      <c r="F16" s="759"/>
      <c r="G16" s="759"/>
      <c r="H16" s="759"/>
      <c r="I16" s="291"/>
      <c r="J16" s="280"/>
      <c r="K16" s="290"/>
      <c r="L16" s="36"/>
      <c r="M16" s="279"/>
      <c r="N16" s="279"/>
      <c r="O16" s="279"/>
      <c r="P16" s="36"/>
      <c r="Q16" s="36"/>
      <c r="R16" s="36"/>
      <c r="S16" s="36"/>
    </row>
    <row r="17" spans="3:19" s="38" customFormat="1" ht="15.75" customHeight="1">
      <c r="C17" s="557">
        <v>43922</v>
      </c>
      <c r="D17" s="759"/>
      <c r="E17" s="759"/>
      <c r="F17" s="759"/>
      <c r="G17" s="759"/>
      <c r="H17" s="759"/>
      <c r="I17" s="291"/>
      <c r="J17" s="291"/>
      <c r="K17" s="291"/>
      <c r="L17" s="291"/>
      <c r="M17" s="291"/>
      <c r="N17" s="279"/>
      <c r="O17" s="36"/>
      <c r="P17" s="36"/>
      <c r="Q17" s="36"/>
      <c r="R17" s="36"/>
      <c r="S17" s="36"/>
    </row>
    <row r="18" spans="3:19" s="38" customFormat="1" ht="26.25" customHeight="1">
      <c r="C18" s="1096" t="s">
        <v>176</v>
      </c>
      <c r="D18" s="1096"/>
      <c r="E18" s="1096"/>
      <c r="F18" s="1096"/>
      <c r="G18" s="1096"/>
      <c r="H18" s="1096"/>
      <c r="K18" s="292"/>
      <c r="L18" s="36"/>
      <c r="M18" s="36"/>
      <c r="N18" s="36"/>
      <c r="O18" s="36"/>
      <c r="P18" s="36"/>
      <c r="Q18" s="36"/>
      <c r="R18" s="36"/>
      <c r="S18" s="36"/>
    </row>
    <row r="19" spans="3:19" s="38" customFormat="1" ht="26.25" customHeight="1">
      <c r="C19" s="1096"/>
      <c r="D19" s="1096"/>
      <c r="E19" s="1096"/>
      <c r="F19" s="1096"/>
      <c r="G19" s="1096"/>
      <c r="H19" s="1096"/>
      <c r="K19" s="292"/>
      <c r="L19" s="36"/>
      <c r="M19" s="36"/>
      <c r="N19" s="36"/>
      <c r="O19" s="36"/>
      <c r="P19" s="36"/>
      <c r="Q19" s="36"/>
      <c r="R19" s="36"/>
      <c r="S19" s="36"/>
    </row>
    <row r="20" spans="3:19" ht="18" customHeight="1">
      <c r="I20" s="148"/>
    </row>
    <row r="21" spans="3:19" ht="12.75">
      <c r="I21" s="148"/>
    </row>
    <row r="22" spans="3:19" ht="15" customHeight="1">
      <c r="I22" s="148"/>
    </row>
    <row r="23" spans="3:19" ht="9.75" customHeight="1">
      <c r="I23" s="148"/>
    </row>
    <row r="24" spans="3:19" ht="15" customHeight="1">
      <c r="I24" s="148"/>
    </row>
    <row r="25" spans="3:19" ht="15" customHeight="1">
      <c r="I25" s="148"/>
    </row>
    <row r="26" spans="3:19" ht="15" customHeight="1">
      <c r="I26" s="148"/>
    </row>
    <row r="27" spans="3:19" ht="15" customHeight="1">
      <c r="I27" s="148"/>
    </row>
    <row r="28" spans="3:19" ht="15" customHeight="1">
      <c r="I28" s="148"/>
    </row>
    <row r="29" spans="3:19" ht="15" customHeight="1">
      <c r="I29" s="148"/>
    </row>
    <row r="30" spans="3:19" ht="15" customHeight="1">
      <c r="I30" s="293"/>
    </row>
    <row r="31" spans="3:19" ht="15" customHeight="1">
      <c r="I31" s="205"/>
    </row>
    <row r="32" spans="3:19" ht="15" customHeight="1"/>
    <row r="33" spans="3:15" ht="15" customHeight="1">
      <c r="J33" s="206"/>
      <c r="K33" s="206"/>
      <c r="L33" s="206"/>
      <c r="M33" s="206"/>
      <c r="N33" s="206"/>
      <c r="O33" s="206"/>
    </row>
    <row r="34" spans="3:15" ht="14.25" customHeight="1">
      <c r="J34" s="206"/>
      <c r="K34" s="206"/>
      <c r="L34" s="294"/>
      <c r="M34" s="206"/>
      <c r="N34" s="206"/>
      <c r="O34" s="206"/>
    </row>
    <row r="35" spans="3:15" ht="23.25" customHeight="1">
      <c r="J35" s="206"/>
      <c r="K35" s="206"/>
      <c r="L35" s="206"/>
      <c r="M35" s="206"/>
      <c r="N35" s="206"/>
      <c r="O35" s="206"/>
    </row>
    <row r="36" spans="3:15">
      <c r="C36" s="1096" t="s">
        <v>177</v>
      </c>
      <c r="D36" s="1096"/>
      <c r="E36" s="1096"/>
      <c r="F36" s="1096"/>
      <c r="G36" s="1096"/>
      <c r="H36" s="1096"/>
    </row>
    <row r="37" spans="3:15" ht="15.95" customHeight="1">
      <c r="C37" s="1019"/>
      <c r="D37" s="1019"/>
      <c r="E37" s="1019"/>
      <c r="F37" s="1019"/>
      <c r="G37" s="1019"/>
      <c r="H37" s="1019"/>
    </row>
    <row r="39" spans="3:15" ht="15.6" customHeight="1">
      <c r="C39" s="1018"/>
      <c r="D39" s="1018"/>
      <c r="E39" s="1018"/>
      <c r="F39" s="1018"/>
      <c r="G39" s="1018"/>
      <c r="H39" s="1018"/>
    </row>
    <row r="44" spans="3:15">
      <c r="H44" s="16"/>
      <c r="I44" s="295"/>
      <c r="J44" s="295"/>
      <c r="K44" s="295"/>
      <c r="L44" s="295"/>
      <c r="M44" s="295"/>
      <c r="N44" s="295"/>
    </row>
  </sheetData>
  <mergeCells count="8">
    <mergeCell ref="C39:H39"/>
    <mergeCell ref="C1:H1"/>
    <mergeCell ref="C3:H3"/>
    <mergeCell ref="C4:H4"/>
    <mergeCell ref="C18:H18"/>
    <mergeCell ref="C37:H37"/>
    <mergeCell ref="C19:H19"/>
    <mergeCell ref="C36:H36"/>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J59"/>
  <sheetViews>
    <sheetView topLeftCell="A16" workbookViewId="0">
      <selection activeCell="B41" sqref="B41:F41"/>
    </sheetView>
  </sheetViews>
  <sheetFormatPr baseColWidth="10" defaultColWidth="11.08984375" defaultRowHeight="15" customHeight="1"/>
  <cols>
    <col min="1" max="1" width="6" style="99" customWidth="1"/>
    <col min="2" max="5" width="10.26953125" style="99" customWidth="1"/>
    <col min="6" max="6" width="12.08984375" style="99" customWidth="1"/>
    <col min="7" max="7" width="6.26953125" style="99" customWidth="1"/>
    <col min="8" max="8" width="3.36328125" style="99" customWidth="1"/>
    <col min="9" max="16384" width="11.08984375" style="99"/>
  </cols>
  <sheetData>
    <row r="1" spans="1:8" ht="15" customHeight="1">
      <c r="A1" s="1013"/>
      <c r="B1" s="1013"/>
      <c r="C1" s="1013"/>
      <c r="D1" s="1013"/>
      <c r="E1" s="1013"/>
      <c r="F1" s="1013"/>
      <c r="G1" s="1013"/>
    </row>
    <row r="2" spans="1:8" s="86" customFormat="1" ht="15" customHeight="1">
      <c r="A2" s="1013" t="s">
        <v>416</v>
      </c>
      <c r="B2" s="1013"/>
      <c r="C2" s="1013"/>
      <c r="D2" s="1013"/>
      <c r="E2" s="1013"/>
      <c r="F2" s="1013"/>
      <c r="G2" s="1013"/>
    </row>
    <row r="3" spans="1:8" s="86" customFormat="1" ht="15" customHeight="1">
      <c r="A3" s="1013" t="s">
        <v>374</v>
      </c>
      <c r="B3" s="1013"/>
      <c r="C3" s="1013"/>
      <c r="D3" s="1013"/>
      <c r="E3" s="1013"/>
      <c r="F3" s="1013"/>
      <c r="G3" s="1013"/>
    </row>
    <row r="4" spans="1:8" s="86" customFormat="1" ht="15" customHeight="1">
      <c r="A4" s="90"/>
      <c r="B4" s="90"/>
      <c r="C4" s="90"/>
      <c r="D4" s="90"/>
      <c r="E4" s="90"/>
      <c r="F4" s="90"/>
      <c r="G4" s="90"/>
    </row>
    <row r="5" spans="1:8" s="86" customFormat="1" ht="15" customHeight="1">
      <c r="A5" s="91" t="s">
        <v>29</v>
      </c>
      <c r="B5" s="92" t="s">
        <v>18</v>
      </c>
      <c r="C5" s="92"/>
      <c r="D5" s="92"/>
      <c r="E5" s="92"/>
      <c r="F5" s="92"/>
      <c r="G5" s="93" t="s">
        <v>19</v>
      </c>
      <c r="H5" s="94"/>
    </row>
    <row r="6" spans="1:8" s="86" customFormat="1" ht="11.25" customHeight="1">
      <c r="A6" s="95"/>
      <c r="B6" s="95"/>
      <c r="C6" s="95"/>
      <c r="D6" s="95"/>
      <c r="E6" s="95"/>
      <c r="F6" s="95"/>
      <c r="G6" s="894"/>
    </row>
    <row r="7" spans="1:8" s="86" customFormat="1" ht="15.75" customHeight="1">
      <c r="A7" s="96" t="s">
        <v>429</v>
      </c>
      <c r="B7" s="1015" t="s">
        <v>171</v>
      </c>
      <c r="C7" s="1015"/>
      <c r="D7" s="1015"/>
      <c r="E7" s="1015"/>
      <c r="F7" s="1015"/>
      <c r="G7" s="893">
        <v>4</v>
      </c>
    </row>
    <row r="8" spans="1:8" s="86" customFormat="1" ht="15.75" customHeight="1">
      <c r="A8" s="96" t="s">
        <v>435</v>
      </c>
      <c r="B8" s="1009" t="s">
        <v>85</v>
      </c>
      <c r="C8" s="1009"/>
      <c r="D8" s="1009"/>
      <c r="E8" s="1009"/>
      <c r="F8" s="1009"/>
      <c r="G8" s="893">
        <v>5</v>
      </c>
    </row>
    <row r="9" spans="1:8" s="86" customFormat="1" ht="15.75" customHeight="1">
      <c r="A9" s="96" t="s">
        <v>436</v>
      </c>
      <c r="B9" s="1014" t="s">
        <v>129</v>
      </c>
      <c r="C9" s="1014"/>
      <c r="D9" s="1014"/>
      <c r="E9" s="1014"/>
      <c r="F9" s="1014"/>
      <c r="G9" s="893">
        <v>6</v>
      </c>
    </row>
    <row r="10" spans="1:8" s="86" customFormat="1" ht="15.75" customHeight="1">
      <c r="A10" s="96" t="s">
        <v>437</v>
      </c>
      <c r="B10" s="1009" t="s">
        <v>86</v>
      </c>
      <c r="C10" s="1009"/>
      <c r="D10" s="1009"/>
      <c r="E10" s="1009"/>
      <c r="F10" s="1009"/>
      <c r="G10" s="893">
        <v>7</v>
      </c>
    </row>
    <row r="11" spans="1:8" s="86" customFormat="1" ht="30" customHeight="1">
      <c r="A11" s="96" t="s">
        <v>430</v>
      </c>
      <c r="B11" s="1009" t="s">
        <v>107</v>
      </c>
      <c r="C11" s="1009"/>
      <c r="D11" s="1009"/>
      <c r="E11" s="1009"/>
      <c r="F11" s="1009"/>
      <c r="G11" s="893">
        <v>8</v>
      </c>
    </row>
    <row r="12" spans="1:8" s="86" customFormat="1" ht="30" customHeight="1">
      <c r="A12" s="96" t="s">
        <v>431</v>
      </c>
      <c r="B12" s="1014" t="s">
        <v>449</v>
      </c>
      <c r="C12" s="1014"/>
      <c r="D12" s="1014"/>
      <c r="E12" s="1014"/>
      <c r="F12" s="1014"/>
      <c r="G12" s="893">
        <v>9</v>
      </c>
    </row>
    <row r="13" spans="1:8" s="86" customFormat="1" ht="15.75" customHeight="1">
      <c r="A13" s="96" t="s">
        <v>427</v>
      </c>
      <c r="B13" s="1009" t="s">
        <v>104</v>
      </c>
      <c r="C13" s="1009"/>
      <c r="D13" s="1009"/>
      <c r="E13" s="1009"/>
      <c r="F13" s="1009"/>
      <c r="G13" s="893">
        <v>10</v>
      </c>
    </row>
    <row r="14" spans="1:8" s="86" customFormat="1" ht="15.75" customHeight="1">
      <c r="A14" s="96" t="s">
        <v>428</v>
      </c>
      <c r="B14" s="1010" t="s">
        <v>515</v>
      </c>
      <c r="C14" s="1003"/>
      <c r="D14" s="1003"/>
      <c r="E14" s="1003"/>
      <c r="F14" s="1003"/>
      <c r="G14" s="893">
        <v>11</v>
      </c>
      <c r="H14" s="208"/>
    </row>
    <row r="15" spans="1:8" s="86" customFormat="1" ht="15.75" customHeight="1">
      <c r="A15" s="96" t="s">
        <v>389</v>
      </c>
      <c r="B15" s="1003" t="s">
        <v>393</v>
      </c>
      <c r="C15" s="1003"/>
      <c r="D15" s="1003"/>
      <c r="E15" s="1003"/>
      <c r="F15" s="1003"/>
      <c r="G15" s="893">
        <v>12</v>
      </c>
      <c r="H15" s="208"/>
    </row>
    <row r="16" spans="1:8" s="86" customFormat="1" ht="15.75" customHeight="1">
      <c r="A16" s="96" t="s">
        <v>390</v>
      </c>
      <c r="B16" s="1003" t="s">
        <v>394</v>
      </c>
      <c r="C16" s="1003"/>
      <c r="D16" s="1003"/>
      <c r="E16" s="1003"/>
      <c r="F16" s="1003"/>
      <c r="G16" s="893">
        <v>13</v>
      </c>
      <c r="H16" s="208"/>
    </row>
    <row r="17" spans="1:10" s="86" customFormat="1" ht="15.75" customHeight="1">
      <c r="A17" s="96" t="s">
        <v>391</v>
      </c>
      <c r="B17" s="1003" t="s">
        <v>454</v>
      </c>
      <c r="C17" s="1003"/>
      <c r="D17" s="1003"/>
      <c r="E17" s="1003"/>
      <c r="F17" s="1003"/>
      <c r="G17" s="893">
        <v>14</v>
      </c>
      <c r="H17" s="208"/>
    </row>
    <row r="18" spans="1:10" s="86" customFormat="1" ht="15.75" customHeight="1">
      <c r="A18" s="96" t="s">
        <v>392</v>
      </c>
      <c r="B18" s="1003" t="s">
        <v>395</v>
      </c>
      <c r="C18" s="1003"/>
      <c r="D18" s="1003"/>
      <c r="E18" s="1003"/>
      <c r="F18" s="1003"/>
      <c r="G18" s="893">
        <v>15</v>
      </c>
      <c r="H18" s="208"/>
    </row>
    <row r="19" spans="1:10" s="86" customFormat="1" ht="15.75" customHeight="1">
      <c r="A19" s="96" t="s">
        <v>396</v>
      </c>
      <c r="B19" s="1003" t="s">
        <v>398</v>
      </c>
      <c r="C19" s="1003"/>
      <c r="D19" s="1003"/>
      <c r="E19" s="1003"/>
      <c r="F19" s="1003"/>
      <c r="G19" s="893">
        <v>16</v>
      </c>
      <c r="H19" s="208"/>
    </row>
    <row r="20" spans="1:10" s="86" customFormat="1" ht="30" customHeight="1">
      <c r="A20" s="96" t="s">
        <v>397</v>
      </c>
      <c r="B20" s="1003" t="s">
        <v>399</v>
      </c>
      <c r="C20" s="1003"/>
      <c r="D20" s="1003"/>
      <c r="E20" s="1003"/>
      <c r="F20" s="1003"/>
      <c r="G20" s="893">
        <v>17</v>
      </c>
      <c r="H20" s="208"/>
    </row>
    <row r="21" spans="1:10" s="86" customFormat="1" ht="15.75" customHeight="1">
      <c r="A21" s="96" t="s">
        <v>401</v>
      </c>
      <c r="B21" s="1003" t="s">
        <v>366</v>
      </c>
      <c r="C21" s="1003"/>
      <c r="D21" s="1003"/>
      <c r="E21" s="1003"/>
      <c r="F21" s="1003"/>
      <c r="G21" s="893">
        <v>18</v>
      </c>
      <c r="H21" s="208"/>
    </row>
    <row r="22" spans="1:10" s="86" customFormat="1" ht="15.75" customHeight="1">
      <c r="A22" s="96" t="s">
        <v>432</v>
      </c>
      <c r="B22" s="1009" t="s">
        <v>105</v>
      </c>
      <c r="C22" s="1009"/>
      <c r="D22" s="1009"/>
      <c r="E22" s="1009"/>
      <c r="F22" s="1009"/>
      <c r="G22" s="893">
        <v>19</v>
      </c>
    </row>
    <row r="23" spans="1:10" s="86" customFormat="1" ht="15.75" customHeight="1">
      <c r="A23" s="96" t="s">
        <v>433</v>
      </c>
      <c r="B23" s="1009" t="s">
        <v>15</v>
      </c>
      <c r="C23" s="1009"/>
      <c r="D23" s="1009"/>
      <c r="E23" s="1009"/>
      <c r="F23" s="1009"/>
      <c r="G23" s="893">
        <v>20</v>
      </c>
    </row>
    <row r="24" spans="1:10" s="86" customFormat="1" ht="15.75" customHeight="1">
      <c r="A24" s="96" t="s">
        <v>434</v>
      </c>
      <c r="B24" s="1009" t="s">
        <v>136</v>
      </c>
      <c r="C24" s="1009"/>
      <c r="D24" s="1009"/>
      <c r="E24" s="1009"/>
      <c r="F24" s="1009"/>
      <c r="G24" s="893">
        <v>22</v>
      </c>
    </row>
    <row r="25" spans="1:10" s="86" customFormat="1" ht="15.75" customHeight="1">
      <c r="A25" s="588" t="s">
        <v>608</v>
      </c>
      <c r="B25" s="1009" t="s">
        <v>126</v>
      </c>
      <c r="C25" s="1009"/>
      <c r="D25" s="1009"/>
      <c r="E25" s="1009"/>
      <c r="F25" s="1009"/>
      <c r="G25" s="893">
        <v>23</v>
      </c>
    </row>
    <row r="26" spans="1:10" s="839" customFormat="1" ht="15.75" customHeight="1">
      <c r="A26" s="588" t="s">
        <v>609</v>
      </c>
      <c r="B26" s="1005" t="s">
        <v>614</v>
      </c>
      <c r="C26" s="1005"/>
      <c r="D26" s="1005"/>
      <c r="E26" s="1005"/>
      <c r="F26" s="1005"/>
      <c r="G26" s="895">
        <v>24</v>
      </c>
    </row>
    <row r="27" spans="1:10" s="839" customFormat="1" ht="15.75" customHeight="1">
      <c r="A27" s="588" t="s">
        <v>610</v>
      </c>
      <c r="B27" s="1005" t="s">
        <v>616</v>
      </c>
      <c r="C27" s="1005"/>
      <c r="D27" s="1005"/>
      <c r="E27" s="1005"/>
      <c r="F27" s="1005"/>
      <c r="G27" s="895">
        <v>25</v>
      </c>
    </row>
    <row r="28" spans="1:10" s="839" customFormat="1" ht="15.75" customHeight="1">
      <c r="A28" s="588" t="s">
        <v>611</v>
      </c>
      <c r="B28" s="1005" t="s">
        <v>623</v>
      </c>
      <c r="C28" s="1005"/>
      <c r="D28" s="1005"/>
      <c r="E28" s="1005"/>
      <c r="F28" s="1005"/>
      <c r="G28" s="895">
        <v>26</v>
      </c>
    </row>
    <row r="29" spans="1:10" s="86" customFormat="1" ht="15.75" customHeight="1">
      <c r="A29" s="588" t="s">
        <v>612</v>
      </c>
      <c r="B29" s="95" t="s">
        <v>411</v>
      </c>
      <c r="C29" s="95"/>
      <c r="D29" s="95"/>
      <c r="E29" s="95"/>
      <c r="F29" s="95"/>
      <c r="G29" s="895">
        <v>27</v>
      </c>
      <c r="J29" s="257"/>
    </row>
    <row r="30" spans="1:10" s="86" customFormat="1" ht="15.75" customHeight="1">
      <c r="A30" s="91" t="s">
        <v>28</v>
      </c>
      <c r="B30" s="92" t="s">
        <v>18</v>
      </c>
      <c r="C30" s="92"/>
      <c r="D30" s="92"/>
      <c r="E30" s="92"/>
      <c r="F30" s="92"/>
      <c r="G30" s="578" t="s">
        <v>19</v>
      </c>
      <c r="J30" s="257"/>
    </row>
    <row r="31" spans="1:10" s="86" customFormat="1" ht="7.5" customHeight="1">
      <c r="A31" s="97"/>
      <c r="B31" s="95"/>
      <c r="C31" s="95"/>
      <c r="D31" s="95"/>
      <c r="E31" s="95"/>
      <c r="F31" s="95"/>
      <c r="G31" s="151"/>
    </row>
    <row r="32" spans="1:10" s="86" customFormat="1" ht="16.5" customHeight="1">
      <c r="A32" s="96" t="s">
        <v>429</v>
      </c>
      <c r="B32" s="1007" t="s">
        <v>153</v>
      </c>
      <c r="C32" s="1007"/>
      <c r="D32" s="1007"/>
      <c r="E32" s="1007"/>
      <c r="F32" s="1007"/>
      <c r="G32" s="151">
        <v>4</v>
      </c>
    </row>
    <row r="33" spans="1:8" s="86" customFormat="1" ht="16.5" customHeight="1">
      <c r="A33" s="96" t="s">
        <v>435</v>
      </c>
      <c r="B33" s="1004" t="s">
        <v>154</v>
      </c>
      <c r="C33" s="1004"/>
      <c r="D33" s="1004"/>
      <c r="E33" s="1004"/>
      <c r="F33" s="1004"/>
      <c r="G33" s="151">
        <v>5</v>
      </c>
    </row>
    <row r="34" spans="1:8" s="86" customFormat="1" ht="30" customHeight="1">
      <c r="A34" s="260" t="s">
        <v>436</v>
      </c>
      <c r="B34" s="1012" t="s">
        <v>155</v>
      </c>
      <c r="C34" s="1012"/>
      <c r="D34" s="1012"/>
      <c r="E34" s="1012"/>
      <c r="F34" s="1012"/>
      <c r="G34" s="151">
        <v>7</v>
      </c>
    </row>
    <row r="35" spans="1:8" s="86" customFormat="1" ht="15.75" customHeight="1">
      <c r="A35" s="260" t="s">
        <v>437</v>
      </c>
      <c r="B35" s="1010" t="s">
        <v>515</v>
      </c>
      <c r="C35" s="1003"/>
      <c r="D35" s="1003"/>
      <c r="E35" s="1003"/>
      <c r="F35" s="1003"/>
      <c r="G35" s="151">
        <v>11</v>
      </c>
      <c r="H35" s="208"/>
    </row>
    <row r="36" spans="1:8" s="86" customFormat="1" ht="15.75" customHeight="1">
      <c r="A36" s="260" t="s">
        <v>430</v>
      </c>
      <c r="B36" s="1008" t="s">
        <v>161</v>
      </c>
      <c r="C36" s="1008"/>
      <c r="D36" s="1008"/>
      <c r="E36" s="1008"/>
      <c r="F36" s="1008"/>
      <c r="G36" s="151">
        <v>12</v>
      </c>
      <c r="H36" s="208"/>
    </row>
    <row r="37" spans="1:8" s="86" customFormat="1" ht="15.75" customHeight="1">
      <c r="A37" s="260" t="s">
        <v>431</v>
      </c>
      <c r="B37" s="1008" t="s">
        <v>160</v>
      </c>
      <c r="C37" s="1008"/>
      <c r="D37" s="1008"/>
      <c r="E37" s="1008"/>
      <c r="F37" s="1008"/>
      <c r="G37" s="151">
        <v>13</v>
      </c>
    </row>
    <row r="38" spans="1:8" s="86" customFormat="1" ht="15.75" customHeight="1">
      <c r="A38" s="260" t="s">
        <v>427</v>
      </c>
      <c r="B38" s="1008" t="s">
        <v>159</v>
      </c>
      <c r="C38" s="1008"/>
      <c r="D38" s="1008"/>
      <c r="E38" s="1008"/>
      <c r="F38" s="1008"/>
      <c r="G38" s="151">
        <v>14</v>
      </c>
    </row>
    <row r="39" spans="1:8" s="86" customFormat="1" ht="15.75" customHeight="1">
      <c r="A39" s="260" t="s">
        <v>428</v>
      </c>
      <c r="B39" s="1009" t="s">
        <v>158</v>
      </c>
      <c r="C39" s="1009"/>
      <c r="D39" s="1009"/>
      <c r="E39" s="1009"/>
      <c r="F39" s="1009"/>
      <c r="G39" s="151">
        <v>16</v>
      </c>
    </row>
    <row r="40" spans="1:8" s="86" customFormat="1" ht="15.75" customHeight="1">
      <c r="A40" s="260" t="s">
        <v>389</v>
      </c>
      <c r="B40" s="1009" t="s">
        <v>157</v>
      </c>
      <c r="C40" s="1009"/>
      <c r="D40" s="1009"/>
      <c r="E40" s="1009"/>
      <c r="F40" s="1009"/>
      <c r="G40" s="151">
        <v>18</v>
      </c>
    </row>
    <row r="41" spans="1:8" s="86" customFormat="1" ht="15.75" customHeight="1">
      <c r="A41" s="260" t="s">
        <v>390</v>
      </c>
      <c r="B41" s="1012" t="s">
        <v>156</v>
      </c>
      <c r="C41" s="1012"/>
      <c r="D41" s="1012"/>
      <c r="E41" s="1012"/>
      <c r="F41" s="1012"/>
      <c r="G41" s="151">
        <v>20</v>
      </c>
    </row>
    <row r="42" spans="1:8" s="86" customFormat="1" ht="15.75" customHeight="1">
      <c r="A42" s="260" t="s">
        <v>391</v>
      </c>
      <c r="B42" s="1011" t="s">
        <v>162</v>
      </c>
      <c r="C42" s="1011"/>
      <c r="D42" s="1011"/>
      <c r="E42" s="1011"/>
      <c r="F42" s="1011"/>
      <c r="G42" s="151">
        <v>21</v>
      </c>
    </row>
    <row r="43" spans="1:8" s="86" customFormat="1" ht="12" customHeight="1">
      <c r="A43" s="98"/>
      <c r="B43" s="152"/>
      <c r="C43" s="87"/>
      <c r="D43" s="87"/>
      <c r="E43" s="87"/>
      <c r="F43" s="87"/>
      <c r="G43" s="151"/>
    </row>
    <row r="44" spans="1:8" s="86" customFormat="1" ht="12" customHeight="1">
      <c r="G44" s="903"/>
    </row>
    <row r="45" spans="1:8" ht="15" customHeight="1">
      <c r="G45" s="80"/>
    </row>
    <row r="46" spans="1:8" ht="15" customHeight="1">
      <c r="A46" s="96"/>
      <c r="B46" s="1006"/>
      <c r="C46" s="1006"/>
      <c r="D46" s="1006"/>
      <c r="E46" s="1006"/>
      <c r="F46" s="1006"/>
      <c r="G46" s="80"/>
    </row>
    <row r="59" spans="1:8" ht="30" customHeight="1">
      <c r="A59" s="259"/>
      <c r="H59" s="259"/>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37">
    <mergeCell ref="A1:G1"/>
    <mergeCell ref="B25:F25"/>
    <mergeCell ref="B14:F14"/>
    <mergeCell ref="B11:F11"/>
    <mergeCell ref="B23:F23"/>
    <mergeCell ref="B24:F24"/>
    <mergeCell ref="A2:G2"/>
    <mergeCell ref="B8:F8"/>
    <mergeCell ref="B22:F22"/>
    <mergeCell ref="B15:F15"/>
    <mergeCell ref="B9:F9"/>
    <mergeCell ref="B10:F10"/>
    <mergeCell ref="B12:F12"/>
    <mergeCell ref="A3:G3"/>
    <mergeCell ref="B13:F13"/>
    <mergeCell ref="B7:F7"/>
    <mergeCell ref="B46:F46"/>
    <mergeCell ref="B32:F32"/>
    <mergeCell ref="B36:F36"/>
    <mergeCell ref="B38:F38"/>
    <mergeCell ref="B39:F39"/>
    <mergeCell ref="B37:F37"/>
    <mergeCell ref="B35:F35"/>
    <mergeCell ref="B42:F42"/>
    <mergeCell ref="B34:F34"/>
    <mergeCell ref="B40:F40"/>
    <mergeCell ref="B41:F41"/>
    <mergeCell ref="B21:F21"/>
    <mergeCell ref="B33:F33"/>
    <mergeCell ref="B16:F16"/>
    <mergeCell ref="B17:F17"/>
    <mergeCell ref="B18:F18"/>
    <mergeCell ref="B19:F19"/>
    <mergeCell ref="B20:F20"/>
    <mergeCell ref="B26:F26"/>
    <mergeCell ref="B27:F27"/>
    <mergeCell ref="B28:F28"/>
  </mergeCells>
  <hyperlinks>
    <hyperlink ref="G7" r:id="rId2" location="'4'!A1" display="'4'!A1" xr:uid="{00000000-0004-0000-0200-000000000000}"/>
    <hyperlink ref="G8" r:id="rId3" location="'5'!A1" display="'5'!A1" xr:uid="{00000000-0004-0000-0200-000001000000}"/>
    <hyperlink ref="G9" r:id="rId4" location="'6'!Área_de_impresión" display="'6'!Área_de_impresión" xr:uid="{00000000-0004-0000-0200-000002000000}"/>
    <hyperlink ref="G10" r:id="rId5" location="'7'!Área_de_impresión" display="'7'!Área_de_impresión" xr:uid="{00000000-0004-0000-0200-000003000000}"/>
    <hyperlink ref="G11" r:id="rId6" location="'8'!Área_de_impresión" display="'8'!Área_de_impresión" xr:uid="{00000000-0004-0000-0200-000004000000}"/>
    <hyperlink ref="G12" r:id="rId7" location="'9'!Área_de_impresión" display="'9'!Área_de_impresión" xr:uid="{00000000-0004-0000-0200-000005000000}"/>
    <hyperlink ref="G13" location="'10'!Área_de_impresión" display="'10'!Área_de_impresión" xr:uid="{00000000-0004-0000-0200-000006000000}"/>
    <hyperlink ref="G14" r:id="rId8" location="'11'!A1" display="'11'!A1" xr:uid="{00000000-0004-0000-0200-000007000000}"/>
    <hyperlink ref="G22" r:id="rId9" location="'19'!A1" display="'19'!A1" xr:uid="{00000000-0004-0000-0200-000008000000}"/>
    <hyperlink ref="G23" r:id="rId10" location="'20'!A1" display="'20'!A1" xr:uid="{00000000-0004-0000-0200-000009000000}"/>
    <hyperlink ref="G32" r:id="rId11" location="'4'!A1" display="'4'!A1" xr:uid="{00000000-0004-0000-0200-00000A000000}"/>
    <hyperlink ref="G33" r:id="rId12" location="'5'!A1" display="'5'!A1" xr:uid="{00000000-0004-0000-0200-00000B000000}"/>
    <hyperlink ref="G34" r:id="rId13" location="'7'!A1" display="'7'!A1" xr:uid="{00000000-0004-0000-0200-00000C000000}"/>
    <hyperlink ref="G35" r:id="rId14" location="'11'!A1" display="'11'!A1" xr:uid="{00000000-0004-0000-0200-00000D000000}"/>
    <hyperlink ref="G36" location="'12'!Área_de_impresión" display="'12'!Área_de_impresión" xr:uid="{00000000-0004-0000-0200-00000E000000}"/>
    <hyperlink ref="G37" r:id="rId15" location="'13'!Área_de_impresión" display="'13'!Área_de_impresión" xr:uid="{00000000-0004-0000-0200-00000F000000}"/>
    <hyperlink ref="G38" r:id="rId16" location="'14'!Área_de_impresión" display="'14'!Área_de_impresión" xr:uid="{00000000-0004-0000-0200-000010000000}"/>
    <hyperlink ref="G39" r:id="rId17" location="'16'!A1" display="'16'!A1" xr:uid="{00000000-0004-0000-0200-000011000000}"/>
    <hyperlink ref="G40" r:id="rId18" location="'18'!A1" display="'18'!A1" xr:uid="{00000000-0004-0000-0200-000012000000}"/>
    <hyperlink ref="G41" r:id="rId19" location="'20'!A1" display="'20'!A1" xr:uid="{00000000-0004-0000-0200-000013000000}"/>
    <hyperlink ref="G42" r:id="rId20" location="'21'!A1" display="'21'!A1" xr:uid="{00000000-0004-0000-0200-000014000000}"/>
    <hyperlink ref="G24" r:id="rId21" location="'22'!A1" display="'22'!A1" xr:uid="{00000000-0004-0000-0200-000015000000}"/>
    <hyperlink ref="G25" r:id="rId22" location="'23'!A1" display="'23'!A1" xr:uid="{00000000-0004-0000-0200-000016000000}"/>
    <hyperlink ref="G15" r:id="rId23" location="'12'!A1" display="'12'!A1" xr:uid="{00000000-0004-0000-0200-000018000000}"/>
    <hyperlink ref="G16" r:id="rId24" location="'13'!A1" display="'13'!A1" xr:uid="{00000000-0004-0000-0200-000019000000}"/>
    <hyperlink ref="G17" r:id="rId25" location="'14'!A1" display="'14'!A1" xr:uid="{00000000-0004-0000-0200-00001A000000}"/>
    <hyperlink ref="G18" r:id="rId26" location="'15'!A1" display="'15'!A1" xr:uid="{00000000-0004-0000-0200-00001B000000}"/>
    <hyperlink ref="G19" r:id="rId27" location="'16'!A1" display="'16'!A1" xr:uid="{00000000-0004-0000-0200-00001C000000}"/>
    <hyperlink ref="G20" r:id="rId28" location="'17'!A1" display="'17'!A1" xr:uid="{00000000-0004-0000-0200-00001D000000}"/>
    <hyperlink ref="G21" r:id="rId29" location="'18'!A1" display="'18'!A1" xr:uid="{00000000-0004-0000-0200-00001E000000}"/>
    <hyperlink ref="G26" r:id="rId30" location="'24'!A1" display="'24'!A1" xr:uid="{43ECAFB1-8836-410A-8FE9-3D921C1F97C0}"/>
    <hyperlink ref="G27" r:id="rId31" location="'25'!A1" display="'25'!A1" xr:uid="{BE4911B8-A78D-4152-82FB-B72A36EDC254}"/>
    <hyperlink ref="G28" r:id="rId32" location="'26'!A1" display="'26'!A1" xr:uid="{CE6AC8FE-80CC-49FD-83F8-C31B038DD796}"/>
    <hyperlink ref="G29" r:id="rId33" location="'27'!A1" display="'27'!A1" xr:uid="{76BDD6D2-DF91-4A0D-9F7E-A3F497307DEA}"/>
  </hyperlinks>
  <pageMargins left="0.70866141732283472" right="0.70866141732283472" top="1.299212598425197" bottom="0.74803149606299213" header="0.31496062992125984" footer="0.31496062992125984"/>
  <pageSetup scale="95" orientation="portrait" r:id="rId34"/>
  <headerFooter differentFirst="1"/>
  <drawing r:id="rId3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5">
    <tabColor theme="6" tint="0.79998168889431442"/>
  </sheetPr>
  <dimension ref="B1:R47"/>
  <sheetViews>
    <sheetView zoomScaleNormal="100" workbookViewId="0">
      <selection activeCell="B17" sqref="B17:G17"/>
    </sheetView>
  </sheetViews>
  <sheetFormatPr baseColWidth="10" defaultRowHeight="12"/>
  <cols>
    <col min="1" max="1" width="0.7265625" style="1" customWidth="1"/>
    <col min="2" max="2" width="12.54296875" style="1" customWidth="1"/>
    <col min="3" max="6" width="10.08984375" style="1" customWidth="1"/>
    <col min="7" max="7" width="10.6328125" style="1" customWidth="1"/>
    <col min="8" max="13" width="10.90625" style="127" customWidth="1"/>
    <col min="14" max="18" width="10.90625" style="127"/>
    <col min="19" max="16384" width="10.90625" style="1"/>
  </cols>
  <sheetData>
    <row r="1" spans="2:18" s="24" customFormat="1" ht="12.75">
      <c r="B1" s="1026" t="s">
        <v>1</v>
      </c>
      <c r="C1" s="1026"/>
      <c r="D1" s="1026"/>
      <c r="E1" s="1026"/>
      <c r="F1" s="1026"/>
      <c r="G1" s="1026"/>
      <c r="H1" s="120"/>
      <c r="I1" s="120"/>
      <c r="J1" s="120"/>
      <c r="K1" s="120"/>
      <c r="L1" s="120"/>
      <c r="M1" s="120"/>
      <c r="N1" s="120"/>
      <c r="O1" s="120"/>
      <c r="P1" s="120"/>
      <c r="Q1" s="120"/>
      <c r="R1" s="120"/>
    </row>
    <row r="2" spans="2:18" s="24" customFormat="1" ht="12.75">
      <c r="B2" s="29"/>
      <c r="C2" s="29"/>
      <c r="D2" s="29"/>
      <c r="E2" s="29"/>
      <c r="F2" s="29"/>
      <c r="H2" s="120"/>
      <c r="I2" s="120"/>
      <c r="J2" s="120"/>
      <c r="K2" s="120"/>
      <c r="L2" s="120"/>
      <c r="M2" s="120"/>
      <c r="N2" s="120"/>
      <c r="O2" s="120"/>
      <c r="P2" s="120"/>
      <c r="Q2" s="120"/>
      <c r="R2" s="120"/>
    </row>
    <row r="3" spans="2:18" s="24" customFormat="1" ht="12.75">
      <c r="B3" s="1020" t="s">
        <v>194</v>
      </c>
      <c r="C3" s="1020"/>
      <c r="D3" s="1020"/>
      <c r="E3" s="1020"/>
      <c r="F3" s="1020"/>
      <c r="G3" s="1020"/>
      <c r="H3" s="120"/>
      <c r="I3" s="120"/>
      <c r="J3" s="120"/>
      <c r="K3" s="120"/>
      <c r="L3" s="120"/>
      <c r="M3" s="120"/>
      <c r="N3" s="120"/>
      <c r="O3" s="120"/>
      <c r="P3" s="120"/>
      <c r="Q3" s="120"/>
      <c r="R3" s="120"/>
    </row>
    <row r="4" spans="2:18" s="24" customFormat="1" ht="12.75">
      <c r="B4" s="1027" t="s">
        <v>664</v>
      </c>
      <c r="C4" s="1027"/>
      <c r="D4" s="1027"/>
      <c r="E4" s="1027"/>
      <c r="F4" s="1027"/>
      <c r="G4" s="1027"/>
      <c r="H4" s="120"/>
      <c r="I4" s="120"/>
      <c r="J4" s="120"/>
      <c r="K4" s="120"/>
      <c r="L4" s="120"/>
      <c r="M4" s="120"/>
      <c r="N4" s="120"/>
      <c r="O4" s="120"/>
      <c r="P4" s="120"/>
      <c r="Q4" s="120"/>
      <c r="R4" s="120"/>
    </row>
    <row r="5" spans="2:18" s="38" customFormat="1" ht="25.5" customHeight="1">
      <c r="B5" s="296" t="s">
        <v>5</v>
      </c>
      <c r="C5" s="296" t="s">
        <v>205</v>
      </c>
      <c r="D5" s="296" t="s">
        <v>6</v>
      </c>
      <c r="E5" s="296" t="s">
        <v>13</v>
      </c>
      <c r="F5" s="296" t="s">
        <v>206</v>
      </c>
      <c r="G5" s="296" t="s">
        <v>207</v>
      </c>
      <c r="H5" s="297"/>
      <c r="I5" s="229"/>
      <c r="J5" s="229"/>
      <c r="K5" s="229"/>
      <c r="L5" s="229"/>
      <c r="M5" s="229"/>
      <c r="N5" s="229"/>
      <c r="O5" s="129"/>
      <c r="P5" s="129"/>
      <c r="Q5" s="129"/>
      <c r="R5" s="129"/>
    </row>
    <row r="6" spans="2:18" s="38" customFormat="1" ht="15.75" customHeight="1">
      <c r="B6" s="611" t="s">
        <v>208</v>
      </c>
      <c r="C6" s="759">
        <v>146.63</v>
      </c>
      <c r="D6" s="759">
        <v>835.38</v>
      </c>
      <c r="E6" s="759">
        <v>851.95</v>
      </c>
      <c r="F6" s="759">
        <v>130.06</v>
      </c>
      <c r="G6" s="760">
        <f t="shared" ref="G6:G15" si="0">+F6/E6</f>
        <v>0.15266154117025646</v>
      </c>
      <c r="H6" s="612"/>
      <c r="I6" s="298"/>
      <c r="J6" s="229"/>
      <c r="K6" s="229"/>
      <c r="L6" s="229"/>
      <c r="M6" s="229"/>
      <c r="N6" s="229"/>
      <c r="O6" s="129"/>
      <c r="P6" s="129"/>
      <c r="Q6" s="129"/>
      <c r="R6" s="129"/>
    </row>
    <row r="7" spans="2:18" s="38" customFormat="1" ht="15.75" customHeight="1">
      <c r="B7" s="611" t="s">
        <v>209</v>
      </c>
      <c r="C7" s="759">
        <v>130.05799999999999</v>
      </c>
      <c r="D7" s="759">
        <v>888.16300000000001</v>
      </c>
      <c r="E7" s="759">
        <v>883.69299999999998</v>
      </c>
      <c r="F7" s="759">
        <v>134.52799999999999</v>
      </c>
      <c r="G7" s="760">
        <f t="shared" si="0"/>
        <v>0.15223386402291292</v>
      </c>
      <c r="H7" s="612"/>
      <c r="I7" s="235"/>
      <c r="J7" s="229"/>
      <c r="K7" s="229"/>
      <c r="L7" s="229"/>
      <c r="M7" s="229"/>
      <c r="N7" s="229"/>
      <c r="O7" s="129"/>
      <c r="P7" s="129"/>
      <c r="Q7" s="129"/>
      <c r="R7" s="129"/>
    </row>
    <row r="8" spans="2:18" s="38" customFormat="1" ht="15.75" customHeight="1">
      <c r="B8" s="611" t="s">
        <v>210</v>
      </c>
      <c r="C8" s="759">
        <v>134.52799999999999</v>
      </c>
      <c r="D8" s="759">
        <v>867.96600000000001</v>
      </c>
      <c r="E8" s="759">
        <v>864.69399999999996</v>
      </c>
      <c r="F8" s="759">
        <v>137.80000000000001</v>
      </c>
      <c r="G8" s="760">
        <f t="shared" si="0"/>
        <v>0.1593627341001557</v>
      </c>
      <c r="H8" s="612"/>
      <c r="I8" s="235"/>
      <c r="J8" s="229"/>
      <c r="K8" s="229"/>
      <c r="L8" s="229"/>
      <c r="M8" s="229"/>
      <c r="N8" s="229"/>
      <c r="O8" s="129"/>
      <c r="P8" s="129"/>
      <c r="Q8" s="129"/>
      <c r="R8" s="129"/>
    </row>
    <row r="9" spans="2:18" s="38" customFormat="1" ht="15.75" customHeight="1">
      <c r="B9" s="611" t="s">
        <v>70</v>
      </c>
      <c r="C9" s="759">
        <v>133.41</v>
      </c>
      <c r="D9" s="759">
        <v>990.47</v>
      </c>
      <c r="E9" s="759">
        <v>948.85</v>
      </c>
      <c r="F9" s="759">
        <v>175.03</v>
      </c>
      <c r="G9" s="760">
        <f t="shared" si="0"/>
        <v>0.18446540549085735</v>
      </c>
      <c r="H9" s="612"/>
      <c r="I9" s="252"/>
      <c r="J9" s="229"/>
      <c r="K9" s="229"/>
      <c r="L9" s="229"/>
      <c r="M9" s="229"/>
      <c r="N9" s="229"/>
      <c r="O9" s="129"/>
      <c r="P9" s="129"/>
      <c r="Q9" s="129"/>
      <c r="R9" s="129"/>
    </row>
    <row r="10" spans="2:18" s="38" customFormat="1" ht="15.75" customHeight="1">
      <c r="B10" s="611" t="s">
        <v>138</v>
      </c>
      <c r="C10" s="759">
        <v>174.77</v>
      </c>
      <c r="D10" s="759">
        <v>1015.57</v>
      </c>
      <c r="E10" s="759">
        <v>980.58</v>
      </c>
      <c r="F10" s="759">
        <v>209.77</v>
      </c>
      <c r="G10" s="760">
        <f t="shared" si="0"/>
        <v>0.21392441208264495</v>
      </c>
      <c r="H10" s="612"/>
      <c r="I10" s="252"/>
      <c r="J10" s="299"/>
      <c r="K10" s="299"/>
      <c r="L10" s="299"/>
      <c r="M10" s="229"/>
      <c r="N10" s="229"/>
      <c r="O10" s="129"/>
      <c r="P10" s="129"/>
      <c r="Q10" s="129"/>
      <c r="R10" s="129"/>
    </row>
    <row r="11" spans="2:18" s="38" customFormat="1" ht="15.75" customHeight="1">
      <c r="B11" s="613" t="s">
        <v>137</v>
      </c>
      <c r="C11" s="759">
        <v>209.73</v>
      </c>
      <c r="D11" s="759">
        <v>972.21</v>
      </c>
      <c r="E11" s="759">
        <v>968.01</v>
      </c>
      <c r="F11" s="349">
        <v>213.93</v>
      </c>
      <c r="G11" s="760">
        <f t="shared" si="0"/>
        <v>0.22099978306009235</v>
      </c>
      <c r="H11" s="612"/>
      <c r="J11" s="281"/>
      <c r="K11" s="281"/>
      <c r="M11" s="281"/>
      <c r="N11" s="281"/>
      <c r="O11" s="282"/>
      <c r="P11" s="614"/>
      <c r="Q11" s="129"/>
      <c r="R11" s="129"/>
    </row>
    <row r="12" spans="2:18" s="148" customFormat="1" ht="15.75" customHeight="1">
      <c r="B12" s="173" t="s">
        <v>472</v>
      </c>
      <c r="C12" s="759">
        <v>311.48</v>
      </c>
      <c r="D12" s="759">
        <v>1123.4100000000001</v>
      </c>
      <c r="E12" s="759">
        <v>1084.1400000000001</v>
      </c>
      <c r="F12" s="759">
        <v>350.46</v>
      </c>
      <c r="G12" s="760">
        <f t="shared" si="0"/>
        <v>0.32326083347169182</v>
      </c>
      <c r="H12" s="250"/>
      <c r="K12" s="235"/>
      <c r="O12" s="385"/>
      <c r="P12" s="385"/>
      <c r="Q12" s="149"/>
      <c r="R12" s="149"/>
    </row>
    <row r="13" spans="2:18" s="148" customFormat="1" ht="15.75" customHeight="1">
      <c r="B13" s="173" t="s">
        <v>566</v>
      </c>
      <c r="C13" s="759">
        <v>351.78</v>
      </c>
      <c r="D13" s="759">
        <v>1079.9100000000001</v>
      </c>
      <c r="E13" s="759">
        <v>1090.4000000000001</v>
      </c>
      <c r="F13" s="759">
        <v>341.29</v>
      </c>
      <c r="G13" s="760">
        <f t="shared" si="0"/>
        <v>0.31299523110785032</v>
      </c>
      <c r="H13" s="612"/>
      <c r="I13" s="559"/>
      <c r="J13" s="559"/>
      <c r="K13" s="559"/>
      <c r="L13" s="599"/>
      <c r="M13" s="599"/>
      <c r="N13" s="599"/>
      <c r="O13" s="1180"/>
      <c r="P13" s="1181"/>
      <c r="Q13" s="149"/>
      <c r="R13" s="149"/>
    </row>
    <row r="14" spans="2:18" s="148" customFormat="1" ht="15.75" customHeight="1">
      <c r="B14" s="613" t="s">
        <v>567</v>
      </c>
      <c r="C14" s="759">
        <v>341.29</v>
      </c>
      <c r="D14" s="759">
        <v>1124.49</v>
      </c>
      <c r="E14" s="759">
        <v>1146.5999999999999</v>
      </c>
      <c r="F14" s="759">
        <v>319.17</v>
      </c>
      <c r="G14" s="760">
        <f t="shared" si="0"/>
        <v>0.27836211407639982</v>
      </c>
      <c r="H14" s="612"/>
      <c r="I14" s="559"/>
      <c r="J14" s="559"/>
      <c r="K14" s="559"/>
      <c r="L14" s="797"/>
      <c r="M14" s="797"/>
      <c r="N14" s="797"/>
      <c r="O14" s="797"/>
      <c r="P14" s="798"/>
      <c r="Q14" s="149"/>
      <c r="R14" s="149"/>
    </row>
    <row r="15" spans="2:18" s="38" customFormat="1" ht="15.75" customHeight="1">
      <c r="B15" s="613" t="s">
        <v>568</v>
      </c>
      <c r="C15" s="759">
        <v>319.17</v>
      </c>
      <c r="D15" s="759">
        <v>1108.6199999999999</v>
      </c>
      <c r="E15" s="759">
        <v>1127.23</v>
      </c>
      <c r="F15" s="759">
        <v>300.56</v>
      </c>
      <c r="G15" s="760">
        <f t="shared" si="0"/>
        <v>0.26663591281282434</v>
      </c>
      <c r="H15" s="250"/>
      <c r="I15" s="645"/>
      <c r="J15" s="646"/>
      <c r="K15" s="235"/>
      <c r="L15" s="229"/>
      <c r="M15" s="229"/>
      <c r="N15" s="229"/>
      <c r="O15" s="129"/>
      <c r="P15" s="129"/>
      <c r="Q15" s="129"/>
      <c r="R15" s="129"/>
    </row>
    <row r="16" spans="2:18" s="38" customFormat="1" ht="15.75" customHeight="1">
      <c r="B16" s="1182" t="s">
        <v>177</v>
      </c>
      <c r="C16" s="1182"/>
      <c r="D16" s="1182"/>
      <c r="E16" s="1182"/>
      <c r="F16" s="1182"/>
      <c r="G16" s="1182"/>
      <c r="H16" s="149"/>
      <c r="I16" s="385"/>
      <c r="K16" s="149"/>
      <c r="L16" s="149"/>
      <c r="M16" s="149"/>
      <c r="N16" s="149"/>
      <c r="O16" s="129"/>
      <c r="P16" s="129"/>
      <c r="Q16" s="129"/>
      <c r="R16" s="129"/>
    </row>
    <row r="17" spans="2:18" s="38" customFormat="1" ht="24" customHeight="1">
      <c r="B17" s="1183"/>
      <c r="C17" s="1183"/>
      <c r="D17" s="1183"/>
      <c r="E17" s="1183"/>
      <c r="F17" s="1183"/>
      <c r="G17" s="1183"/>
      <c r="H17" s="149"/>
      <c r="I17" s="385"/>
      <c r="K17" s="149"/>
      <c r="L17" s="149"/>
      <c r="M17" s="149"/>
      <c r="N17" s="149"/>
      <c r="O17" s="129"/>
      <c r="P17" s="129"/>
      <c r="Q17" s="129"/>
      <c r="R17" s="129"/>
    </row>
    <row r="18" spans="2:18" s="38" customFormat="1" ht="15.75" customHeight="1">
      <c r="B18" s="300"/>
      <c r="C18" s="300"/>
      <c r="D18" s="920"/>
      <c r="E18" s="921"/>
      <c r="F18" s="300"/>
      <c r="G18" s="300"/>
      <c r="H18" s="149"/>
      <c r="J18" s="149"/>
      <c r="K18" s="149"/>
      <c r="L18" s="149"/>
      <c r="M18" s="149"/>
      <c r="N18" s="149"/>
      <c r="O18" s="129"/>
      <c r="P18" s="129"/>
      <c r="Q18" s="129"/>
      <c r="R18" s="129"/>
    </row>
    <row r="19" spans="2:18" ht="12.75">
      <c r="C19" s="15"/>
      <c r="D19" s="15"/>
      <c r="E19" s="15"/>
      <c r="F19" s="15"/>
      <c r="G19" s="301"/>
      <c r="H19" s="153"/>
    </row>
    <row r="20" spans="2:18" ht="15" customHeight="1">
      <c r="G20" s="9"/>
      <c r="H20" s="141"/>
    </row>
    <row r="21" spans="2:18" ht="9.75" customHeight="1">
      <c r="G21" s="9"/>
      <c r="H21" s="141"/>
    </row>
    <row r="22" spans="2:18" ht="15" customHeight="1">
      <c r="G22" s="8"/>
    </row>
    <row r="23" spans="2:18" ht="15" customHeight="1">
      <c r="G23" s="8"/>
    </row>
    <row r="24" spans="2:18" ht="15" customHeight="1">
      <c r="G24" s="302"/>
      <c r="H24" s="303"/>
    </row>
    <row r="25" spans="2:18" ht="15" customHeight="1">
      <c r="G25" s="10"/>
      <c r="H25" s="303"/>
      <c r="I25" s="304"/>
    </row>
    <row r="26" spans="2:18" ht="15" customHeight="1">
      <c r="G26" s="10"/>
    </row>
    <row r="27" spans="2:18" ht="15" customHeight="1">
      <c r="G27" s="10"/>
    </row>
    <row r="28" spans="2:18" ht="15" customHeight="1">
      <c r="G28" s="10"/>
    </row>
    <row r="29" spans="2:18" ht="15" customHeight="1">
      <c r="G29" s="10"/>
    </row>
    <row r="30" spans="2:18" ht="15" customHeight="1">
      <c r="G30" s="10"/>
    </row>
    <row r="31" spans="2:18" ht="15" customHeight="1">
      <c r="G31" s="10"/>
      <c r="H31" s="230"/>
      <c r="I31" s="230"/>
      <c r="J31" s="230"/>
      <c r="K31" s="230"/>
      <c r="L31" s="230"/>
      <c r="M31" s="230"/>
    </row>
    <row r="32" spans="2:18" ht="15" customHeight="1">
      <c r="G32" s="10"/>
      <c r="H32" s="230"/>
      <c r="I32" s="230"/>
      <c r="J32" s="305"/>
      <c r="K32" s="230"/>
      <c r="L32" s="230"/>
      <c r="M32" s="230"/>
    </row>
    <row r="33" spans="2:13" ht="15" customHeight="1">
      <c r="G33" s="10"/>
      <c r="H33" s="230"/>
      <c r="I33" s="230"/>
      <c r="J33" s="230"/>
      <c r="K33" s="230"/>
      <c r="L33" s="230"/>
      <c r="M33" s="230"/>
    </row>
    <row r="34" spans="2:13" ht="15" customHeight="1">
      <c r="H34" s="306"/>
      <c r="I34" s="307"/>
      <c r="J34" s="307"/>
      <c r="K34" s="307"/>
      <c r="L34" s="307"/>
      <c r="M34" s="308"/>
    </row>
    <row r="35" spans="2:13" ht="12" customHeight="1">
      <c r="B35" s="1" t="s">
        <v>513</v>
      </c>
    </row>
    <row r="36" spans="2:13" ht="14.25" customHeight="1"/>
    <row r="37" spans="2:13" ht="14.25" customHeight="1">
      <c r="B37" s="1018"/>
      <c r="C37" s="1179"/>
      <c r="D37" s="1179"/>
      <c r="E37" s="1179"/>
      <c r="F37" s="1179"/>
    </row>
    <row r="38" spans="2:13" ht="14.25" customHeight="1"/>
    <row r="39" spans="2:13" ht="14.25" customHeight="1"/>
    <row r="40" spans="2:13" ht="14.25" customHeight="1"/>
    <row r="41" spans="2:13" ht="14.25" customHeight="1"/>
    <row r="42" spans="2:13" ht="14.25" customHeight="1"/>
    <row r="43" spans="2:13" ht="14.25" customHeight="1"/>
    <row r="44" spans="2:13" ht="14.25" customHeight="1"/>
    <row r="45" spans="2:13" ht="14.25" customHeight="1"/>
    <row r="47" spans="2:13">
      <c r="B47" s="16"/>
      <c r="C47" s="16"/>
      <c r="D47" s="16"/>
      <c r="E47" s="16"/>
      <c r="F47" s="16"/>
      <c r="G47" s="16"/>
      <c r="H47" s="126"/>
      <c r="I47" s="126"/>
      <c r="J47" s="126"/>
      <c r="K47" s="126"/>
      <c r="L47" s="126"/>
    </row>
  </sheetData>
  <mergeCells count="7">
    <mergeCell ref="B37:F37"/>
    <mergeCell ref="B1:G1"/>
    <mergeCell ref="B3:G3"/>
    <mergeCell ref="B4:G4"/>
    <mergeCell ref="O13:P13"/>
    <mergeCell ref="B16:G16"/>
    <mergeCell ref="B17:G1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79998168889431442"/>
    <pageSetUpPr fitToPage="1"/>
  </sheetPr>
  <dimension ref="B2:L26"/>
  <sheetViews>
    <sheetView zoomScaleNormal="100" workbookViewId="0">
      <selection activeCell="L27" sqref="L27"/>
    </sheetView>
  </sheetViews>
  <sheetFormatPr baseColWidth="10" defaultRowHeight="18"/>
  <cols>
    <col min="1" max="1" width="1.453125" customWidth="1"/>
    <col min="2" max="2" width="12.26953125" customWidth="1"/>
    <col min="3" max="9" width="6.90625" customWidth="1"/>
  </cols>
  <sheetData>
    <row r="2" spans="2:9">
      <c r="B2" s="1030" t="s">
        <v>367</v>
      </c>
      <c r="C2" s="1030"/>
      <c r="D2" s="1030"/>
      <c r="E2" s="1030"/>
      <c r="F2" s="1030"/>
      <c r="G2" s="1030"/>
      <c r="H2" s="1030"/>
      <c r="I2" s="1030"/>
    </row>
    <row r="3" spans="2:9" ht="18" customHeight="1">
      <c r="B3" s="1031" t="s">
        <v>195</v>
      </c>
      <c r="C3" s="1031"/>
      <c r="D3" s="1031"/>
      <c r="E3" s="1031"/>
      <c r="F3" s="1031"/>
      <c r="G3" s="1031"/>
      <c r="H3" s="1031"/>
      <c r="I3" s="1031"/>
    </row>
    <row r="4" spans="2:9" ht="18" customHeight="1">
      <c r="B4" s="1032" t="s">
        <v>665</v>
      </c>
      <c r="C4" s="1032"/>
      <c r="D4" s="1032"/>
      <c r="E4" s="1032"/>
      <c r="F4" s="1032"/>
      <c r="G4" s="1032"/>
      <c r="H4" s="1032"/>
      <c r="I4" s="1032"/>
    </row>
    <row r="5" spans="2:9">
      <c r="B5" s="1029"/>
      <c r="C5" s="1029"/>
      <c r="D5" s="1029"/>
      <c r="E5" s="1029"/>
      <c r="F5" s="1029"/>
      <c r="G5" s="1029"/>
    </row>
    <row r="6" spans="2:9" ht="56.25" customHeight="1">
      <c r="B6" s="803" t="s">
        <v>5</v>
      </c>
      <c r="C6" s="801" t="s">
        <v>72</v>
      </c>
      <c r="D6" s="801" t="s">
        <v>90</v>
      </c>
      <c r="E6" s="801" t="s">
        <v>211</v>
      </c>
      <c r="F6" s="801" t="s">
        <v>9</v>
      </c>
      <c r="G6" s="801" t="s">
        <v>71</v>
      </c>
      <c r="H6" s="802" t="s">
        <v>131</v>
      </c>
      <c r="I6" s="802" t="s">
        <v>569</v>
      </c>
    </row>
    <row r="7" spans="2:9">
      <c r="B7" s="1185" t="s">
        <v>570</v>
      </c>
      <c r="C7" s="1186"/>
      <c r="D7" s="1186"/>
      <c r="E7" s="1186"/>
      <c r="F7" s="1186"/>
      <c r="G7" s="1186"/>
      <c r="H7" s="1186"/>
      <c r="I7" s="1187"/>
    </row>
    <row r="8" spans="2:9" ht="15.75" customHeight="1">
      <c r="B8" s="309" t="s">
        <v>132</v>
      </c>
      <c r="C8" s="973">
        <v>341.29</v>
      </c>
      <c r="D8" s="973">
        <v>54.37</v>
      </c>
      <c r="E8" s="973">
        <v>9.2799999999999994</v>
      </c>
      <c r="F8" s="973">
        <v>2.41</v>
      </c>
      <c r="G8" s="973">
        <v>1.47</v>
      </c>
      <c r="H8" s="973">
        <v>222.53</v>
      </c>
      <c r="I8" s="973">
        <v>118.76</v>
      </c>
    </row>
    <row r="9" spans="2:9" ht="15.75" customHeight="1">
      <c r="B9" s="309" t="s">
        <v>6</v>
      </c>
      <c r="C9" s="973">
        <v>1124.49</v>
      </c>
      <c r="D9" s="973">
        <v>366.29</v>
      </c>
      <c r="E9" s="973">
        <v>101</v>
      </c>
      <c r="F9" s="973">
        <v>51</v>
      </c>
      <c r="G9" s="973">
        <v>35.81</v>
      </c>
      <c r="H9" s="973">
        <v>257.33</v>
      </c>
      <c r="I9" s="973">
        <v>867.16</v>
      </c>
    </row>
    <row r="10" spans="2:9" ht="15.75" customHeight="1">
      <c r="B10" s="309" t="s">
        <v>128</v>
      </c>
      <c r="C10" s="973">
        <v>162.83000000000001</v>
      </c>
      <c r="D10" s="973">
        <v>0.71</v>
      </c>
      <c r="E10" s="973">
        <v>1.5</v>
      </c>
      <c r="F10" s="973">
        <v>0.01</v>
      </c>
      <c r="G10" s="973">
        <v>0.04</v>
      </c>
      <c r="H10" s="973">
        <v>4.4800000000000004</v>
      </c>
      <c r="I10" s="973">
        <v>158.34</v>
      </c>
    </row>
    <row r="11" spans="2:9" ht="15.75" customHeight="1">
      <c r="B11" s="309" t="s">
        <v>13</v>
      </c>
      <c r="C11" s="973">
        <v>1146.5999999999999</v>
      </c>
      <c r="D11" s="973">
        <v>315.2</v>
      </c>
      <c r="E11" s="973">
        <v>65.7</v>
      </c>
      <c r="F11" s="973">
        <v>13.8</v>
      </c>
      <c r="G11" s="973">
        <v>6.1</v>
      </c>
      <c r="H11" s="973">
        <v>273</v>
      </c>
      <c r="I11" s="973">
        <v>873.6</v>
      </c>
    </row>
    <row r="12" spans="2:9" ht="15.75" customHeight="1">
      <c r="B12" s="309" t="s">
        <v>113</v>
      </c>
      <c r="C12" s="973">
        <v>180.4</v>
      </c>
      <c r="D12" s="973">
        <v>52.46</v>
      </c>
      <c r="E12" s="973">
        <v>41</v>
      </c>
      <c r="F12" s="973">
        <v>36</v>
      </c>
      <c r="G12" s="973">
        <v>30.32</v>
      </c>
      <c r="H12" s="973">
        <v>0.02</v>
      </c>
      <c r="I12" s="973">
        <v>180.38</v>
      </c>
    </row>
    <row r="13" spans="2:9" ht="15.75" customHeight="1">
      <c r="B13" s="310" t="s">
        <v>134</v>
      </c>
      <c r="C13" s="973">
        <v>319.17</v>
      </c>
      <c r="D13" s="973">
        <v>53.71</v>
      </c>
      <c r="E13" s="973">
        <v>5.08</v>
      </c>
      <c r="F13" s="973">
        <v>3.61</v>
      </c>
      <c r="G13" s="973">
        <v>0.89</v>
      </c>
      <c r="H13" s="973">
        <v>211.32</v>
      </c>
      <c r="I13" s="973">
        <v>107.85</v>
      </c>
    </row>
    <row r="14" spans="2:9" ht="15.75" customHeight="1">
      <c r="B14" s="1185" t="s">
        <v>572</v>
      </c>
      <c r="C14" s="1186"/>
      <c r="D14" s="1186"/>
      <c r="E14" s="1186"/>
      <c r="F14" s="1186"/>
      <c r="G14" s="1186"/>
      <c r="H14" s="1186"/>
      <c r="I14" s="1187"/>
    </row>
    <row r="15" spans="2:9" ht="15.75" customHeight="1">
      <c r="B15" s="309" t="s">
        <v>132</v>
      </c>
      <c r="C15" s="973">
        <v>319.17</v>
      </c>
      <c r="D15" s="973">
        <v>53.71</v>
      </c>
      <c r="E15" s="973">
        <v>5.08</v>
      </c>
      <c r="F15" s="973">
        <v>3.61</v>
      </c>
      <c r="G15" s="973">
        <v>0.89</v>
      </c>
      <c r="H15" s="973">
        <v>211.32</v>
      </c>
      <c r="I15" s="973">
        <v>107.85</v>
      </c>
    </row>
    <row r="16" spans="2:9" ht="15.75" customHeight="1">
      <c r="B16" s="310" t="s">
        <v>6</v>
      </c>
      <c r="C16" s="973">
        <v>1108.6199999999999</v>
      </c>
      <c r="D16" s="973">
        <v>347.01</v>
      </c>
      <c r="E16" s="973">
        <v>101</v>
      </c>
      <c r="F16" s="973">
        <v>50</v>
      </c>
      <c r="G16" s="973">
        <v>35.5</v>
      </c>
      <c r="H16" s="973">
        <v>260.77</v>
      </c>
      <c r="I16" s="973">
        <v>847.85</v>
      </c>
    </row>
    <row r="17" spans="2:12" ht="15.75" customHeight="1">
      <c r="B17" s="310" t="s">
        <v>128</v>
      </c>
      <c r="C17" s="973">
        <v>167.56</v>
      </c>
      <c r="D17" s="973">
        <v>1.27</v>
      </c>
      <c r="E17" s="973">
        <v>1</v>
      </c>
      <c r="F17" s="973">
        <v>0.01</v>
      </c>
      <c r="G17" s="973">
        <v>0.02</v>
      </c>
      <c r="H17" s="973">
        <v>7</v>
      </c>
      <c r="I17" s="973">
        <v>160.56</v>
      </c>
    </row>
    <row r="18" spans="2:12" ht="15.75" customHeight="1">
      <c r="B18" s="310" t="s">
        <v>13</v>
      </c>
      <c r="C18" s="973">
        <v>1127.23</v>
      </c>
      <c r="D18" s="973">
        <v>306.47000000000003</v>
      </c>
      <c r="E18" s="973">
        <v>66</v>
      </c>
      <c r="F18" s="973">
        <v>15</v>
      </c>
      <c r="G18" s="973">
        <v>5.6</v>
      </c>
      <c r="H18" s="973">
        <v>278</v>
      </c>
      <c r="I18" s="973">
        <v>849.23</v>
      </c>
    </row>
    <row r="19" spans="2:12" ht="15.75" customHeight="1">
      <c r="B19" s="310" t="s">
        <v>113</v>
      </c>
      <c r="C19" s="973">
        <v>166.64</v>
      </c>
      <c r="D19" s="973">
        <v>46.99</v>
      </c>
      <c r="E19" s="973">
        <v>36</v>
      </c>
      <c r="F19" s="973">
        <v>33.5</v>
      </c>
      <c r="G19" s="973">
        <v>30</v>
      </c>
      <c r="H19" s="973">
        <v>0.02</v>
      </c>
      <c r="I19" s="973">
        <v>166.62</v>
      </c>
      <c r="J19" s="311"/>
      <c r="K19" s="311"/>
      <c r="L19" s="311"/>
    </row>
    <row r="20" spans="2:12" ht="15.75" customHeight="1">
      <c r="B20" s="310" t="s">
        <v>134</v>
      </c>
      <c r="C20" s="973">
        <v>300.56</v>
      </c>
      <c r="D20" s="973">
        <v>48.53</v>
      </c>
      <c r="E20" s="973">
        <v>5.08</v>
      </c>
      <c r="F20" s="973">
        <v>5.12</v>
      </c>
      <c r="G20" s="973">
        <v>0.81</v>
      </c>
      <c r="H20" s="973">
        <v>201.07</v>
      </c>
      <c r="I20" s="973">
        <v>99.49</v>
      </c>
    </row>
    <row r="21" spans="2:12">
      <c r="B21" s="14" t="s">
        <v>370</v>
      </c>
      <c r="C21" s="14"/>
      <c r="D21" s="14"/>
      <c r="E21" s="14"/>
      <c r="F21" s="14"/>
      <c r="G21" s="14"/>
      <c r="H21" s="14"/>
    </row>
    <row r="22" spans="2:12" ht="31.5" customHeight="1">
      <c r="B22" s="1184"/>
      <c r="C22" s="1184"/>
      <c r="D22" s="1184"/>
      <c r="E22" s="1184"/>
      <c r="F22" s="1184"/>
      <c r="G22" s="1184"/>
      <c r="H22" s="1184"/>
    </row>
    <row r="23" spans="2:12">
      <c r="C23" s="312"/>
      <c r="D23" s="312"/>
      <c r="E23" s="312"/>
      <c r="F23" s="312"/>
      <c r="G23" s="312"/>
    </row>
    <row r="24" spans="2:12">
      <c r="C24" s="922"/>
      <c r="D24" s="922"/>
      <c r="E24" s="922"/>
      <c r="F24" s="922"/>
      <c r="G24" s="922"/>
      <c r="H24" s="922"/>
      <c r="I24" s="922"/>
    </row>
    <row r="25" spans="2:12">
      <c r="C25" s="19"/>
      <c r="D25" s="19"/>
      <c r="E25" s="19"/>
      <c r="F25" s="19"/>
      <c r="G25" s="19"/>
      <c r="H25" s="19"/>
      <c r="I25" s="19"/>
    </row>
    <row r="26" spans="2:12">
      <c r="C26" s="535"/>
    </row>
  </sheetData>
  <mergeCells count="7">
    <mergeCell ref="B2:I2"/>
    <mergeCell ref="B4:I4"/>
    <mergeCell ref="B22:H22"/>
    <mergeCell ref="B5:G5"/>
    <mergeCell ref="B7:I7"/>
    <mergeCell ref="B14:I14"/>
    <mergeCell ref="B3:I3"/>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7">
    <tabColor theme="6" tint="0.79998168889431442"/>
  </sheetPr>
  <dimension ref="B1:M41"/>
  <sheetViews>
    <sheetView topLeftCell="A7" zoomScaleNormal="100" workbookViewId="0">
      <selection activeCell="G36" sqref="G36"/>
    </sheetView>
  </sheetViews>
  <sheetFormatPr baseColWidth="10" defaultRowHeight="12.75"/>
  <cols>
    <col min="1" max="1" width="1.6328125" style="80" customWidth="1"/>
    <col min="2" max="5" width="14.08984375" style="80" customWidth="1"/>
    <col min="6" max="8" width="10.90625" style="80" customWidth="1"/>
    <col min="9" max="16384" width="10.90625" style="80"/>
  </cols>
  <sheetData>
    <row r="1" spans="2:13" s="30" customFormat="1" ht="15" customHeight="1">
      <c r="B1" s="1030" t="s">
        <v>45</v>
      </c>
      <c r="C1" s="1030"/>
      <c r="D1" s="1030"/>
      <c r="E1" s="1030"/>
    </row>
    <row r="2" spans="2:13" s="30" customFormat="1" ht="15" customHeight="1">
      <c r="B2" s="31"/>
      <c r="C2" s="31"/>
      <c r="D2" s="31"/>
      <c r="E2" s="31"/>
    </row>
    <row r="3" spans="2:13" s="30" customFormat="1" ht="34.5" customHeight="1">
      <c r="B3" s="1031" t="s">
        <v>495</v>
      </c>
      <c r="C3" s="1031"/>
      <c r="D3" s="1031"/>
      <c r="E3" s="1031"/>
    </row>
    <row r="4" spans="2:13" s="30" customFormat="1" ht="15" customHeight="1">
      <c r="B4" s="1030" t="s">
        <v>627</v>
      </c>
      <c r="C4" s="1030"/>
      <c r="D4" s="1030"/>
      <c r="E4" s="1030"/>
    </row>
    <row r="5" spans="2:13" s="30" customFormat="1" ht="30.75" customHeight="1">
      <c r="B5" s="313" t="s">
        <v>469</v>
      </c>
      <c r="C5" s="314" t="s">
        <v>425</v>
      </c>
      <c r="D5" s="314" t="s">
        <v>426</v>
      </c>
      <c r="E5" s="314" t="s">
        <v>213</v>
      </c>
    </row>
    <row r="6" spans="2:13" s="30" customFormat="1" ht="15.75" customHeight="1">
      <c r="B6" s="107" t="s">
        <v>69</v>
      </c>
      <c r="C6" s="602">
        <v>102.54600000000001</v>
      </c>
      <c r="D6" s="635">
        <v>1379.6980000000001</v>
      </c>
      <c r="E6" s="602">
        <v>134.54430206931522</v>
      </c>
    </row>
    <row r="7" spans="2:13" s="30" customFormat="1" ht="15.75" customHeight="1">
      <c r="B7" s="107" t="s">
        <v>63</v>
      </c>
      <c r="C7" s="602">
        <v>110.233</v>
      </c>
      <c r="D7" s="635">
        <v>1413.644</v>
      </c>
      <c r="E7" s="602">
        <v>128.24145219671061</v>
      </c>
    </row>
    <row r="8" spans="2:13" s="30" customFormat="1" ht="15.75" customHeight="1">
      <c r="B8" s="107" t="s">
        <v>65</v>
      </c>
      <c r="C8" s="602">
        <v>106.34699999999999</v>
      </c>
      <c r="D8" s="635">
        <v>1411.057</v>
      </c>
      <c r="E8" s="602">
        <v>132.68423180719719</v>
      </c>
      <c r="F8" s="315"/>
      <c r="G8" s="315"/>
      <c r="H8" s="315"/>
    </row>
    <row r="9" spans="2:13" s="30" customFormat="1" ht="15.75" customHeight="1">
      <c r="B9" s="107" t="s">
        <v>70</v>
      </c>
      <c r="C9" s="602">
        <v>92.378</v>
      </c>
      <c r="D9" s="635">
        <v>1115.732</v>
      </c>
      <c r="E9" s="602">
        <v>120.77897334863279</v>
      </c>
      <c r="F9" s="315"/>
      <c r="G9" s="315"/>
      <c r="H9" s="315"/>
    </row>
    <row r="10" spans="2:13" s="30" customFormat="1" ht="15.75" customHeight="1">
      <c r="B10" s="107" t="s">
        <v>111</v>
      </c>
      <c r="C10" s="602">
        <v>117.6</v>
      </c>
      <c r="D10" s="635">
        <v>1517.8920000000001</v>
      </c>
      <c r="E10" s="602">
        <v>129.07244897959185</v>
      </c>
      <c r="F10" s="315"/>
      <c r="G10" s="315"/>
      <c r="H10" s="315"/>
    </row>
    <row r="11" spans="2:13" s="30" customFormat="1" ht="15.75" customHeight="1">
      <c r="B11" s="107" t="s">
        <v>163</v>
      </c>
      <c r="C11" s="603">
        <v>92.536000000000001</v>
      </c>
      <c r="D11" s="635">
        <v>1149.0391</v>
      </c>
      <c r="E11" s="602">
        <v>124.1721167977868</v>
      </c>
      <c r="F11" s="315"/>
      <c r="G11" s="315"/>
      <c r="H11" s="315"/>
    </row>
    <row r="12" spans="2:13" ht="15.75" customHeight="1">
      <c r="B12" s="107" t="s">
        <v>380</v>
      </c>
      <c r="C12" s="603">
        <v>86.421000000000006</v>
      </c>
      <c r="D12" s="635">
        <v>1039.675</v>
      </c>
      <c r="E12" s="602">
        <v>120.30351419215236</v>
      </c>
      <c r="F12" s="315"/>
      <c r="G12" s="670"/>
      <c r="H12" s="315"/>
      <c r="I12" s="53"/>
      <c r="J12" s="316"/>
      <c r="K12" s="316"/>
      <c r="L12" s="317"/>
      <c r="M12" s="53"/>
    </row>
    <row r="13" spans="2:13" ht="15" customHeight="1">
      <c r="B13" s="107" t="s">
        <v>474</v>
      </c>
      <c r="C13" s="603">
        <v>81.597999999999999</v>
      </c>
      <c r="D13" s="635">
        <v>1087.9098671827173</v>
      </c>
      <c r="E13" s="603">
        <v>133.32555542816215</v>
      </c>
      <c r="F13" s="315"/>
      <c r="G13" s="315"/>
      <c r="H13" s="315"/>
      <c r="I13" s="53"/>
      <c r="J13" s="316"/>
      <c r="K13" s="316"/>
      <c r="L13" s="317"/>
      <c r="M13" s="53"/>
    </row>
    <row r="14" spans="2:13" ht="15" customHeight="1">
      <c r="B14" s="107" t="s">
        <v>534</v>
      </c>
      <c r="C14" s="952">
        <v>73.856999999999999</v>
      </c>
      <c r="D14" s="635">
        <v>951.06949999999995</v>
      </c>
      <c r="E14" s="952">
        <f>D14/C14*10</f>
        <v>128.77174810782998</v>
      </c>
      <c r="F14" s="315"/>
      <c r="G14" s="315"/>
      <c r="H14" s="315"/>
      <c r="I14" s="53"/>
      <c r="J14" s="316"/>
      <c r="K14" s="316"/>
      <c r="L14" s="317"/>
      <c r="M14" s="53"/>
    </row>
    <row r="15" spans="2:13" ht="34.5" customHeight="1">
      <c r="B15" s="1033" t="s">
        <v>654</v>
      </c>
      <c r="C15" s="1033"/>
      <c r="D15" s="1033"/>
      <c r="E15" s="1033"/>
      <c r="F15" s="61"/>
      <c r="G15" s="61"/>
      <c r="H15" s="61"/>
      <c r="I15" s="61"/>
      <c r="J15" s="61"/>
      <c r="K15" s="61"/>
      <c r="L15" s="61"/>
    </row>
    <row r="16" spans="2:13" ht="19.5" customHeight="1">
      <c r="B16" s="1190" t="s">
        <v>550</v>
      </c>
      <c r="C16" s="1190"/>
      <c r="D16" s="1190"/>
      <c r="E16" s="1190"/>
      <c r="G16" s="670"/>
      <c r="H16" s="318"/>
    </row>
    <row r="17" spans="7:7" ht="12.75" customHeight="1">
      <c r="G17" s="672"/>
    </row>
    <row r="18" spans="7:7" ht="12.75" customHeight="1"/>
    <row r="19" spans="7:7" ht="12.75" customHeight="1"/>
    <row r="20" spans="7:7" ht="12.75" customHeight="1"/>
    <row r="21" spans="7:7" ht="12.75" customHeight="1">
      <c r="G21" s="670"/>
    </row>
    <row r="22" spans="7:7" ht="12.75" customHeight="1"/>
    <row r="23" spans="7:7" ht="12.75" customHeight="1"/>
    <row r="24" spans="7:7" ht="12.75" customHeight="1"/>
    <row r="25" spans="7:7" ht="12.75" customHeight="1"/>
    <row r="26" spans="7:7" ht="12.75" customHeight="1"/>
    <row r="27" spans="7:7" ht="12.75" customHeight="1"/>
    <row r="28" spans="7:7" ht="12.75" customHeight="1"/>
    <row r="29" spans="7:7" ht="12.75" customHeight="1"/>
    <row r="30" spans="7:7" ht="12.75" customHeight="1"/>
    <row r="31" spans="7:7" ht="12.75" customHeight="1"/>
    <row r="32" spans="7:7" ht="12.75" customHeight="1"/>
    <row r="33" spans="2:5" ht="12.75" customHeight="1"/>
    <row r="34" spans="2:5" ht="12.75" customHeight="1">
      <c r="B34" s="1189"/>
      <c r="C34" s="1189"/>
      <c r="D34" s="1189"/>
      <c r="E34" s="1189"/>
    </row>
    <row r="35" spans="2:5" ht="21.75" customHeight="1">
      <c r="B35" s="1189"/>
      <c r="C35" s="1189"/>
      <c r="D35" s="1189"/>
      <c r="E35" s="1189"/>
    </row>
    <row r="36" spans="2:5" ht="12.75" customHeight="1">
      <c r="B36" s="1188" t="s">
        <v>535</v>
      </c>
      <c r="C36" s="1188"/>
      <c r="D36" s="1188"/>
      <c r="E36" s="1188"/>
    </row>
    <row r="37" spans="2:5" ht="12.75" customHeight="1"/>
    <row r="38" spans="2:5" ht="12.75" customHeight="1"/>
    <row r="39" spans="2:5" ht="12.75" customHeight="1"/>
    <row r="40" spans="2:5" ht="12.75" customHeight="1"/>
    <row r="41" spans="2:5" ht="12.75" customHeight="1"/>
  </sheetData>
  <mergeCells count="7">
    <mergeCell ref="B36:E36"/>
    <mergeCell ref="B34:E35"/>
    <mergeCell ref="B1:E1"/>
    <mergeCell ref="B3:E3"/>
    <mergeCell ref="B4:E4"/>
    <mergeCell ref="B15:E15"/>
    <mergeCell ref="B16:E16"/>
  </mergeCells>
  <pageMargins left="0.98425196850393704" right="0.98425196850393704" top="0.98425196850393704" bottom="0.98425196850393704" header="0.51181102362204722" footer="0.51181102362204722"/>
  <pageSetup orientation="portrait" r:id="rId1"/>
  <headerFooter>
    <oddFooter>&amp;C&amp;11&amp;A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8">
    <tabColor theme="6" tint="0.79998168889431442"/>
  </sheetPr>
  <dimension ref="B1:L25"/>
  <sheetViews>
    <sheetView zoomScaleNormal="100" zoomScaleSheetLayoutView="50" workbookViewId="0">
      <selection activeCell="E25" sqref="E25"/>
    </sheetView>
  </sheetViews>
  <sheetFormatPr baseColWidth="10" defaultRowHeight="12.75"/>
  <cols>
    <col min="1" max="1" width="3" style="80" customWidth="1"/>
    <col min="2" max="2" width="12.54296875" style="80" customWidth="1"/>
    <col min="3" max="3" width="12.1796875" style="80" customWidth="1"/>
    <col min="4" max="4" width="10.81640625" style="80" customWidth="1"/>
    <col min="5" max="5" width="7.81640625" style="334" bestFit="1" customWidth="1"/>
    <col min="6" max="10" width="7.08984375" style="334" customWidth="1"/>
    <col min="11" max="13" width="7.08984375" style="80" customWidth="1"/>
    <col min="14" max="14" width="6.6328125" style="80" customWidth="1"/>
    <col min="15" max="15" width="6.54296875" style="80" customWidth="1"/>
    <col min="16" max="16384" width="10.90625" style="80"/>
  </cols>
  <sheetData>
    <row r="1" spans="2:12" s="30" customFormat="1">
      <c r="B1" s="1030" t="s">
        <v>3</v>
      </c>
      <c r="C1" s="1030"/>
      <c r="D1" s="1030"/>
      <c r="E1" s="212"/>
      <c r="F1" s="212"/>
      <c r="G1" s="212"/>
      <c r="H1" s="212"/>
      <c r="I1" s="212"/>
      <c r="J1" s="212"/>
    </row>
    <row r="2" spans="2:12" s="30" customFormat="1">
      <c r="B2" s="31"/>
      <c r="C2" s="31"/>
      <c r="D2" s="31"/>
      <c r="E2" s="212"/>
      <c r="F2" s="212"/>
      <c r="G2" s="212"/>
      <c r="H2" s="212"/>
      <c r="I2" s="212"/>
      <c r="J2" s="212"/>
    </row>
    <row r="3" spans="2:12" s="30" customFormat="1" ht="36.75" customHeight="1">
      <c r="B3" s="1031" t="s">
        <v>214</v>
      </c>
      <c r="C3" s="1030"/>
      <c r="D3" s="1030"/>
      <c r="E3" s="212"/>
      <c r="F3" s="212"/>
      <c r="G3" s="212"/>
      <c r="H3" s="212"/>
      <c r="I3" s="212"/>
      <c r="J3" s="212"/>
    </row>
    <row r="4" spans="2:12" s="30" customFormat="1" ht="15.75" customHeight="1">
      <c r="B4" s="1030" t="s">
        <v>547</v>
      </c>
      <c r="C4" s="1030"/>
      <c r="D4" s="1030"/>
      <c r="E4" s="212"/>
      <c r="F4" s="212"/>
      <c r="G4" s="212"/>
      <c r="H4" s="212"/>
      <c r="I4" s="212"/>
      <c r="J4" s="212"/>
    </row>
    <row r="5" spans="2:12" s="30" customFormat="1" ht="30" customHeight="1">
      <c r="B5" s="313" t="s">
        <v>11</v>
      </c>
      <c r="C5" s="313" t="s">
        <v>12</v>
      </c>
      <c r="D5" s="314" t="s">
        <v>32</v>
      </c>
      <c r="E5" s="212"/>
      <c r="F5" s="212"/>
      <c r="G5" s="212"/>
      <c r="H5" s="212"/>
      <c r="I5" s="212"/>
      <c r="J5" s="212"/>
    </row>
    <row r="6" spans="2:12" ht="15.75" customHeight="1">
      <c r="B6" s="1191" t="s">
        <v>466</v>
      </c>
      <c r="C6" s="329" t="s">
        <v>215</v>
      </c>
      <c r="D6" s="320">
        <v>217</v>
      </c>
      <c r="E6" s="321"/>
      <c r="F6" s="326"/>
      <c r="G6" s="322"/>
      <c r="H6" s="323"/>
      <c r="I6" s="324"/>
      <c r="J6" s="324"/>
      <c r="K6" s="317"/>
      <c r="L6" s="53"/>
    </row>
    <row r="7" spans="2:12" ht="15.75" customHeight="1">
      <c r="B7" s="1191"/>
      <c r="C7" s="329" t="s">
        <v>181</v>
      </c>
      <c r="D7" s="320">
        <v>931</v>
      </c>
      <c r="E7" s="321"/>
      <c r="F7" s="326"/>
      <c r="G7" s="322"/>
      <c r="H7" s="323"/>
      <c r="I7" s="324"/>
      <c r="J7" s="324"/>
      <c r="K7" s="317"/>
      <c r="L7" s="53"/>
    </row>
    <row r="8" spans="2:12" ht="15.75" customHeight="1">
      <c r="B8" s="1191"/>
      <c r="C8" s="329" t="s">
        <v>216</v>
      </c>
      <c r="D8" s="320">
        <v>6868</v>
      </c>
      <c r="E8" s="321"/>
      <c r="F8" s="326"/>
      <c r="G8" s="322"/>
      <c r="H8" s="323"/>
      <c r="I8" s="324"/>
      <c r="J8" s="324"/>
      <c r="K8" s="317"/>
      <c r="L8" s="53"/>
    </row>
    <row r="9" spans="2:12" ht="15.75" customHeight="1">
      <c r="B9" s="1191"/>
      <c r="C9" s="329" t="s">
        <v>217</v>
      </c>
      <c r="D9" s="320">
        <v>38617</v>
      </c>
      <c r="E9" s="321"/>
      <c r="F9" s="326"/>
      <c r="G9" s="322"/>
      <c r="H9" s="323"/>
      <c r="I9" s="324"/>
      <c r="J9" s="324"/>
      <c r="K9" s="317"/>
      <c r="L9" s="53"/>
    </row>
    <row r="10" spans="2:12" ht="15.75" customHeight="1">
      <c r="B10" s="1191"/>
      <c r="C10" s="329" t="s">
        <v>184</v>
      </c>
      <c r="D10" s="320">
        <v>24037</v>
      </c>
      <c r="E10" s="321"/>
      <c r="F10" s="326"/>
      <c r="G10" s="322"/>
      <c r="H10" s="323"/>
      <c r="I10" s="324"/>
      <c r="J10" s="324"/>
      <c r="K10" s="317"/>
      <c r="L10" s="53"/>
    </row>
    <row r="11" spans="2:12" ht="15.75" customHeight="1">
      <c r="B11" s="1191"/>
      <c r="C11" s="329" t="s">
        <v>185</v>
      </c>
      <c r="D11" s="320">
        <v>17707</v>
      </c>
      <c r="E11" s="321"/>
      <c r="F11" s="326"/>
      <c r="G11" s="322"/>
      <c r="H11" s="323"/>
      <c r="I11" s="324"/>
      <c r="J11" s="324"/>
      <c r="K11" s="317"/>
      <c r="L11" s="53"/>
    </row>
    <row r="12" spans="2:12" ht="15.75" customHeight="1">
      <c r="B12" s="1191"/>
      <c r="C12" s="329" t="s">
        <v>186</v>
      </c>
      <c r="D12" s="320">
        <v>245</v>
      </c>
      <c r="E12" s="321"/>
      <c r="F12" s="326"/>
      <c r="G12" s="322"/>
      <c r="H12" s="323"/>
      <c r="I12" s="324"/>
      <c r="J12" s="324"/>
      <c r="K12" s="317"/>
      <c r="L12" s="53"/>
    </row>
    <row r="13" spans="2:12" ht="15.75" customHeight="1">
      <c r="B13" s="1191"/>
      <c r="C13" s="329" t="s">
        <v>44</v>
      </c>
      <c r="D13" s="320">
        <v>436</v>
      </c>
      <c r="E13" s="321"/>
      <c r="F13" s="326"/>
      <c r="G13" s="327"/>
      <c r="H13" s="323"/>
      <c r="I13" s="324"/>
      <c r="J13" s="324"/>
      <c r="K13" s="317"/>
      <c r="L13" s="53"/>
    </row>
    <row r="14" spans="2:12" ht="15.75" customHeight="1">
      <c r="B14" s="1191"/>
      <c r="C14" s="329" t="s">
        <v>7</v>
      </c>
      <c r="D14" s="320">
        <v>89058</v>
      </c>
      <c r="E14" s="321"/>
      <c r="F14" s="326"/>
      <c r="G14" s="328"/>
      <c r="H14" s="323"/>
      <c r="I14" s="324"/>
      <c r="J14" s="324"/>
      <c r="K14" s="317"/>
      <c r="L14" s="53"/>
    </row>
    <row r="15" spans="2:12" ht="15.75" customHeight="1">
      <c r="B15" s="1191" t="s">
        <v>542</v>
      </c>
      <c r="C15" s="765" t="s">
        <v>215</v>
      </c>
      <c r="D15" s="320">
        <v>123</v>
      </c>
      <c r="E15" s="321"/>
      <c r="F15" s="328"/>
      <c r="G15" s="327"/>
      <c r="H15" s="330"/>
      <c r="I15" s="324"/>
      <c r="J15" s="328"/>
      <c r="K15" s="317"/>
      <c r="L15" s="316"/>
    </row>
    <row r="16" spans="2:12" ht="15.75" customHeight="1">
      <c r="B16" s="1191"/>
      <c r="C16" s="765" t="s">
        <v>181</v>
      </c>
      <c r="D16" s="320">
        <v>622</v>
      </c>
      <c r="E16" s="321"/>
      <c r="F16" s="328"/>
      <c r="G16" s="327"/>
      <c r="H16" s="330"/>
      <c r="I16" s="324"/>
      <c r="J16" s="328"/>
      <c r="K16" s="317"/>
      <c r="L16" s="316"/>
    </row>
    <row r="17" spans="2:12" ht="15.75" customHeight="1">
      <c r="B17" s="1191"/>
      <c r="C17" s="765" t="s">
        <v>216</v>
      </c>
      <c r="D17" s="320">
        <v>5023</v>
      </c>
      <c r="E17" s="321"/>
      <c r="F17" s="328"/>
      <c r="G17" s="327"/>
      <c r="H17" s="330"/>
      <c r="I17" s="324"/>
      <c r="J17" s="328"/>
      <c r="K17" s="317"/>
      <c r="L17" s="316"/>
    </row>
    <row r="18" spans="2:12" ht="15.75" customHeight="1">
      <c r="B18" s="1191"/>
      <c r="C18" s="765" t="s">
        <v>217</v>
      </c>
      <c r="D18" s="320">
        <v>33261</v>
      </c>
      <c r="E18" s="321"/>
      <c r="F18" s="671"/>
      <c r="G18" s="327"/>
      <c r="H18" s="330"/>
      <c r="I18" s="324"/>
      <c r="J18" s="328"/>
      <c r="K18" s="317"/>
      <c r="L18" s="316"/>
    </row>
    <row r="19" spans="2:12" ht="15.75" customHeight="1">
      <c r="B19" s="1191"/>
      <c r="C19" s="765" t="s">
        <v>184</v>
      </c>
      <c r="D19" s="320">
        <v>24481</v>
      </c>
      <c r="E19" s="321"/>
      <c r="F19" s="671"/>
      <c r="G19" s="327"/>
      <c r="H19" s="330"/>
      <c r="I19" s="324"/>
      <c r="J19" s="328"/>
      <c r="K19" s="317"/>
      <c r="L19" s="316"/>
    </row>
    <row r="20" spans="2:12" ht="15.75" customHeight="1">
      <c r="B20" s="1191"/>
      <c r="C20" s="80" t="s">
        <v>502</v>
      </c>
      <c r="D20" s="320">
        <v>6866</v>
      </c>
      <c r="E20" s="321"/>
      <c r="F20" s="671"/>
      <c r="G20" s="327"/>
      <c r="H20" s="330"/>
      <c r="I20" s="324"/>
      <c r="J20" s="328"/>
      <c r="K20" s="317"/>
      <c r="L20" s="316"/>
    </row>
    <row r="21" spans="2:12" ht="15.75" customHeight="1">
      <c r="B21" s="1191"/>
      <c r="C21" s="765" t="s">
        <v>185</v>
      </c>
      <c r="D21" s="320">
        <v>9394</v>
      </c>
      <c r="E21" s="321"/>
      <c r="F21" s="328"/>
      <c r="G21" s="327"/>
      <c r="H21" s="330"/>
      <c r="I21" s="324"/>
      <c r="J21" s="328"/>
      <c r="K21" s="317"/>
      <c r="L21" s="316"/>
    </row>
    <row r="22" spans="2:12" ht="15.75" customHeight="1">
      <c r="B22" s="1191"/>
      <c r="C22" s="765" t="s">
        <v>186</v>
      </c>
      <c r="D22" s="320">
        <v>222</v>
      </c>
      <c r="E22" s="321"/>
      <c r="F22" s="328"/>
      <c r="G22" s="331"/>
      <c r="H22" s="330"/>
      <c r="I22" s="324"/>
      <c r="J22" s="324"/>
      <c r="K22" s="317"/>
      <c r="L22" s="332"/>
    </row>
    <row r="23" spans="2:12" ht="15.75" customHeight="1">
      <c r="B23" s="1191"/>
      <c r="C23" s="765" t="s">
        <v>44</v>
      </c>
      <c r="D23" s="107">
        <v>436</v>
      </c>
      <c r="E23" s="321"/>
      <c r="F23" s="328"/>
      <c r="G23" s="328"/>
      <c r="H23" s="330"/>
      <c r="I23" s="324"/>
      <c r="J23" s="324"/>
      <c r="K23" s="317"/>
      <c r="L23" s="332"/>
    </row>
    <row r="24" spans="2:12" ht="17.25" customHeight="1">
      <c r="B24" s="1192"/>
      <c r="C24" s="766" t="s">
        <v>7</v>
      </c>
      <c r="D24" s="767">
        <v>80428</v>
      </c>
      <c r="E24" s="333"/>
      <c r="F24" s="333"/>
      <c r="G24" s="333"/>
      <c r="H24" s="333"/>
      <c r="I24" s="333"/>
      <c r="J24" s="333"/>
      <c r="K24" s="61"/>
      <c r="L24" s="332"/>
    </row>
    <row r="25" spans="2:12" ht="36" customHeight="1">
      <c r="B25" s="1035" t="s">
        <v>487</v>
      </c>
      <c r="C25" s="1036"/>
      <c r="D25" s="1037"/>
      <c r="E25" s="768"/>
      <c r="F25" s="768"/>
    </row>
  </sheetData>
  <mergeCells count="6">
    <mergeCell ref="B25:D25"/>
    <mergeCell ref="B1:D1"/>
    <mergeCell ref="B3:D3"/>
    <mergeCell ref="B4:D4"/>
    <mergeCell ref="B6:B14"/>
    <mergeCell ref="B15:B2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9">
    <tabColor theme="6" tint="0.79998168889431442"/>
  </sheetPr>
  <dimension ref="B1:Q25"/>
  <sheetViews>
    <sheetView zoomScaleNormal="100" zoomScaleSheetLayoutView="50" workbookViewId="0">
      <selection activeCell="H29" sqref="H29"/>
    </sheetView>
  </sheetViews>
  <sheetFormatPr baseColWidth="10" defaultRowHeight="12.75"/>
  <cols>
    <col min="1" max="1" width="1.7265625" style="80" customWidth="1"/>
    <col min="2" max="2" width="9" style="80" customWidth="1"/>
    <col min="3" max="3" width="12.1796875" style="80" customWidth="1"/>
    <col min="4" max="5" width="10.81640625" style="80" customWidth="1"/>
    <col min="6" max="6" width="13.90625" style="80" customWidth="1"/>
    <col min="7" max="7" width="10.90625" style="334" customWidth="1"/>
    <col min="8" max="11" width="10.90625" style="80" customWidth="1"/>
    <col min="12" max="14" width="10.90625" style="336" customWidth="1"/>
    <col min="15" max="16" width="10.90625" style="80" customWidth="1"/>
    <col min="17" max="16384" width="10.90625" style="80"/>
  </cols>
  <sheetData>
    <row r="1" spans="2:17" s="30" customFormat="1">
      <c r="B1" s="1030" t="s">
        <v>37</v>
      </c>
      <c r="C1" s="1030"/>
      <c r="D1" s="1030"/>
      <c r="E1" s="1030"/>
      <c r="F1" s="1030"/>
      <c r="G1" s="212"/>
      <c r="L1" s="335"/>
      <c r="M1" s="335"/>
      <c r="N1" s="335"/>
    </row>
    <row r="2" spans="2:17" s="30" customFormat="1">
      <c r="B2" s="31"/>
      <c r="C2" s="31"/>
      <c r="D2" s="31"/>
      <c r="E2" s="31"/>
      <c r="F2" s="31"/>
      <c r="G2" s="212"/>
      <c r="L2" s="335"/>
      <c r="M2" s="335"/>
      <c r="N2" s="335"/>
    </row>
    <row r="3" spans="2:17" s="30" customFormat="1" ht="29.25" customHeight="1">
      <c r="B3" s="1031" t="s">
        <v>218</v>
      </c>
      <c r="C3" s="1030"/>
      <c r="D3" s="1030"/>
      <c r="E3" s="1030"/>
      <c r="F3" s="1030"/>
      <c r="G3" s="212"/>
      <c r="L3" s="335"/>
      <c r="M3" s="335"/>
      <c r="N3" s="335"/>
    </row>
    <row r="4" spans="2:17" s="30" customFormat="1" ht="17.25" customHeight="1">
      <c r="B4" s="1030" t="s">
        <v>547</v>
      </c>
      <c r="C4" s="1030"/>
      <c r="D4" s="1030"/>
      <c r="E4" s="1030"/>
      <c r="F4" s="1030"/>
      <c r="G4" s="212"/>
      <c r="L4" s="335"/>
      <c r="M4" s="335"/>
      <c r="N4" s="335"/>
    </row>
    <row r="5" spans="2:17" s="30" customFormat="1" ht="30" customHeight="1">
      <c r="B5" s="277" t="s">
        <v>11</v>
      </c>
      <c r="C5" s="313" t="s">
        <v>12</v>
      </c>
      <c r="D5" s="314" t="s">
        <v>32</v>
      </c>
      <c r="E5" s="314" t="s">
        <v>30</v>
      </c>
      <c r="F5" s="314" t="s">
        <v>31</v>
      </c>
      <c r="G5" s="212"/>
      <c r="L5" s="335"/>
      <c r="M5" s="335"/>
      <c r="N5" s="335"/>
    </row>
    <row r="6" spans="2:17" ht="15.75" customHeight="1">
      <c r="B6" s="1191" t="s">
        <v>474</v>
      </c>
      <c r="C6" s="319" t="s">
        <v>215</v>
      </c>
      <c r="D6" s="777">
        <v>217</v>
      </c>
      <c r="E6" s="778">
        <f>F6*D6/10</f>
        <v>549.77832313584372</v>
      </c>
      <c r="F6" s="779">
        <v>25.335406596121832</v>
      </c>
      <c r="G6" s="321"/>
      <c r="H6" s="337"/>
      <c r="I6" s="338"/>
      <c r="J6" s="338"/>
      <c r="K6" s="338"/>
    </row>
    <row r="7" spans="2:17" ht="15.75" customHeight="1">
      <c r="B7" s="1191"/>
      <c r="C7" s="319" t="s">
        <v>181</v>
      </c>
      <c r="D7" s="777">
        <v>931</v>
      </c>
      <c r="E7" s="778">
        <f t="shared" ref="E7:E13" si="0">F7*D7/10</f>
        <v>13317.592043001012</v>
      </c>
      <c r="F7" s="779">
        <v>143.04610142858232</v>
      </c>
      <c r="G7" s="321"/>
      <c r="H7" s="337"/>
      <c r="I7" s="338"/>
      <c r="J7" s="338"/>
      <c r="K7" s="338"/>
    </row>
    <row r="8" spans="2:17" ht="15.75" customHeight="1">
      <c r="B8" s="1191"/>
      <c r="C8" s="319" t="s">
        <v>216</v>
      </c>
      <c r="D8" s="777">
        <v>5900</v>
      </c>
      <c r="E8" s="778">
        <f t="shared" si="0"/>
        <v>82857.016148729104</v>
      </c>
      <c r="F8" s="779">
        <v>140.43562059106628</v>
      </c>
      <c r="G8" s="321"/>
      <c r="H8" s="337"/>
      <c r="I8" s="338"/>
      <c r="J8" s="338"/>
      <c r="K8" s="338"/>
    </row>
    <row r="9" spans="2:17" ht="15.75" customHeight="1">
      <c r="B9" s="1191"/>
      <c r="C9" s="319" t="s">
        <v>217</v>
      </c>
      <c r="D9" s="777">
        <v>35657</v>
      </c>
      <c r="E9" s="778">
        <f t="shared" si="0"/>
        <v>510929.15781170299</v>
      </c>
      <c r="F9" s="779">
        <v>143.29000134944133</v>
      </c>
      <c r="G9" s="321"/>
      <c r="H9" s="341"/>
      <c r="I9" s="338"/>
      <c r="J9" s="338"/>
      <c r="K9" s="338"/>
    </row>
    <row r="10" spans="2:17" ht="15.75" customHeight="1">
      <c r="B10" s="1191"/>
      <c r="C10" s="319" t="s">
        <v>184</v>
      </c>
      <c r="D10" s="777">
        <v>21193</v>
      </c>
      <c r="E10" s="778">
        <f t="shared" si="0"/>
        <v>258701.0068704499</v>
      </c>
      <c r="F10" s="779">
        <v>122.0690826548624</v>
      </c>
      <c r="G10" s="321"/>
      <c r="H10" s="341"/>
      <c r="I10" s="338"/>
      <c r="J10" s="338"/>
      <c r="K10" s="338"/>
    </row>
    <row r="11" spans="2:17" ht="15.75" customHeight="1">
      <c r="B11" s="1191"/>
      <c r="C11" s="319" t="s">
        <v>185</v>
      </c>
      <c r="D11" s="777">
        <v>17070</v>
      </c>
      <c r="E11" s="778">
        <f t="shared" si="0"/>
        <v>218818.61598569859</v>
      </c>
      <c r="F11" s="779">
        <v>128.18899589086033</v>
      </c>
      <c r="G11" s="321"/>
      <c r="H11" s="528"/>
      <c r="I11" s="529"/>
      <c r="J11" s="529"/>
      <c r="K11" s="529"/>
      <c r="L11" s="530"/>
      <c r="M11" s="530"/>
      <c r="N11" s="530"/>
      <c r="O11" s="530"/>
      <c r="P11" s="530"/>
      <c r="Q11" s="530"/>
    </row>
    <row r="12" spans="2:17" ht="15.75" customHeight="1">
      <c r="B12" s="1191"/>
      <c r="C12" s="319" t="s">
        <v>186</v>
      </c>
      <c r="D12" s="777">
        <v>245</v>
      </c>
      <c r="E12" s="778">
        <f t="shared" si="0"/>
        <v>1470</v>
      </c>
      <c r="F12" s="779">
        <v>60</v>
      </c>
      <c r="G12" s="321"/>
      <c r="H12" s="528"/>
      <c r="I12" s="529"/>
      <c r="J12" s="529"/>
      <c r="K12" s="529"/>
      <c r="L12" s="530"/>
      <c r="M12" s="530"/>
      <c r="N12" s="530"/>
      <c r="O12" s="530"/>
      <c r="P12" s="530"/>
      <c r="Q12" s="530"/>
    </row>
    <row r="13" spans="2:17" ht="15.75" customHeight="1">
      <c r="B13" s="1191"/>
      <c r="C13" s="319" t="s">
        <v>44</v>
      </c>
      <c r="D13" s="777">
        <v>385</v>
      </c>
      <c r="E13" s="778">
        <f t="shared" si="0"/>
        <v>1266.7</v>
      </c>
      <c r="F13" s="779">
        <v>32.9012987012987</v>
      </c>
      <c r="G13" s="321"/>
      <c r="H13" s="528"/>
      <c r="I13" s="529"/>
      <c r="J13" s="529"/>
      <c r="K13" s="529"/>
      <c r="L13" s="530"/>
      <c r="M13" s="530"/>
      <c r="N13" s="530"/>
      <c r="O13" s="530"/>
      <c r="P13" s="530"/>
      <c r="Q13" s="530"/>
    </row>
    <row r="14" spans="2:17" ht="15.75" customHeight="1">
      <c r="B14" s="1191"/>
      <c r="C14" s="319" t="s">
        <v>7</v>
      </c>
      <c r="D14" s="778">
        <f>SUM(D6:D13)</f>
        <v>81598</v>
      </c>
      <c r="E14" s="778">
        <f>SUM(E6:E13)</f>
        <v>1087909.8671827174</v>
      </c>
      <c r="F14" s="779">
        <f>E14/D14*10</f>
        <v>133.32555542816215</v>
      </c>
      <c r="G14" s="321"/>
      <c r="H14" s="528"/>
      <c r="I14" s="531"/>
      <c r="J14" s="529"/>
      <c r="K14" s="529"/>
      <c r="L14" s="530"/>
      <c r="M14" s="530"/>
      <c r="N14" s="530"/>
      <c r="O14" s="530"/>
      <c r="P14" s="530"/>
      <c r="Q14" s="530"/>
    </row>
    <row r="15" spans="2:17" ht="15.75" customHeight="1">
      <c r="B15" s="1192" t="s">
        <v>534</v>
      </c>
      <c r="C15" s="769" t="s">
        <v>215</v>
      </c>
      <c r="D15" s="777">
        <v>123</v>
      </c>
      <c r="E15" s="778">
        <v>599.79999999999995</v>
      </c>
      <c r="F15" s="779">
        <f>E15/D15*10</f>
        <v>48.764227642276417</v>
      </c>
      <c r="G15" s="339"/>
      <c r="H15" s="528"/>
      <c r="I15" s="531"/>
      <c r="J15" s="529"/>
      <c r="K15" s="531"/>
      <c r="L15" s="532"/>
      <c r="M15" s="533"/>
      <c r="N15" s="534"/>
      <c r="O15" s="530"/>
      <c r="P15" s="530"/>
      <c r="Q15" s="530"/>
    </row>
    <row r="16" spans="2:17" ht="15.75" customHeight="1">
      <c r="B16" s="1194"/>
      <c r="C16" s="769" t="s">
        <v>181</v>
      </c>
      <c r="D16" s="777">
        <v>622</v>
      </c>
      <c r="E16" s="778">
        <v>7728.6</v>
      </c>
      <c r="F16" s="779">
        <f t="shared" ref="F16:F24" si="1">E16/D16*10</f>
        <v>124.25401929260451</v>
      </c>
      <c r="G16" s="338"/>
      <c r="H16" s="528"/>
      <c r="I16" s="531"/>
      <c r="J16" s="529"/>
      <c r="K16" s="531"/>
      <c r="L16" s="532"/>
      <c r="M16" s="533"/>
      <c r="N16" s="534"/>
      <c r="O16" s="530"/>
      <c r="P16" s="530"/>
      <c r="Q16" s="530"/>
    </row>
    <row r="17" spans="2:17" ht="15.75" customHeight="1">
      <c r="B17" s="1194"/>
      <c r="C17" s="769" t="s">
        <v>216</v>
      </c>
      <c r="D17" s="777">
        <v>4065</v>
      </c>
      <c r="E17" s="778">
        <v>54555</v>
      </c>
      <c r="F17" s="779">
        <f t="shared" si="1"/>
        <v>134.20664206642067</v>
      </c>
      <c r="G17" s="339"/>
      <c r="H17" s="528"/>
      <c r="I17" s="531"/>
      <c r="J17" s="529"/>
      <c r="K17" s="531"/>
      <c r="L17" s="532"/>
      <c r="M17" s="533"/>
      <c r="N17" s="534"/>
      <c r="O17" s="530"/>
      <c r="P17" s="530"/>
      <c r="Q17" s="530"/>
    </row>
    <row r="18" spans="2:17" ht="15.75" customHeight="1">
      <c r="B18" s="1194"/>
      <c r="C18" s="769" t="s">
        <v>217</v>
      </c>
      <c r="D18" s="777">
        <v>30933</v>
      </c>
      <c r="E18" s="778">
        <v>409157</v>
      </c>
      <c r="F18" s="779">
        <f t="shared" si="1"/>
        <v>132.27200724145735</v>
      </c>
      <c r="G18" s="339"/>
      <c r="H18" s="528"/>
      <c r="I18" s="531"/>
      <c r="J18" s="529"/>
      <c r="K18" s="531"/>
      <c r="L18" s="532"/>
      <c r="M18" s="533"/>
      <c r="N18" s="534"/>
      <c r="O18" s="530"/>
      <c r="P18" s="530"/>
      <c r="Q18" s="530"/>
    </row>
    <row r="19" spans="2:17" ht="15.75" customHeight="1">
      <c r="B19" s="1194"/>
      <c r="C19" s="769" t="s">
        <v>184</v>
      </c>
      <c r="D19" s="777">
        <v>22114</v>
      </c>
      <c r="E19" s="778">
        <v>276288.2</v>
      </c>
      <c r="F19" s="779">
        <f t="shared" si="1"/>
        <v>124.93813873564258</v>
      </c>
      <c r="G19" s="317"/>
      <c r="H19" s="341"/>
      <c r="I19" s="339"/>
      <c r="J19" s="338"/>
      <c r="K19" s="339"/>
      <c r="L19" s="342"/>
      <c r="M19" s="343"/>
      <c r="N19" s="344"/>
    </row>
    <row r="20" spans="2:17" ht="15.75" customHeight="1">
      <c r="B20" s="1194"/>
      <c r="C20" s="80" t="s">
        <v>502</v>
      </c>
      <c r="D20" s="777">
        <v>6494</v>
      </c>
      <c r="E20" s="778">
        <v>87160.6</v>
      </c>
      <c r="F20" s="779">
        <f t="shared" si="1"/>
        <v>134.21712349861411</v>
      </c>
      <c r="G20" s="53"/>
      <c r="H20" s="341"/>
      <c r="I20" s="339"/>
      <c r="J20" s="338"/>
      <c r="K20" s="339"/>
      <c r="L20" s="342"/>
      <c r="M20" s="343"/>
      <c r="N20" s="344"/>
    </row>
    <row r="21" spans="2:17" ht="15.75" customHeight="1">
      <c r="B21" s="1194"/>
      <c r="C21" s="769" t="s">
        <v>185</v>
      </c>
      <c r="D21" s="777">
        <v>8899</v>
      </c>
      <c r="E21" s="778">
        <v>110983.6</v>
      </c>
      <c r="F21" s="779">
        <f t="shared" si="1"/>
        <v>124.71468704348803</v>
      </c>
      <c r="G21" s="80"/>
      <c r="H21" s="341"/>
      <c r="I21" s="339"/>
      <c r="J21" s="338"/>
      <c r="K21" s="339"/>
      <c r="L21" s="342"/>
      <c r="M21" s="343"/>
      <c r="N21" s="344"/>
    </row>
    <row r="22" spans="2:17" ht="15.75" customHeight="1">
      <c r="B22" s="1194"/>
      <c r="C22" s="769" t="s">
        <v>186</v>
      </c>
      <c r="D22" s="777">
        <v>222</v>
      </c>
      <c r="E22" s="778">
        <v>3330</v>
      </c>
      <c r="F22" s="779">
        <f t="shared" si="1"/>
        <v>150</v>
      </c>
      <c r="G22" s="80"/>
      <c r="H22" s="341"/>
      <c r="I22" s="339"/>
      <c r="J22" s="338"/>
      <c r="K22" s="339"/>
      <c r="L22" s="342"/>
      <c r="M22" s="343"/>
      <c r="N22" s="344"/>
    </row>
    <row r="23" spans="2:17" ht="15.75" customHeight="1">
      <c r="B23" s="1194"/>
      <c r="C23" s="769" t="s">
        <v>44</v>
      </c>
      <c r="D23" s="777">
        <v>385</v>
      </c>
      <c r="E23" s="778">
        <v>1266.7</v>
      </c>
      <c r="F23" s="779">
        <f t="shared" si="1"/>
        <v>32.9012987012987</v>
      </c>
      <c r="G23" s="321"/>
      <c r="H23" s="341"/>
      <c r="I23" s="339"/>
      <c r="J23" s="338"/>
      <c r="K23" s="339"/>
      <c r="L23" s="342"/>
      <c r="M23" s="343"/>
      <c r="N23" s="344"/>
    </row>
    <row r="24" spans="2:17" ht="18.75" customHeight="1">
      <c r="B24" s="1195"/>
      <c r="C24" s="769" t="s">
        <v>7</v>
      </c>
      <c r="D24" s="777">
        <v>73857</v>
      </c>
      <c r="E24" s="778">
        <v>951069.5</v>
      </c>
      <c r="F24" s="779">
        <f t="shared" si="1"/>
        <v>128.77174810783001</v>
      </c>
      <c r="H24" s="339"/>
      <c r="I24" s="339"/>
      <c r="J24" s="339"/>
      <c r="K24" s="339"/>
    </row>
    <row r="25" spans="2:17">
      <c r="B25" s="1193" t="s">
        <v>482</v>
      </c>
      <c r="C25" s="1193"/>
      <c r="D25" s="1193"/>
      <c r="E25" s="1193"/>
      <c r="F25" s="1193"/>
      <c r="H25" s="776"/>
    </row>
  </sheetData>
  <mergeCells count="6">
    <mergeCell ref="B25:F25"/>
    <mergeCell ref="B1:F1"/>
    <mergeCell ref="B3:F3"/>
    <mergeCell ref="B4:F4"/>
    <mergeCell ref="B6:B14"/>
    <mergeCell ref="B15:B2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0">
    <tabColor theme="6" tint="0.79998168889431442"/>
  </sheetPr>
  <dimension ref="B1:J34"/>
  <sheetViews>
    <sheetView topLeftCell="B1" zoomScaleNormal="100" workbookViewId="0">
      <selection activeCell="H14" sqref="H14:H23"/>
    </sheetView>
  </sheetViews>
  <sheetFormatPr baseColWidth="10" defaultRowHeight="16.5" customHeight="1"/>
  <cols>
    <col min="1" max="1" width="3.08984375" customWidth="1"/>
    <col min="2" max="2" width="23.08984375" customWidth="1"/>
    <col min="3" max="5" width="10.6328125" customWidth="1"/>
    <col min="6" max="10" width="10.90625" style="346" customWidth="1"/>
  </cols>
  <sheetData>
    <row r="1" spans="2:7" ht="16.5" customHeight="1">
      <c r="B1" s="1030" t="s">
        <v>75</v>
      </c>
      <c r="C1" s="1030"/>
      <c r="D1" s="1030"/>
      <c r="E1" s="1030"/>
      <c r="F1" s="345"/>
    </row>
    <row r="2" spans="2:7" ht="16.5" customHeight="1">
      <c r="B2" s="66"/>
      <c r="C2" s="66"/>
      <c r="D2" s="66"/>
      <c r="E2" s="66"/>
      <c r="F2" s="345"/>
    </row>
    <row r="3" spans="2:7" ht="16.5" customHeight="1">
      <c r="B3" s="1065" t="s">
        <v>219</v>
      </c>
      <c r="C3" s="1066"/>
      <c r="D3" s="1066"/>
      <c r="E3" s="1066"/>
    </row>
    <row r="4" spans="2:7" ht="16.5" customHeight="1">
      <c r="B4" s="1196" t="s">
        <v>595</v>
      </c>
      <c r="C4" s="1067"/>
      <c r="D4" s="1067"/>
      <c r="E4" s="1067"/>
    </row>
    <row r="5" spans="2:7" ht="16.5" customHeight="1">
      <c r="B5" s="1197"/>
      <c r="C5" s="1197"/>
      <c r="D5" s="1197"/>
      <c r="E5" s="1197"/>
    </row>
    <row r="6" spans="2:7" ht="16.5" customHeight="1">
      <c r="G6" s="347"/>
    </row>
    <row r="7" spans="2:7" ht="15.75" customHeight="1">
      <c r="B7" s="1048" t="s">
        <v>12</v>
      </c>
      <c r="C7" s="1048"/>
      <c r="D7" s="1198" t="s">
        <v>217</v>
      </c>
      <c r="E7" s="1198"/>
      <c r="G7" s="348"/>
    </row>
    <row r="8" spans="2:7" ht="15.75" customHeight="1">
      <c r="B8" s="1048" t="s">
        <v>220</v>
      </c>
      <c r="C8" s="1048"/>
      <c r="D8" s="837">
        <v>180</v>
      </c>
      <c r="E8" s="837">
        <v>150</v>
      </c>
      <c r="G8" s="348"/>
    </row>
    <row r="9" spans="2:7" ht="15.75" customHeight="1">
      <c r="B9" s="1048" t="s">
        <v>221</v>
      </c>
      <c r="C9" s="1048"/>
      <c r="D9" s="1200">
        <v>12746</v>
      </c>
      <c r="E9" s="1200"/>
      <c r="G9" s="350"/>
    </row>
    <row r="10" spans="2:7" ht="15.75" customHeight="1">
      <c r="B10" s="1199"/>
      <c r="C10" s="1199"/>
      <c r="D10" s="1199"/>
      <c r="E10" s="1199"/>
      <c r="G10" s="350"/>
    </row>
    <row r="11" spans="2:7" ht="15.75" customHeight="1">
      <c r="B11" s="1048" t="s">
        <v>173</v>
      </c>
      <c r="C11" s="1048"/>
      <c r="D11" s="1198" t="s">
        <v>222</v>
      </c>
      <c r="E11" s="1198"/>
      <c r="G11" s="351"/>
    </row>
    <row r="12" spans="2:7" ht="15.75" customHeight="1">
      <c r="B12" s="1048" t="s">
        <v>99</v>
      </c>
      <c r="C12" s="1048"/>
      <c r="D12" s="822">
        <v>152000</v>
      </c>
      <c r="E12" s="822">
        <v>120000</v>
      </c>
      <c r="G12" s="352"/>
    </row>
    <row r="13" spans="2:7" ht="15.75" customHeight="1">
      <c r="B13" s="1048" t="s">
        <v>100</v>
      </c>
      <c r="C13" s="1048"/>
      <c r="D13" s="822">
        <v>335000</v>
      </c>
      <c r="E13" s="822">
        <v>320000</v>
      </c>
      <c r="G13" s="352"/>
    </row>
    <row r="14" spans="2:7" ht="15.75" customHeight="1">
      <c r="B14" s="1048" t="s">
        <v>73</v>
      </c>
      <c r="C14" s="1048"/>
      <c r="D14" s="822">
        <v>981100</v>
      </c>
      <c r="E14" s="822">
        <v>772975</v>
      </c>
      <c r="G14" s="352"/>
    </row>
    <row r="15" spans="2:7" ht="15.75" customHeight="1">
      <c r="B15" s="1050" t="s">
        <v>223</v>
      </c>
      <c r="C15" s="1050"/>
      <c r="D15" s="822">
        <f>660490+73405</f>
        <v>733895</v>
      </c>
      <c r="E15" s="822">
        <f>640779+60649</f>
        <v>701428</v>
      </c>
      <c r="G15" s="352"/>
    </row>
    <row r="16" spans="2:7" ht="15.75" customHeight="1">
      <c r="B16" s="1048" t="s">
        <v>101</v>
      </c>
      <c r="C16" s="1048"/>
      <c r="D16" s="822">
        <f>SUM(D12:D15)</f>
        <v>2201995</v>
      </c>
      <c r="E16" s="822">
        <f>SUM(E12:E15)</f>
        <v>1914403</v>
      </c>
      <c r="G16" s="353"/>
    </row>
    <row r="17" spans="2:7" ht="15.75" customHeight="1">
      <c r="B17" s="1058" t="s">
        <v>224</v>
      </c>
      <c r="C17" s="1058"/>
      <c r="D17" s="822">
        <f>$B$23*D8</f>
        <v>2294280</v>
      </c>
      <c r="E17" s="822">
        <f>$B$23*E8</f>
        <v>1911900</v>
      </c>
      <c r="G17" s="354"/>
    </row>
    <row r="18" spans="2:7" ht="15.75" customHeight="1">
      <c r="B18" s="1058" t="s">
        <v>74</v>
      </c>
      <c r="C18" s="1058"/>
      <c r="D18" s="822">
        <f>D17-D16</f>
        <v>92285</v>
      </c>
      <c r="E18" s="822">
        <f>E17-E16</f>
        <v>-2503</v>
      </c>
      <c r="G18" s="354"/>
    </row>
    <row r="19" spans="2:7" ht="16.5" customHeight="1">
      <c r="B19" s="1060" t="s">
        <v>225</v>
      </c>
      <c r="C19" s="1060"/>
      <c r="D19" s="1060"/>
      <c r="E19" s="1060"/>
      <c r="G19" s="355"/>
    </row>
    <row r="20" spans="2:7" ht="16.5" customHeight="1">
      <c r="B20" s="356" t="s">
        <v>183</v>
      </c>
      <c r="C20" s="1060" t="s">
        <v>226</v>
      </c>
      <c r="D20" s="1060"/>
      <c r="E20" s="1060"/>
      <c r="G20" s="355"/>
    </row>
    <row r="21" spans="2:7" ht="30" customHeight="1">
      <c r="B21" s="357" t="s">
        <v>227</v>
      </c>
      <c r="C21" s="358">
        <v>135</v>
      </c>
      <c r="D21" s="358">
        <v>150</v>
      </c>
      <c r="E21" s="358">
        <v>165</v>
      </c>
      <c r="G21" s="359"/>
    </row>
    <row r="22" spans="2:7" ht="15.75" customHeight="1">
      <c r="B22" s="360">
        <f>B23*0.9</f>
        <v>11471.4</v>
      </c>
      <c r="C22" s="102">
        <f t="shared" ref="C22:E24" si="0">(C$21*$B22)-$E$16</f>
        <v>-365764</v>
      </c>
      <c r="D22" s="102">
        <f t="shared" si="0"/>
        <v>-193693</v>
      </c>
      <c r="E22" s="102">
        <f t="shared" si="0"/>
        <v>-21622</v>
      </c>
      <c r="G22" s="361"/>
    </row>
    <row r="23" spans="2:7" ht="15.75" customHeight="1">
      <c r="B23" s="360">
        <v>12746</v>
      </c>
      <c r="C23" s="102">
        <f t="shared" si="0"/>
        <v>-193693</v>
      </c>
      <c r="D23" s="102">
        <f t="shared" si="0"/>
        <v>-2503</v>
      </c>
      <c r="E23" s="102">
        <f t="shared" si="0"/>
        <v>188687</v>
      </c>
      <c r="G23" s="361"/>
    </row>
    <row r="24" spans="2:7" ht="15.75" customHeight="1">
      <c r="B24" s="360">
        <f>B23*1.1</f>
        <v>14020.6</v>
      </c>
      <c r="C24" s="102">
        <f t="shared" si="0"/>
        <v>-21622</v>
      </c>
      <c r="D24" s="102">
        <f t="shared" si="0"/>
        <v>188687</v>
      </c>
      <c r="E24" s="102">
        <f t="shared" si="0"/>
        <v>398996</v>
      </c>
      <c r="G24" s="361"/>
    </row>
    <row r="25" spans="2:7" ht="15.75" customHeight="1">
      <c r="B25" s="103" t="s">
        <v>228</v>
      </c>
      <c r="C25" s="102">
        <f>$E$16/C21</f>
        <v>14180.762962962963</v>
      </c>
      <c r="D25" s="102">
        <f>$E$16/D21</f>
        <v>12762.686666666666</v>
      </c>
      <c r="E25" s="102">
        <f>$E$16/E21</f>
        <v>11602.442424242425</v>
      </c>
      <c r="G25" s="362"/>
    </row>
    <row r="26" spans="2:7" ht="31.5" customHeight="1">
      <c r="B26" s="1096" t="s">
        <v>178</v>
      </c>
      <c r="C26" s="1096"/>
      <c r="D26" s="1096"/>
      <c r="E26" s="1096"/>
      <c r="G26" s="363"/>
    </row>
    <row r="27" spans="2:7" ht="15.75" customHeight="1">
      <c r="B27" s="1203"/>
      <c r="C27" s="1203"/>
      <c r="D27" s="1203"/>
      <c r="E27" s="1203"/>
      <c r="G27" s="363"/>
    </row>
    <row r="28" spans="2:7" ht="15.75" customHeight="1">
      <c r="B28" s="1204" t="s">
        <v>458</v>
      </c>
      <c r="C28" s="1204"/>
      <c r="D28" s="1204"/>
      <c r="E28" s="1204"/>
      <c r="G28" s="364"/>
    </row>
    <row r="29" spans="2:7" ht="15.75" customHeight="1">
      <c r="B29" s="1202" t="s">
        <v>229</v>
      </c>
      <c r="C29" s="1202"/>
      <c r="D29" s="1202"/>
      <c r="E29" s="1202"/>
      <c r="G29" s="365"/>
    </row>
    <row r="30" spans="2:7" ht="30" customHeight="1">
      <c r="B30" s="1205" t="s">
        <v>596</v>
      </c>
      <c r="C30" s="1206"/>
      <c r="D30" s="1206"/>
      <c r="E30" s="1206"/>
      <c r="G30" s="365"/>
    </row>
    <row r="31" spans="2:7" ht="30" customHeight="1">
      <c r="B31" s="1202" t="s">
        <v>230</v>
      </c>
      <c r="C31" s="1202"/>
      <c r="D31" s="1202"/>
      <c r="E31" s="1202"/>
      <c r="G31" s="365"/>
    </row>
    <row r="32" spans="2:7" ht="30" customHeight="1">
      <c r="B32" s="1201" t="s">
        <v>231</v>
      </c>
      <c r="C32" s="1202"/>
      <c r="D32" s="1202"/>
      <c r="E32" s="1202"/>
      <c r="G32" s="365"/>
    </row>
    <row r="33" spans="2:7" ht="15.75" customHeight="1">
      <c r="B33" s="1202" t="s">
        <v>232</v>
      </c>
      <c r="C33" s="1202"/>
      <c r="D33" s="1202"/>
      <c r="E33" s="1202"/>
      <c r="G33" s="365"/>
    </row>
    <row r="34" spans="2:7" ht="16.5" customHeight="1">
      <c r="B34" s="366"/>
      <c r="C34" s="366"/>
      <c r="D34" s="366"/>
      <c r="E34" s="366"/>
      <c r="G34" s="365"/>
    </row>
  </sheetData>
  <mergeCells count="29">
    <mergeCell ref="B32:E32"/>
    <mergeCell ref="B33:E33"/>
    <mergeCell ref="B26:E26"/>
    <mergeCell ref="B27:E27"/>
    <mergeCell ref="B28:E28"/>
    <mergeCell ref="B29:E29"/>
    <mergeCell ref="B30:E30"/>
    <mergeCell ref="B31:E31"/>
    <mergeCell ref="B8:C8"/>
    <mergeCell ref="D7:E7"/>
    <mergeCell ref="C20:E20"/>
    <mergeCell ref="B10:E10"/>
    <mergeCell ref="B19:E19"/>
    <mergeCell ref="B9:C9"/>
    <mergeCell ref="B12:C12"/>
    <mergeCell ref="B13:C13"/>
    <mergeCell ref="D9:E9"/>
    <mergeCell ref="B17:C17"/>
    <mergeCell ref="B18:C18"/>
    <mergeCell ref="B11:C11"/>
    <mergeCell ref="D11:E11"/>
    <mergeCell ref="B14:C14"/>
    <mergeCell ref="B15:C15"/>
    <mergeCell ref="B16:C16"/>
    <mergeCell ref="B1:E1"/>
    <mergeCell ref="B3:E3"/>
    <mergeCell ref="B4:E4"/>
    <mergeCell ref="B5:E5"/>
    <mergeCell ref="B7:C7"/>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11">
    <tabColor theme="6" tint="0.79998168889431442"/>
  </sheetPr>
  <dimension ref="B1:P49"/>
  <sheetViews>
    <sheetView topLeftCell="A7" zoomScaleNormal="100" workbookViewId="0">
      <selection activeCell="J28" sqref="J28"/>
    </sheetView>
  </sheetViews>
  <sheetFormatPr baseColWidth="10" defaultRowHeight="12"/>
  <cols>
    <col min="1" max="1" width="0.90625" style="1" customWidth="1"/>
    <col min="2" max="2" width="5.453125" style="1" customWidth="1"/>
    <col min="3" max="8" width="8.90625" style="1" customWidth="1"/>
    <col min="9" max="15" width="10.90625" style="37" customWidth="1"/>
    <col min="16" max="16384" width="10.90625" style="1"/>
  </cols>
  <sheetData>
    <row r="1" spans="2:16" s="162" customFormat="1" ht="18" customHeight="1">
      <c r="B1" s="1208" t="s">
        <v>76</v>
      </c>
      <c r="C1" s="1208"/>
      <c r="D1" s="1208"/>
      <c r="E1" s="1208"/>
      <c r="F1" s="1208"/>
      <c r="G1" s="1208"/>
      <c r="H1" s="1208"/>
      <c r="I1" s="367"/>
      <c r="J1" s="367"/>
      <c r="K1" s="367"/>
      <c r="L1" s="367"/>
      <c r="M1" s="367"/>
      <c r="N1" s="367"/>
      <c r="O1" s="367"/>
      <c r="P1" s="367"/>
    </row>
    <row r="2" spans="2:16" s="162" customFormat="1" ht="12.75">
      <c r="I2" s="367"/>
      <c r="J2" s="367"/>
      <c r="K2" s="367"/>
      <c r="L2" s="367"/>
      <c r="M2" s="367"/>
      <c r="N2" s="367"/>
      <c r="O2" s="367"/>
      <c r="P2" s="367"/>
    </row>
    <row r="3" spans="2:16" s="162" customFormat="1" ht="12.75">
      <c r="B3" s="1075" t="s">
        <v>516</v>
      </c>
      <c r="C3" s="1075"/>
      <c r="D3" s="1075"/>
      <c r="E3" s="1075"/>
      <c r="F3" s="1075"/>
      <c r="G3" s="1075"/>
      <c r="H3" s="1075"/>
      <c r="I3" s="367"/>
      <c r="J3" s="367"/>
      <c r="K3" s="367"/>
      <c r="L3" s="367"/>
      <c r="M3" s="367"/>
      <c r="N3" s="367"/>
      <c r="O3" s="367"/>
      <c r="P3" s="367"/>
    </row>
    <row r="4" spans="2:16" s="162" customFormat="1" ht="12.75">
      <c r="B4" s="1075" t="s">
        <v>510</v>
      </c>
      <c r="C4" s="1075"/>
      <c r="D4" s="1075"/>
      <c r="E4" s="1075"/>
      <c r="F4" s="1075"/>
      <c r="G4" s="1075"/>
      <c r="H4" s="1075"/>
      <c r="I4" s="367"/>
      <c r="J4" s="367"/>
      <c r="K4" s="367"/>
      <c r="L4" s="367"/>
      <c r="M4" s="367"/>
      <c r="N4" s="367"/>
      <c r="O4" s="367"/>
      <c r="P4" s="367"/>
    </row>
    <row r="5" spans="2:16" s="162" customFormat="1" ht="12.75">
      <c r="B5" s="1209" t="s">
        <v>233</v>
      </c>
      <c r="C5" s="1209"/>
      <c r="D5" s="1209"/>
      <c r="E5" s="1209"/>
      <c r="F5" s="1209"/>
      <c r="G5" s="1209"/>
      <c r="H5" s="1209"/>
      <c r="I5" s="367"/>
      <c r="J5" s="367"/>
      <c r="K5" s="367"/>
      <c r="L5" s="367"/>
      <c r="M5" s="367"/>
      <c r="N5" s="367"/>
      <c r="O5" s="367"/>
      <c r="P5" s="367"/>
    </row>
    <row r="6" spans="2:16" s="148" customFormat="1" ht="30" customHeight="1">
      <c r="B6" s="368" t="s">
        <v>5</v>
      </c>
      <c r="C6" s="368" t="s">
        <v>6</v>
      </c>
      <c r="D6" s="368" t="s">
        <v>234</v>
      </c>
      <c r="E6" s="368" t="s">
        <v>10</v>
      </c>
      <c r="F6" s="368" t="s">
        <v>234</v>
      </c>
      <c r="G6" s="368" t="s">
        <v>520</v>
      </c>
      <c r="H6" s="368" t="s">
        <v>234</v>
      </c>
      <c r="I6" s="292"/>
      <c r="J6" s="292"/>
      <c r="K6" s="292"/>
      <c r="L6" s="292"/>
      <c r="M6" s="369"/>
      <c r="N6" s="370"/>
      <c r="O6" s="292"/>
      <c r="P6" s="292"/>
    </row>
    <row r="7" spans="2:16" s="148" customFormat="1" ht="15.75" customHeight="1">
      <c r="B7" s="615">
        <v>2008</v>
      </c>
      <c r="C7" s="604">
        <v>1293088.2000000002</v>
      </c>
      <c r="D7" s="371"/>
      <c r="E7" s="604">
        <v>1438072.6</v>
      </c>
      <c r="F7" s="371"/>
      <c r="G7" s="605">
        <f t="shared" ref="G7:G13" si="0">C7+E7</f>
        <v>2731160.8000000003</v>
      </c>
      <c r="H7" s="371"/>
      <c r="I7" s="550"/>
      <c r="J7" s="292"/>
      <c r="K7" s="292"/>
      <c r="L7" s="292"/>
      <c r="M7" s="369"/>
      <c r="N7" s="370"/>
      <c r="O7" s="292"/>
      <c r="P7" s="292"/>
    </row>
    <row r="8" spans="2:16" s="148" customFormat="1" ht="15.75" customHeight="1">
      <c r="B8" s="615">
        <v>2009</v>
      </c>
      <c r="C8" s="604">
        <v>1261215.3</v>
      </c>
      <c r="D8" s="371">
        <f t="shared" ref="D8:D13" si="1">(C8-C7)/C7</f>
        <v>-2.4648666657077326E-2</v>
      </c>
      <c r="E8" s="604">
        <v>739969.29500000027</v>
      </c>
      <c r="F8" s="371">
        <f t="shared" ref="F8:F13" si="2">(E8-E7)/E7</f>
        <v>-0.4854437147331781</v>
      </c>
      <c r="G8" s="605">
        <f t="shared" si="0"/>
        <v>2001184.5950000002</v>
      </c>
      <c r="H8" s="371">
        <f t="shared" ref="H8:H17" si="3">(G8-G7)/G7</f>
        <v>-0.26727690475053684</v>
      </c>
      <c r="I8" s="550"/>
      <c r="J8" s="292"/>
      <c r="K8" s="372"/>
      <c r="L8" s="292"/>
      <c r="M8" s="372"/>
      <c r="N8" s="370"/>
      <c r="O8" s="372"/>
      <c r="P8" s="292"/>
    </row>
    <row r="9" spans="2:16" s="38" customFormat="1" ht="15.75" customHeight="1">
      <c r="B9" s="128">
        <v>2010</v>
      </c>
      <c r="C9" s="606">
        <v>1292649.96</v>
      </c>
      <c r="D9" s="374">
        <f t="shared" si="1"/>
        <v>2.4924102966400675E-2</v>
      </c>
      <c r="E9" s="606">
        <v>596478.2009999993</v>
      </c>
      <c r="F9" s="374">
        <f t="shared" si="2"/>
        <v>-0.19391492994314166</v>
      </c>
      <c r="G9" s="607">
        <f t="shared" si="0"/>
        <v>1889128.1609999994</v>
      </c>
      <c r="H9" s="374">
        <f t="shared" si="3"/>
        <v>-5.5995051271120151E-2</v>
      </c>
      <c r="I9" s="550"/>
      <c r="J9" s="36"/>
      <c r="K9" s="375"/>
      <c r="L9" s="36"/>
      <c r="M9" s="375"/>
      <c r="N9" s="376"/>
      <c r="O9" s="375"/>
      <c r="P9" s="36"/>
    </row>
    <row r="10" spans="2:16" s="38" customFormat="1" ht="15.75" customHeight="1">
      <c r="B10" s="128">
        <v>2011</v>
      </c>
      <c r="C10" s="606">
        <v>1379698.1595000001</v>
      </c>
      <c r="D10" s="374">
        <f t="shared" si="1"/>
        <v>6.734089056870439E-2</v>
      </c>
      <c r="E10" s="606">
        <v>666016.16</v>
      </c>
      <c r="F10" s="374">
        <f t="shared" si="2"/>
        <v>0.11658088909774057</v>
      </c>
      <c r="G10" s="607">
        <f t="shared" si="0"/>
        <v>2045714.3195000002</v>
      </c>
      <c r="H10" s="374">
        <f t="shared" si="3"/>
        <v>8.2888054782430873E-2</v>
      </c>
      <c r="I10" s="550"/>
      <c r="J10" s="36"/>
      <c r="K10" s="375"/>
      <c r="L10" s="36"/>
      <c r="M10" s="375"/>
      <c r="N10" s="376"/>
      <c r="O10" s="375"/>
      <c r="P10" s="36"/>
    </row>
    <row r="11" spans="2:16" s="38" customFormat="1" ht="15.75" customHeight="1">
      <c r="B11" s="128">
        <v>2012</v>
      </c>
      <c r="C11" s="606">
        <v>1413644</v>
      </c>
      <c r="D11" s="374">
        <f t="shared" si="1"/>
        <v>2.4603816614716539E-2</v>
      </c>
      <c r="E11" s="606">
        <v>873303.59099999967</v>
      </c>
      <c r="F11" s="374">
        <f t="shared" si="2"/>
        <v>0.31123483700455501</v>
      </c>
      <c r="G11" s="607">
        <f t="shared" si="0"/>
        <v>2286947.5909999995</v>
      </c>
      <c r="H11" s="374">
        <f t="shared" si="3"/>
        <v>0.11792128998684429</v>
      </c>
      <c r="I11" s="550"/>
      <c r="J11" s="36"/>
      <c r="K11" s="375"/>
      <c r="L11" s="36"/>
      <c r="M11" s="375"/>
      <c r="N11" s="376"/>
      <c r="O11" s="375"/>
      <c r="P11" s="36"/>
    </row>
    <row r="12" spans="2:16" s="38" customFormat="1" ht="15.75" customHeight="1">
      <c r="B12" s="128">
        <v>2013</v>
      </c>
      <c r="C12" s="606">
        <v>1411057.0441826645</v>
      </c>
      <c r="D12" s="374">
        <f t="shared" si="1"/>
        <v>-1.8299910142408682E-3</v>
      </c>
      <c r="E12" s="606">
        <v>1092901.9909999999</v>
      </c>
      <c r="F12" s="374">
        <f t="shared" si="2"/>
        <v>0.25145711326864378</v>
      </c>
      <c r="G12" s="607">
        <f t="shared" si="0"/>
        <v>2503959.0351826642</v>
      </c>
      <c r="H12" s="374">
        <f t="shared" si="3"/>
        <v>9.4891306226992878E-2</v>
      </c>
      <c r="I12" s="550"/>
      <c r="J12" s="36"/>
      <c r="K12" s="375"/>
      <c r="L12" s="36"/>
      <c r="M12" s="375"/>
      <c r="N12" s="376"/>
      <c r="O12" s="375"/>
      <c r="P12" s="36"/>
    </row>
    <row r="13" spans="2:16" s="38" customFormat="1" ht="15.75" customHeight="1">
      <c r="B13" s="128">
        <v>2014</v>
      </c>
      <c r="C13" s="606">
        <v>1115732</v>
      </c>
      <c r="D13" s="374">
        <f t="shared" si="1"/>
        <v>-0.20929348349182261</v>
      </c>
      <c r="E13" s="606">
        <v>1410364.561</v>
      </c>
      <c r="F13" s="374">
        <f t="shared" si="2"/>
        <v>0.29047670570123435</v>
      </c>
      <c r="G13" s="607">
        <f t="shared" si="0"/>
        <v>2526096.5609999998</v>
      </c>
      <c r="H13" s="374">
        <f t="shared" si="3"/>
        <v>8.8410095797436423E-3</v>
      </c>
      <c r="I13" s="550"/>
      <c r="J13" s="36"/>
      <c r="K13" s="375"/>
      <c r="L13" s="36"/>
      <c r="M13" s="375"/>
      <c r="N13" s="376"/>
      <c r="O13" s="375"/>
      <c r="P13" s="36"/>
    </row>
    <row r="14" spans="2:16" s="38" customFormat="1" ht="15.75" customHeight="1">
      <c r="B14" s="128">
        <v>2015</v>
      </c>
      <c r="C14" s="606">
        <v>1517892</v>
      </c>
      <c r="D14" s="374">
        <f>(C14-C13)/C13</f>
        <v>0.36044498141130665</v>
      </c>
      <c r="E14" s="606">
        <v>1528818.3489999999</v>
      </c>
      <c r="F14" s="374">
        <f>(E14-E13)/E13</f>
        <v>8.3988063282029637E-2</v>
      </c>
      <c r="G14" s="607">
        <f>C14+E14</f>
        <v>3046710.3489999999</v>
      </c>
      <c r="H14" s="374">
        <f t="shared" si="3"/>
        <v>0.20609417551081502</v>
      </c>
      <c r="I14" s="550"/>
      <c r="J14" s="36"/>
      <c r="K14" s="375"/>
      <c r="L14" s="36"/>
      <c r="M14" s="375"/>
      <c r="N14" s="376"/>
      <c r="O14" s="375"/>
      <c r="P14" s="36"/>
    </row>
    <row r="15" spans="2:16" s="38" customFormat="1" ht="15.75" customHeight="1">
      <c r="B15" s="128">
        <v>2016</v>
      </c>
      <c r="C15" s="606">
        <v>1149039.1000000001</v>
      </c>
      <c r="D15" s="374">
        <f>(C15-C14)/C14</f>
        <v>-0.2430033889104099</v>
      </c>
      <c r="E15" s="606">
        <v>1462676.1939999999</v>
      </c>
      <c r="F15" s="374">
        <f>(E15-E14)/E14</f>
        <v>-4.3263580034386434E-2</v>
      </c>
      <c r="G15" s="607">
        <f>C15+E15</f>
        <v>2611715.2939999998</v>
      </c>
      <c r="H15" s="374">
        <f t="shared" si="3"/>
        <v>-0.14277532327376494</v>
      </c>
      <c r="I15" s="550"/>
      <c r="J15" s="36"/>
      <c r="K15" s="375"/>
      <c r="L15" s="36"/>
      <c r="M15" s="375"/>
      <c r="N15" s="376"/>
      <c r="O15" s="375"/>
      <c r="P15" s="36"/>
    </row>
    <row r="16" spans="2:16" s="38" customFormat="1" ht="15.75" customHeight="1">
      <c r="B16" s="128">
        <v>2017</v>
      </c>
      <c r="C16" s="606">
        <v>1039676</v>
      </c>
      <c r="D16" s="374">
        <f>(C16-C15)/C15</f>
        <v>-9.5177875148025934E-2</v>
      </c>
      <c r="E16" s="606">
        <f>'36'!E19</f>
        <v>1590526.189</v>
      </c>
      <c r="F16" s="374">
        <f>(E16-E15)/E15</f>
        <v>8.7408269529817839E-2</v>
      </c>
      <c r="G16" s="607">
        <f>C16+E16</f>
        <v>2630202.1890000002</v>
      </c>
      <c r="H16" s="374">
        <f t="shared" si="3"/>
        <v>7.0784495700856763E-3</v>
      </c>
      <c r="I16" s="550"/>
      <c r="J16" s="36"/>
      <c r="K16" s="375"/>
      <c r="L16" s="36"/>
      <c r="M16" s="375"/>
      <c r="N16" s="36"/>
      <c r="O16" s="375"/>
      <c r="P16" s="36"/>
    </row>
    <row r="17" spans="2:16" s="38" customFormat="1" ht="15.75" customHeight="1">
      <c r="B17" s="701">
        <v>2018</v>
      </c>
      <c r="C17" s="606">
        <v>1087909.8671827174</v>
      </c>
      <c r="D17" s="374">
        <f>(C17-C16)/C16</f>
        <v>4.6393171702258616E-2</v>
      </c>
      <c r="E17" s="702">
        <f>+'36'!F19</f>
        <v>1918486.1880699999</v>
      </c>
      <c r="F17" s="374">
        <f>(E17-E16)/E16</f>
        <v>0.20619591260939615</v>
      </c>
      <c r="G17" s="607">
        <f>C17+E17</f>
        <v>3006396.0552527173</v>
      </c>
      <c r="H17" s="374">
        <f t="shared" si="3"/>
        <v>0.1430284971345665</v>
      </c>
      <c r="I17" s="550"/>
      <c r="J17" s="36"/>
      <c r="K17" s="375"/>
      <c r="L17" s="36"/>
      <c r="M17" s="375"/>
      <c r="N17" s="36"/>
      <c r="O17" s="375"/>
      <c r="P17" s="36"/>
    </row>
    <row r="18" spans="2:16" s="38" customFormat="1" ht="18" customHeight="1">
      <c r="B18" s="1210" t="s">
        <v>368</v>
      </c>
      <c r="C18" s="1211"/>
      <c r="D18" s="1211"/>
      <c r="E18" s="1211"/>
      <c r="F18" s="1211"/>
      <c r="G18" s="1211"/>
      <c r="H18" s="1212"/>
      <c r="I18" s="36"/>
      <c r="J18" s="36"/>
      <c r="K18" s="36"/>
      <c r="L18" s="36"/>
      <c r="M18" s="36"/>
      <c r="N18" s="36"/>
      <c r="O18" s="36"/>
      <c r="P18" s="36"/>
    </row>
    <row r="19" spans="2:16" s="38" customFormat="1" ht="18" customHeight="1">
      <c r="B19" s="1207"/>
      <c r="C19" s="1207"/>
      <c r="D19" s="1207"/>
      <c r="E19" s="1207"/>
      <c r="F19" s="1207"/>
      <c r="G19" s="1207"/>
      <c r="H19" s="1207"/>
      <c r="I19" s="36"/>
      <c r="J19" s="36"/>
      <c r="K19" s="36"/>
      <c r="L19" s="36"/>
      <c r="M19" s="36"/>
      <c r="N19" s="36"/>
      <c r="O19" s="36"/>
      <c r="P19" s="36"/>
    </row>
    <row r="20" spans="2:16" ht="12.75" customHeight="1">
      <c r="B20" s="377"/>
      <c r="C20" s="377"/>
      <c r="D20" s="377"/>
      <c r="E20" s="377"/>
      <c r="F20" s="377"/>
      <c r="G20" s="377"/>
      <c r="H20" s="377"/>
      <c r="P20" s="37"/>
    </row>
    <row r="21" spans="2:16" ht="12.75" customHeight="1">
      <c r="P21" s="37"/>
    </row>
    <row r="22" spans="2:16" ht="12.75" customHeight="1">
      <c r="P22" s="37"/>
    </row>
    <row r="23" spans="2:16" ht="12.75" customHeight="1">
      <c r="P23" s="37"/>
    </row>
    <row r="24" spans="2:16" ht="12.75" customHeight="1"/>
    <row r="25" spans="2:16" ht="12.75" customHeight="1"/>
    <row r="26" spans="2:16" ht="12.75" customHeight="1"/>
    <row r="27" spans="2:16" ht="12.75" customHeight="1"/>
    <row r="28" spans="2:16" ht="12.75" customHeight="1">
      <c r="H28" s="18"/>
    </row>
    <row r="29" spans="2:16" ht="12.75" customHeight="1">
      <c r="H29" s="19"/>
      <c r="M29" s="378"/>
    </row>
    <row r="30" spans="2:16" ht="12.75" customHeight="1">
      <c r="M30" s="378"/>
    </row>
    <row r="31" spans="2:16" ht="12.75" customHeight="1">
      <c r="M31" s="378"/>
    </row>
    <row r="32" spans="2:16" ht="12.75" customHeight="1"/>
    <row r="33" ht="12.75" customHeight="1"/>
    <row r="34" ht="12.75" customHeight="1"/>
    <row r="35" ht="12.75" customHeight="1"/>
    <row r="36" ht="12.75" customHeight="1"/>
    <row r="37" ht="12.75" customHeight="1"/>
    <row r="38" ht="12.75" customHeight="1"/>
    <row r="49" spans="2:12">
      <c r="B49" s="16"/>
      <c r="C49" s="16"/>
      <c r="D49" s="16"/>
      <c r="E49" s="16"/>
      <c r="F49" s="16"/>
      <c r="G49" s="16"/>
      <c r="H49" s="16"/>
      <c r="I49" s="295"/>
      <c r="J49" s="295"/>
      <c r="K49" s="295"/>
      <c r="L49" s="295"/>
    </row>
  </sheetData>
  <mergeCells count="6">
    <mergeCell ref="B19:H19"/>
    <mergeCell ref="B1:H1"/>
    <mergeCell ref="B3:H3"/>
    <mergeCell ref="B4:H4"/>
    <mergeCell ref="B5:H5"/>
    <mergeCell ref="B18:H18"/>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ignoredErrors>
    <ignoredError sqref="E16 G8:G16 E17:G17"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2">
    <tabColor theme="6" tint="0.79998168889431442"/>
    <pageSetUpPr fitToPage="1"/>
  </sheetPr>
  <dimension ref="A1:L47"/>
  <sheetViews>
    <sheetView topLeftCell="A7" zoomScaleNormal="100" workbookViewId="0">
      <selection activeCell="G17" sqref="G17"/>
    </sheetView>
  </sheetViews>
  <sheetFormatPr baseColWidth="10" defaultRowHeight="18"/>
  <cols>
    <col min="1" max="1" width="1.36328125" style="1" customWidth="1"/>
    <col min="2" max="2" width="14.81640625" customWidth="1"/>
    <col min="3" max="6" width="9.36328125" customWidth="1"/>
    <col min="7" max="7" width="9.36328125" style="1" customWidth="1"/>
    <col min="8" max="8" width="7.90625" style="1" customWidth="1"/>
    <col min="9" max="9" width="8.90625" style="1" customWidth="1"/>
    <col min="10" max="11" width="7.90625" style="1" customWidth="1"/>
    <col min="12" max="16384" width="10.90625" style="1"/>
  </cols>
  <sheetData>
    <row r="1" spans="1:11" s="24" customFormat="1" ht="16.5" customHeight="1">
      <c r="B1" s="1026" t="s">
        <v>4</v>
      </c>
      <c r="C1" s="1026"/>
      <c r="D1" s="1026"/>
      <c r="E1" s="1026"/>
      <c r="F1" s="1026"/>
      <c r="G1" s="1026"/>
    </row>
    <row r="2" spans="1:11" s="24" customFormat="1" ht="11.25" customHeight="1">
      <c r="A2" s="26"/>
      <c r="B2" s="26"/>
      <c r="C2" s="26"/>
      <c r="D2" s="26"/>
      <c r="E2" s="25"/>
      <c r="F2" s="25"/>
    </row>
    <row r="3" spans="1:11" s="24" customFormat="1" ht="15.75" customHeight="1">
      <c r="B3" s="1026" t="s">
        <v>496</v>
      </c>
      <c r="C3" s="1026"/>
      <c r="D3" s="1026"/>
      <c r="E3" s="1026"/>
      <c r="F3" s="1026"/>
      <c r="G3" s="1026"/>
    </row>
    <row r="4" spans="1:11" s="24" customFormat="1" ht="15.75" customHeight="1">
      <c r="B4" s="1087" t="s">
        <v>525</v>
      </c>
      <c r="C4" s="1087"/>
      <c r="D4" s="1087"/>
      <c r="E4" s="1087"/>
      <c r="F4" s="1087"/>
      <c r="G4" s="1087"/>
    </row>
    <row r="5" spans="1:11" s="24" customFormat="1" ht="15.75" customHeight="1">
      <c r="B5" s="1023" t="s">
        <v>233</v>
      </c>
      <c r="C5" s="1023"/>
      <c r="D5" s="1023"/>
      <c r="E5" s="1023"/>
      <c r="F5" s="1023"/>
      <c r="G5" s="1023"/>
    </row>
    <row r="6" spans="1:11" s="38" customFormat="1" ht="15.75" customHeight="1">
      <c r="B6" s="313" t="s">
        <v>236</v>
      </c>
      <c r="C6" s="389">
        <v>2015</v>
      </c>
      <c r="D6" s="389">
        <v>2016</v>
      </c>
      <c r="E6" s="389">
        <v>2017</v>
      </c>
      <c r="F6" s="389">
        <v>2018</v>
      </c>
      <c r="G6" s="459">
        <v>2019</v>
      </c>
    </row>
    <row r="7" spans="1:11" s="38" customFormat="1" ht="15.75" customHeight="1">
      <c r="B7" s="109" t="s">
        <v>47</v>
      </c>
      <c r="C7" s="358">
        <v>308490.23399999988</v>
      </c>
      <c r="D7" s="358">
        <v>71063.398000000001</v>
      </c>
      <c r="E7" s="358">
        <v>123573.572</v>
      </c>
      <c r="F7" s="358">
        <v>178988.753</v>
      </c>
      <c r="G7" s="718">
        <v>210065</v>
      </c>
      <c r="H7" s="525"/>
      <c r="I7" s="225"/>
    </row>
    <row r="8" spans="1:11" s="38" customFormat="1" ht="15.75" customHeight="1">
      <c r="B8" s="109" t="s">
        <v>48</v>
      </c>
      <c r="C8" s="358">
        <v>122186.094</v>
      </c>
      <c r="D8" s="358">
        <v>147048.473</v>
      </c>
      <c r="E8" s="358">
        <v>122237.484</v>
      </c>
      <c r="F8" s="358">
        <v>116325.951</v>
      </c>
      <c r="G8" s="718">
        <v>298256.8</v>
      </c>
      <c r="H8" s="379"/>
      <c r="I8" s="44"/>
    </row>
    <row r="9" spans="1:11" s="38" customFormat="1" ht="15.75" customHeight="1">
      <c r="B9" s="109" t="s">
        <v>49</v>
      </c>
      <c r="C9" s="358">
        <v>55381.612000000001</v>
      </c>
      <c r="D9" s="358">
        <v>86832.453999999998</v>
      </c>
      <c r="E9" s="358">
        <v>35503.595999999998</v>
      </c>
      <c r="F9" s="358">
        <v>157653.57500000001</v>
      </c>
      <c r="G9" s="718">
        <v>120993</v>
      </c>
      <c r="H9" s="380"/>
      <c r="I9" s="380"/>
      <c r="J9" s="380"/>
      <c r="K9" s="380"/>
    </row>
    <row r="10" spans="1:11" s="38" customFormat="1" ht="15.75" customHeight="1">
      <c r="B10" s="109" t="s">
        <v>57</v>
      </c>
      <c r="C10" s="358">
        <v>251.14200000000002</v>
      </c>
      <c r="D10" s="358">
        <v>12275.09</v>
      </c>
      <c r="E10" s="358">
        <v>7254.9740000000002</v>
      </c>
      <c r="F10" s="358">
        <v>44290.14</v>
      </c>
      <c r="G10" s="358">
        <v>35949</v>
      </c>
      <c r="H10" s="457"/>
    </row>
    <row r="11" spans="1:11" s="38" customFormat="1" ht="15.75" customHeight="1">
      <c r="B11" s="109" t="s">
        <v>58</v>
      </c>
      <c r="C11" s="358">
        <v>111.13100000000001</v>
      </c>
      <c r="D11" s="358">
        <v>45601.582999999999</v>
      </c>
      <c r="E11" s="358">
        <v>31633.142</v>
      </c>
      <c r="F11" s="358">
        <v>73076.376999999993</v>
      </c>
      <c r="G11" s="169">
        <v>156074</v>
      </c>
      <c r="I11" s="225"/>
      <c r="K11" s="381"/>
    </row>
    <row r="12" spans="1:11" s="38" customFormat="1" ht="15.75" customHeight="1">
      <c r="B12" s="109" t="s">
        <v>50</v>
      </c>
      <c r="C12" s="358">
        <v>14427.304</v>
      </c>
      <c r="D12" s="358">
        <v>149229.326</v>
      </c>
      <c r="E12" s="358">
        <v>50358.28</v>
      </c>
      <c r="F12" s="358">
        <v>170531.42981</v>
      </c>
      <c r="G12" s="169">
        <v>132890.9</v>
      </c>
      <c r="H12" s="225"/>
      <c r="I12" s="225"/>
      <c r="J12" s="225"/>
      <c r="K12" s="381"/>
    </row>
    <row r="13" spans="1:11" s="38" customFormat="1" ht="15.75" customHeight="1">
      <c r="B13" s="109" t="s">
        <v>51</v>
      </c>
      <c r="C13" s="358">
        <v>121675.68000000001</v>
      </c>
      <c r="D13" s="358">
        <v>106233.986</v>
      </c>
      <c r="E13" s="358">
        <v>188221.28</v>
      </c>
      <c r="F13" s="358">
        <v>252816.71930000003</v>
      </c>
      <c r="G13" s="169">
        <v>260760</v>
      </c>
      <c r="H13" s="225"/>
      <c r="K13" s="381"/>
    </row>
    <row r="14" spans="1:11" s="38" customFormat="1" ht="15.75" customHeight="1">
      <c r="B14" s="109" t="s">
        <v>52</v>
      </c>
      <c r="C14" s="358">
        <v>190260.16100000005</v>
      </c>
      <c r="D14" s="358">
        <v>272112.70600000001</v>
      </c>
      <c r="E14" s="358">
        <v>241462.57</v>
      </c>
      <c r="F14" s="358">
        <v>176338.86595999997</v>
      </c>
      <c r="G14" s="169">
        <v>211372</v>
      </c>
      <c r="K14" s="381"/>
    </row>
    <row r="15" spans="1:11" s="38" customFormat="1" ht="15.75" customHeight="1">
      <c r="B15" s="109" t="s">
        <v>53</v>
      </c>
      <c r="C15" s="358">
        <v>180943.77100000004</v>
      </c>
      <c r="D15" s="358">
        <v>112910.19100000001</v>
      </c>
      <c r="E15" s="358">
        <v>223707.29500000001</v>
      </c>
      <c r="F15" s="358">
        <v>152839.46731000001</v>
      </c>
      <c r="G15" s="169">
        <v>225844</v>
      </c>
      <c r="H15" s="225"/>
      <c r="I15" s="225"/>
      <c r="J15" s="225"/>
      <c r="K15" s="50"/>
    </row>
    <row r="16" spans="1:11" s="38" customFormat="1" ht="15.75" customHeight="1">
      <c r="B16" s="109" t="s">
        <v>54</v>
      </c>
      <c r="C16" s="358">
        <v>230423.932</v>
      </c>
      <c r="D16" s="358">
        <v>199786.717</v>
      </c>
      <c r="E16" s="358">
        <v>180514.016</v>
      </c>
      <c r="F16" s="358">
        <v>301372.16352</v>
      </c>
      <c r="G16" s="169">
        <v>231780</v>
      </c>
    </row>
    <row r="17" spans="2:12" s="38" customFormat="1" ht="15.75" customHeight="1">
      <c r="B17" s="109" t="s">
        <v>55</v>
      </c>
      <c r="C17" s="358">
        <v>125526.66399999999</v>
      </c>
      <c r="D17" s="358">
        <v>105208.44500000001</v>
      </c>
      <c r="E17" s="358">
        <v>233675.29699999999</v>
      </c>
      <c r="F17" s="358">
        <v>80243.48517</v>
      </c>
      <c r="G17" s="169">
        <v>214971</v>
      </c>
    </row>
    <row r="18" spans="2:12" s="38" customFormat="1" ht="15.75" customHeight="1">
      <c r="B18" s="109" t="s">
        <v>56</v>
      </c>
      <c r="C18" s="358">
        <v>179140.62400000001</v>
      </c>
      <c r="D18" s="358">
        <v>154373.82500000001</v>
      </c>
      <c r="E18" s="358">
        <v>152384.68299999999</v>
      </c>
      <c r="F18" s="358">
        <v>214009.261</v>
      </c>
      <c r="G18" s="88"/>
    </row>
    <row r="19" spans="2:12" s="38" customFormat="1" ht="15.75" customHeight="1">
      <c r="B19" s="109" t="s">
        <v>64</v>
      </c>
      <c r="C19" s="169">
        <f>SUM(C7:C18)</f>
        <v>1528818.3490000002</v>
      </c>
      <c r="D19" s="169">
        <f>SUM(D7:D18)</f>
        <v>1462676.1939999999</v>
      </c>
      <c r="E19" s="169">
        <f>SUM(E7:E18)</f>
        <v>1590526.189</v>
      </c>
      <c r="F19" s="169">
        <f>SUM(F7:F18)</f>
        <v>1918486.1880699999</v>
      </c>
      <c r="G19" s="169">
        <f>SUM(G7:G18)</f>
        <v>2098955.7000000002</v>
      </c>
      <c r="H19" s="225"/>
    </row>
    <row r="20" spans="2:12" ht="18.75" customHeight="1">
      <c r="B20" s="1061" t="s">
        <v>127</v>
      </c>
      <c r="C20" s="1061"/>
      <c r="D20" s="1061"/>
      <c r="E20" s="1061"/>
      <c r="F20" s="1061"/>
      <c r="G20" s="1061"/>
      <c r="H20" s="382"/>
      <c r="I20" s="382"/>
    </row>
    <row r="21" spans="2:12" ht="12">
      <c r="B21" s="1"/>
      <c r="C21" s="1"/>
      <c r="D21" s="1"/>
      <c r="E21" s="1"/>
      <c r="F21" s="1"/>
    </row>
    <row r="22" spans="2:12" ht="12" customHeight="1">
      <c r="B22" s="1"/>
      <c r="C22" s="1"/>
      <c r="D22" s="1"/>
      <c r="E22" s="1"/>
      <c r="F22" s="1"/>
    </row>
    <row r="23" spans="2:12" ht="12">
      <c r="B23" s="1"/>
      <c r="C23" s="1"/>
      <c r="D23" s="1"/>
      <c r="E23" s="1"/>
      <c r="F23" s="1"/>
    </row>
    <row r="24" spans="2:12" ht="12">
      <c r="B24" s="1"/>
      <c r="C24" s="1"/>
      <c r="D24" s="1"/>
      <c r="E24" s="1"/>
      <c r="F24" s="1"/>
    </row>
    <row r="25" spans="2:12" ht="12">
      <c r="B25" s="1"/>
      <c r="C25" s="1"/>
      <c r="D25" s="1"/>
      <c r="E25" s="1"/>
      <c r="F25" s="1"/>
    </row>
    <row r="26" spans="2:12" ht="12">
      <c r="B26" s="1"/>
      <c r="C26" s="1"/>
      <c r="D26" s="1"/>
      <c r="E26" s="1"/>
      <c r="F26" s="1"/>
    </row>
    <row r="27" spans="2:12" ht="12">
      <c r="B27" s="1"/>
      <c r="C27" s="1"/>
      <c r="D27" s="1"/>
      <c r="E27" s="1"/>
      <c r="F27" s="1"/>
    </row>
    <row r="28" spans="2:12" ht="12">
      <c r="B28" s="1"/>
      <c r="C28" s="1"/>
      <c r="D28" s="1"/>
      <c r="E28" s="1"/>
      <c r="F28" s="1"/>
      <c r="L28" s="21"/>
    </row>
    <row r="29" spans="2:12" ht="12">
      <c r="B29" s="1"/>
      <c r="C29" s="1"/>
      <c r="D29" s="1"/>
      <c r="E29" s="1"/>
      <c r="F29" s="1"/>
    </row>
    <row r="30" spans="2:12" ht="12">
      <c r="B30" s="1"/>
      <c r="C30" s="1"/>
      <c r="D30" s="1"/>
      <c r="E30" s="1"/>
      <c r="F30" s="1"/>
    </row>
    <row r="31" spans="2:12" ht="12">
      <c r="B31" s="1"/>
      <c r="C31" s="1"/>
      <c r="D31" s="1"/>
      <c r="E31" s="1"/>
      <c r="F31" s="1"/>
    </row>
    <row r="32" spans="2:12" ht="12">
      <c r="B32" s="1"/>
      <c r="C32" s="1"/>
      <c r="D32" s="1"/>
      <c r="E32" s="1"/>
      <c r="F32" s="1"/>
    </row>
    <row r="33" spans="1:12" ht="12">
      <c r="B33" s="1"/>
      <c r="C33" s="1"/>
      <c r="D33" s="1"/>
      <c r="E33" s="1"/>
      <c r="F33" s="1"/>
    </row>
    <row r="34" spans="1:12" ht="12">
      <c r="B34" s="1"/>
      <c r="C34" s="1"/>
      <c r="D34" s="1"/>
      <c r="E34" s="1"/>
      <c r="F34" s="1"/>
    </row>
    <row r="35" spans="1:12" ht="12">
      <c r="B35" s="1"/>
      <c r="C35" s="1"/>
      <c r="D35" s="1"/>
      <c r="E35" s="1"/>
      <c r="F35" s="1"/>
    </row>
    <row r="36" spans="1:12" ht="12">
      <c r="B36" s="1"/>
      <c r="C36" s="1"/>
      <c r="D36" s="1"/>
      <c r="E36" s="1"/>
      <c r="F36" s="1"/>
    </row>
    <row r="37" spans="1:12" ht="12">
      <c r="B37" s="1"/>
      <c r="C37" s="1"/>
      <c r="D37" s="1"/>
      <c r="E37" s="1"/>
      <c r="F37" s="1"/>
    </row>
    <row r="38" spans="1:12" ht="44.25" customHeight="1">
      <c r="B38" s="1"/>
      <c r="C38" s="1"/>
      <c r="D38" s="1"/>
      <c r="E38" s="1"/>
      <c r="F38" s="1"/>
      <c r="I38" s="382"/>
      <c r="J38" s="382"/>
      <c r="K38" s="382"/>
      <c r="L38" s="382"/>
    </row>
    <row r="39" spans="1:12" ht="12">
      <c r="B39" s="1"/>
      <c r="C39" s="1"/>
      <c r="D39" s="1"/>
      <c r="E39" s="1"/>
      <c r="F39" s="1"/>
    </row>
    <row r="40" spans="1:12" ht="12">
      <c r="B40" s="1"/>
      <c r="C40" s="1"/>
      <c r="D40" s="1"/>
      <c r="E40" s="1"/>
      <c r="F40" s="1"/>
    </row>
    <row r="41" spans="1:12" ht="12">
      <c r="B41" s="1"/>
      <c r="C41" s="1"/>
      <c r="D41" s="1"/>
      <c r="E41" s="1"/>
      <c r="F41" s="1"/>
    </row>
    <row r="42" spans="1:12" ht="12">
      <c r="B42" s="1"/>
      <c r="C42" s="1"/>
      <c r="D42" s="1"/>
      <c r="E42" s="1"/>
      <c r="F42" s="1"/>
    </row>
    <row r="43" spans="1:12" ht="5.25" customHeight="1">
      <c r="G43" s="383"/>
      <c r="H43" s="383"/>
    </row>
    <row r="44" spans="1:12" ht="12">
      <c r="B44" s="1"/>
      <c r="C44" s="1"/>
      <c r="D44" s="1"/>
      <c r="E44" s="1"/>
      <c r="F44" s="1"/>
    </row>
    <row r="47" spans="1:12" ht="18" customHeight="1">
      <c r="A47" s="16"/>
      <c r="B47" s="16"/>
      <c r="C47" s="16"/>
      <c r="D47" s="16"/>
      <c r="E47" s="16"/>
      <c r="F47" s="16"/>
      <c r="G47" s="16"/>
      <c r="H47" s="16"/>
      <c r="I47" s="16"/>
      <c r="J47" s="16"/>
      <c r="K47" s="16"/>
      <c r="L47" s="16"/>
    </row>
  </sheetData>
  <mergeCells count="5">
    <mergeCell ref="B20:G20"/>
    <mergeCell ref="B1:G1"/>
    <mergeCell ref="B3:G3"/>
    <mergeCell ref="B4:G4"/>
    <mergeCell ref="B5:G5"/>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ignoredErrors>
    <ignoredError sqref="C19:G19" formulaRange="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13">
    <tabColor theme="6" tint="0.79998168889431442"/>
  </sheetPr>
  <dimension ref="B1:S40"/>
  <sheetViews>
    <sheetView topLeftCell="B1" zoomScaleNormal="100" workbookViewId="0">
      <selection activeCell="Q32" sqref="Q32"/>
    </sheetView>
  </sheetViews>
  <sheetFormatPr baseColWidth="10" defaultRowHeight="12"/>
  <cols>
    <col min="1" max="1" width="0.7265625" style="163" customWidth="1"/>
    <col min="2" max="2" width="12.81640625" style="163" customWidth="1"/>
    <col min="3" max="10" width="6.26953125" style="163" customWidth="1"/>
    <col min="11" max="11" width="10.90625" style="491" customWidth="1"/>
    <col min="12" max="15" width="10.90625" style="491" hidden="1" customWidth="1"/>
    <col min="16" max="16" width="10.90625" style="490" hidden="1" customWidth="1"/>
    <col min="17" max="17" width="10.90625" style="490" customWidth="1"/>
    <col min="18" max="16384" width="10.90625" style="163"/>
  </cols>
  <sheetData>
    <row r="1" spans="2:19" s="162" customFormat="1" ht="12.75">
      <c r="B1" s="1020" t="s">
        <v>38</v>
      </c>
      <c r="C1" s="1020"/>
      <c r="D1" s="1020"/>
      <c r="E1" s="1020"/>
      <c r="F1" s="1020"/>
      <c r="G1" s="1020"/>
      <c r="H1" s="1020"/>
      <c r="I1" s="1020"/>
      <c r="J1" s="1020"/>
      <c r="K1" s="487"/>
      <c r="L1" s="488"/>
      <c r="M1" s="488"/>
      <c r="N1" s="488"/>
      <c r="O1" s="487"/>
      <c r="P1" s="488"/>
      <c r="Q1" s="488"/>
    </row>
    <row r="2" spans="2:19" s="162" customFormat="1" ht="12.75">
      <c r="B2" s="269"/>
      <c r="C2" s="269"/>
      <c r="D2" s="269"/>
      <c r="E2" s="269"/>
      <c r="F2" s="269"/>
      <c r="G2" s="269"/>
      <c r="H2" s="269"/>
      <c r="K2" s="487"/>
      <c r="L2" s="492"/>
      <c r="M2" s="492"/>
      <c r="N2" s="492"/>
      <c r="O2" s="493"/>
      <c r="P2" s="488"/>
      <c r="Q2" s="488"/>
    </row>
    <row r="3" spans="2:19" s="162" customFormat="1" ht="12.75">
      <c r="B3" s="1020" t="s">
        <v>497</v>
      </c>
      <c r="C3" s="1020"/>
      <c r="D3" s="1020"/>
      <c r="E3" s="1020"/>
      <c r="F3" s="1020"/>
      <c r="G3" s="1020"/>
      <c r="H3" s="1020"/>
      <c r="I3" s="1020"/>
      <c r="J3" s="1020"/>
      <c r="K3" s="487"/>
      <c r="L3" s="487"/>
      <c r="M3" s="487"/>
      <c r="N3" s="487"/>
      <c r="O3" s="487"/>
      <c r="P3" s="488"/>
      <c r="Q3" s="488"/>
    </row>
    <row r="4" spans="2:19" s="162" customFormat="1" ht="12.75">
      <c r="B4" s="1217" t="s">
        <v>526</v>
      </c>
      <c r="C4" s="1217"/>
      <c r="D4" s="1217"/>
      <c r="E4" s="1217"/>
      <c r="F4" s="1217"/>
      <c r="G4" s="1217"/>
      <c r="H4" s="1217"/>
      <c r="I4" s="1217"/>
      <c r="J4" s="1217"/>
      <c r="K4" s="487"/>
      <c r="L4" s="487"/>
      <c r="M4" s="487"/>
      <c r="N4" s="487"/>
      <c r="O4" s="487"/>
      <c r="P4" s="488"/>
      <c r="Q4" s="488"/>
    </row>
    <row r="5" spans="2:19" s="162" customFormat="1" ht="12.75">
      <c r="B5" s="1217" t="s">
        <v>233</v>
      </c>
      <c r="C5" s="1217"/>
      <c r="D5" s="1217"/>
      <c r="E5" s="1217"/>
      <c r="F5" s="1217"/>
      <c r="G5" s="1217"/>
      <c r="H5" s="1217"/>
      <c r="I5" s="1217"/>
      <c r="J5" s="1217"/>
      <c r="K5" s="487"/>
      <c r="L5" s="487"/>
      <c r="M5" s="487"/>
      <c r="N5" s="487"/>
      <c r="O5" s="487"/>
      <c r="P5" s="488"/>
      <c r="Q5" s="488"/>
    </row>
    <row r="6" spans="2:19" s="148" customFormat="1" ht="15.75" customHeight="1">
      <c r="B6" s="1214" t="s">
        <v>237</v>
      </c>
      <c r="C6" s="1213" t="s">
        <v>9</v>
      </c>
      <c r="D6" s="1213"/>
      <c r="E6" s="1213" t="s">
        <v>90</v>
      </c>
      <c r="F6" s="1213"/>
      <c r="G6" s="1213" t="s">
        <v>212</v>
      </c>
      <c r="H6" s="1213"/>
      <c r="I6" s="1214" t="s">
        <v>64</v>
      </c>
      <c r="J6" s="1214"/>
      <c r="K6" s="168"/>
      <c r="L6" s="168"/>
      <c r="M6" s="168"/>
      <c r="N6" s="168"/>
      <c r="O6" s="168"/>
      <c r="P6" s="385"/>
      <c r="Q6" s="385"/>
      <c r="R6" s="292"/>
    </row>
    <row r="7" spans="2:19" s="148" customFormat="1" ht="15.75" customHeight="1">
      <c r="B7" s="1214"/>
      <c r="C7" s="715">
        <v>2018</v>
      </c>
      <c r="D7" s="715">
        <v>2019</v>
      </c>
      <c r="E7" s="715">
        <v>2018</v>
      </c>
      <c r="F7" s="715">
        <v>2019</v>
      </c>
      <c r="G7" s="715">
        <v>2018</v>
      </c>
      <c r="H7" s="715">
        <v>2019</v>
      </c>
      <c r="I7" s="715">
        <v>2018</v>
      </c>
      <c r="J7" s="715">
        <v>2019</v>
      </c>
      <c r="K7" s="168"/>
      <c r="L7" s="168"/>
      <c r="M7" s="168"/>
      <c r="N7" s="168"/>
      <c r="O7" s="168"/>
      <c r="P7" s="385"/>
      <c r="Q7" s="385"/>
      <c r="R7" s="292"/>
    </row>
    <row r="8" spans="2:19" s="148" customFormat="1" ht="15.75" customHeight="1">
      <c r="B8" s="173" t="s">
        <v>47</v>
      </c>
      <c r="C8" s="358">
        <v>158272.22</v>
      </c>
      <c r="D8" s="358">
        <v>119587.4</v>
      </c>
      <c r="E8" s="358">
        <v>20.003</v>
      </c>
      <c r="F8" s="358">
        <v>5161.9759999999997</v>
      </c>
      <c r="G8" s="358">
        <v>19731.59</v>
      </c>
      <c r="H8" s="358">
        <v>85214.52</v>
      </c>
      <c r="I8" s="358">
        <v>178988.753</v>
      </c>
      <c r="J8" s="358">
        <v>210064.96865999998</v>
      </c>
      <c r="K8" s="168"/>
      <c r="L8" s="168"/>
      <c r="M8" s="168"/>
      <c r="N8" s="168"/>
      <c r="O8" s="168"/>
      <c r="P8" s="385"/>
      <c r="Q8" s="385"/>
      <c r="R8" s="292"/>
    </row>
    <row r="9" spans="2:19" s="148" customFormat="1" ht="15.75" customHeight="1">
      <c r="B9" s="173" t="s">
        <v>48</v>
      </c>
      <c r="C9" s="358">
        <v>105652.295</v>
      </c>
      <c r="D9" s="358">
        <v>228809.67</v>
      </c>
      <c r="E9" s="358">
        <v>0</v>
      </c>
      <c r="F9" s="358">
        <v>2020.412</v>
      </c>
      <c r="G9" s="358">
        <v>10665.56</v>
      </c>
      <c r="H9" s="358">
        <v>67398.78</v>
      </c>
      <c r="I9" s="358">
        <v>116325.951</v>
      </c>
      <c r="J9" s="358">
        <v>298256.81199999998</v>
      </c>
      <c r="K9" s="168"/>
      <c r="L9" s="168"/>
      <c r="M9" s="168"/>
      <c r="N9" s="168"/>
      <c r="O9" s="168"/>
      <c r="P9" s="385"/>
      <c r="Q9" s="385"/>
      <c r="R9" s="385"/>
      <c r="S9" s="385"/>
    </row>
    <row r="10" spans="2:19" s="148" customFormat="1" ht="15.75" customHeight="1">
      <c r="B10" s="173" t="s">
        <v>49</v>
      </c>
      <c r="C10" s="358">
        <v>156781.82500000001</v>
      </c>
      <c r="D10" s="358">
        <v>120601.95</v>
      </c>
      <c r="E10" s="358">
        <v>0</v>
      </c>
      <c r="F10" s="358">
        <v>221.65120000000002</v>
      </c>
      <c r="G10" s="358">
        <v>837.85</v>
      </c>
      <c r="H10" s="358">
        <v>0</v>
      </c>
      <c r="I10" s="358">
        <v>157653.57500000001</v>
      </c>
      <c r="J10" s="358">
        <v>120993</v>
      </c>
      <c r="K10" s="168"/>
      <c r="L10" s="168"/>
      <c r="M10" s="168" t="s">
        <v>9</v>
      </c>
      <c r="N10" s="168" t="s">
        <v>238</v>
      </c>
      <c r="O10" s="168" t="s">
        <v>212</v>
      </c>
      <c r="P10" s="385" t="s">
        <v>59</v>
      </c>
      <c r="Q10" s="385"/>
      <c r="R10" s="385"/>
      <c r="S10" s="385"/>
    </row>
    <row r="11" spans="2:19" s="148" customFormat="1" ht="15.75" customHeight="1">
      <c r="B11" s="173" t="s">
        <v>57</v>
      </c>
      <c r="C11" s="358">
        <v>44184.82</v>
      </c>
      <c r="D11" s="358">
        <v>34717.06</v>
      </c>
      <c r="E11" s="358">
        <v>41.189</v>
      </c>
      <c r="F11" s="358">
        <v>110.12124</v>
      </c>
      <c r="G11" s="358">
        <v>0</v>
      </c>
      <c r="H11" s="358">
        <v>0</v>
      </c>
      <c r="I11" s="358">
        <v>44290.14</v>
      </c>
      <c r="J11" s="358">
        <v>35949</v>
      </c>
      <c r="K11" s="168"/>
      <c r="L11" s="168"/>
      <c r="M11" s="485">
        <f>D21</f>
        <v>0.80769070971072376</v>
      </c>
      <c r="N11" s="485">
        <f>F21</f>
        <v>3.8633304580825601E-3</v>
      </c>
      <c r="O11" s="485">
        <f>H21</f>
        <v>0.15970757948844205</v>
      </c>
      <c r="P11" s="486">
        <f>100%-M11-N11-O11</f>
        <v>2.8738380342751613E-2</v>
      </c>
      <c r="Q11" s="385"/>
      <c r="R11" s="385"/>
      <c r="S11" s="385"/>
    </row>
    <row r="12" spans="2:19" s="148" customFormat="1" ht="15.75" customHeight="1">
      <c r="B12" s="173" t="s">
        <v>58</v>
      </c>
      <c r="C12" s="358">
        <v>70615.44</v>
      </c>
      <c r="D12" s="358">
        <v>122655.37</v>
      </c>
      <c r="E12" s="358">
        <v>80.012</v>
      </c>
      <c r="F12" s="358">
        <v>21.758610000000001</v>
      </c>
      <c r="G12" s="358">
        <v>0</v>
      </c>
      <c r="H12" s="358">
        <v>0</v>
      </c>
      <c r="I12" s="358">
        <v>73076.376999999993</v>
      </c>
      <c r="J12" s="358">
        <v>156074.13061000002</v>
      </c>
      <c r="K12" s="168"/>
      <c r="L12" s="168"/>
      <c r="M12" s="168"/>
      <c r="N12" s="168"/>
      <c r="O12" s="168"/>
      <c r="P12" s="385"/>
      <c r="Q12" s="385"/>
      <c r="R12" s="385"/>
      <c r="S12" s="385"/>
    </row>
    <row r="13" spans="2:19" s="148" customFormat="1" ht="15.75" customHeight="1">
      <c r="B13" s="173" t="s">
        <v>50</v>
      </c>
      <c r="C13" s="358">
        <v>170329.535</v>
      </c>
      <c r="D13" s="358">
        <v>132548.35</v>
      </c>
      <c r="E13" s="358">
        <v>142.47499999999999</v>
      </c>
      <c r="F13" s="358">
        <v>101.842</v>
      </c>
      <c r="G13" s="358">
        <v>0</v>
      </c>
      <c r="H13" s="358">
        <v>0</v>
      </c>
      <c r="I13" s="358">
        <v>170531.42981</v>
      </c>
      <c r="J13" s="358">
        <v>132890.95199999999</v>
      </c>
      <c r="K13" s="168"/>
      <c r="L13" s="168"/>
      <c r="M13" s="168"/>
      <c r="N13" s="168"/>
      <c r="O13" s="168"/>
      <c r="P13" s="385"/>
      <c r="Q13" s="385"/>
      <c r="R13" s="385"/>
      <c r="S13" s="385"/>
    </row>
    <row r="14" spans="2:19" s="148" customFormat="1" ht="15.75" customHeight="1">
      <c r="B14" s="173" t="s">
        <v>51</v>
      </c>
      <c r="C14" s="358">
        <v>252758.035</v>
      </c>
      <c r="D14" s="358">
        <v>260502.96599999999</v>
      </c>
      <c r="E14" s="358">
        <v>0</v>
      </c>
      <c r="F14" s="358">
        <v>179.09038999999999</v>
      </c>
      <c r="G14" s="358">
        <v>0</v>
      </c>
      <c r="H14" s="358">
        <v>0</v>
      </c>
      <c r="I14" s="358">
        <v>252816.71930000003</v>
      </c>
      <c r="J14" s="358">
        <v>260760</v>
      </c>
      <c r="K14" s="168"/>
      <c r="L14" s="168"/>
      <c r="M14" s="168"/>
      <c r="N14" s="168"/>
      <c r="O14" s="168"/>
      <c r="P14" s="385"/>
      <c r="Q14" s="385"/>
      <c r="R14" s="385"/>
      <c r="S14" s="385"/>
    </row>
    <row r="15" spans="2:19" s="148" customFormat="1" ht="15.75" customHeight="1">
      <c r="B15" s="173" t="s">
        <v>52</v>
      </c>
      <c r="C15" s="358">
        <v>168019.66325000001</v>
      </c>
      <c r="D15" s="358">
        <v>211236.916</v>
      </c>
      <c r="E15" s="358">
        <v>8256.3512200000005</v>
      </c>
      <c r="F15" s="358">
        <v>82.555000000000007</v>
      </c>
      <c r="G15" s="358">
        <v>0</v>
      </c>
      <c r="H15" s="358">
        <v>0</v>
      </c>
      <c r="I15" s="358">
        <v>176338.86595999997</v>
      </c>
      <c r="J15" s="358">
        <v>211372</v>
      </c>
      <c r="K15" s="168"/>
      <c r="L15" s="168"/>
      <c r="M15" s="168"/>
      <c r="N15" s="168"/>
      <c r="O15" s="168"/>
      <c r="P15" s="385"/>
      <c r="Q15" s="385"/>
      <c r="R15" s="385"/>
      <c r="S15" s="385"/>
    </row>
    <row r="16" spans="2:19" s="148" customFormat="1" ht="15.75" customHeight="1">
      <c r="B16" s="173" t="s">
        <v>53</v>
      </c>
      <c r="C16" s="358">
        <v>150200.85200000001</v>
      </c>
      <c r="D16" s="358">
        <v>130886.64</v>
      </c>
      <c r="E16" s="358">
        <v>278.60030999999998</v>
      </c>
      <c r="F16" s="358">
        <v>42.204000000000001</v>
      </c>
      <c r="G16" s="358">
        <v>0</v>
      </c>
      <c r="H16" s="358">
        <v>94886.615000000005</v>
      </c>
      <c r="I16" s="358">
        <v>152839.46731000001</v>
      </c>
      <c r="J16" s="358">
        <v>225844</v>
      </c>
      <c r="K16" s="168"/>
      <c r="L16" s="168"/>
      <c r="M16" s="168"/>
      <c r="N16" s="168"/>
      <c r="O16" s="168"/>
      <c r="P16" s="385"/>
      <c r="Q16" s="385"/>
      <c r="R16" s="385"/>
      <c r="S16" s="385"/>
    </row>
    <row r="17" spans="2:19" s="148" customFormat="1" ht="15.75" customHeight="1">
      <c r="B17" s="173" t="s">
        <v>54</v>
      </c>
      <c r="C17" s="358">
        <v>297637.04499999998</v>
      </c>
      <c r="D17" s="358">
        <v>196034.79</v>
      </c>
      <c r="E17" s="358">
        <v>3618.7950000000001</v>
      </c>
      <c r="F17" s="358">
        <v>125.15655000000001</v>
      </c>
      <c r="G17" s="358">
        <v>0</v>
      </c>
      <c r="H17" s="358">
        <v>35373.49</v>
      </c>
      <c r="I17" s="358">
        <v>301372.16352</v>
      </c>
      <c r="J17" s="358">
        <v>231780.26755000002</v>
      </c>
      <c r="K17" s="168"/>
      <c r="L17" s="168"/>
      <c r="M17" s="168"/>
      <c r="N17" s="168"/>
      <c r="O17" s="168"/>
      <c r="P17" s="385"/>
      <c r="Q17" s="385"/>
      <c r="R17" s="385"/>
      <c r="S17" s="385"/>
    </row>
    <row r="18" spans="2:19" s="148" customFormat="1" ht="15.75" customHeight="1">
      <c r="B18" s="173" t="s">
        <v>55</v>
      </c>
      <c r="C18" s="358">
        <v>72359.539999999994</v>
      </c>
      <c r="D18" s="358">
        <v>137726.36568000002</v>
      </c>
      <c r="E18" s="358">
        <v>7794.5536300000003</v>
      </c>
      <c r="F18" s="358">
        <v>42.194690000000001</v>
      </c>
      <c r="G18" s="358">
        <v>0</v>
      </c>
      <c r="H18" s="358">
        <v>52345.82</v>
      </c>
      <c r="I18" s="358">
        <v>80243.48517</v>
      </c>
      <c r="J18" s="358">
        <v>214971.13709</v>
      </c>
      <c r="K18" s="168"/>
      <c r="L18" s="489"/>
      <c r="M18" s="489"/>
      <c r="N18" s="489"/>
      <c r="O18" s="489"/>
      <c r="P18" s="385"/>
      <c r="Q18" s="385"/>
      <c r="R18" s="385"/>
      <c r="S18" s="385"/>
    </row>
    <row r="19" spans="2:19" s="148" customFormat="1" ht="15.75" customHeight="1">
      <c r="B19" s="173" t="s">
        <v>56</v>
      </c>
      <c r="C19" s="358">
        <v>185053.27</v>
      </c>
      <c r="D19" s="358"/>
      <c r="E19" s="358">
        <v>100.74</v>
      </c>
      <c r="F19" s="358"/>
      <c r="G19" s="358">
        <v>28762.035</v>
      </c>
      <c r="H19" s="358"/>
      <c r="I19" s="358">
        <v>214009.261</v>
      </c>
      <c r="J19" s="358"/>
      <c r="K19" s="168"/>
      <c r="L19" s="168"/>
      <c r="M19" s="168"/>
      <c r="N19" s="168"/>
      <c r="O19" s="168"/>
      <c r="P19" s="385"/>
      <c r="Q19" s="385"/>
      <c r="R19" s="292"/>
    </row>
    <row r="20" spans="2:19" s="148" customFormat="1" ht="15.75" customHeight="1">
      <c r="B20" s="173" t="s">
        <v>64</v>
      </c>
      <c r="C20" s="358">
        <f>SUM(C8:C19)</f>
        <v>1831864.5402500001</v>
      </c>
      <c r="D20" s="358">
        <f t="shared" ref="D20:J20" si="0">SUM(D8:D19)</f>
        <v>1695307.47768</v>
      </c>
      <c r="E20" s="358">
        <f t="shared" si="0"/>
        <v>20332.719160000004</v>
      </c>
      <c r="F20" s="358">
        <f t="shared" si="0"/>
        <v>8108.9616800000003</v>
      </c>
      <c r="G20" s="358">
        <f t="shared" si="0"/>
        <v>59997.035000000003</v>
      </c>
      <c r="H20" s="358">
        <f t="shared" si="0"/>
        <v>335219.22499999998</v>
      </c>
      <c r="I20" s="358">
        <f t="shared" si="0"/>
        <v>1918486.1880699999</v>
      </c>
      <c r="J20" s="358">
        <f t="shared" si="0"/>
        <v>2098956.2679099999</v>
      </c>
      <c r="K20" s="567"/>
      <c r="L20" s="168"/>
      <c r="M20" s="168"/>
      <c r="N20" s="168"/>
      <c r="O20" s="168"/>
      <c r="P20" s="385"/>
      <c r="Q20" s="385"/>
      <c r="R20" s="292"/>
    </row>
    <row r="21" spans="2:19" s="148" customFormat="1" ht="15.75" customHeight="1">
      <c r="B21" s="329" t="s">
        <v>239</v>
      </c>
      <c r="C21" s="386">
        <f>C20/$I20</f>
        <v>0.95484895937294112</v>
      </c>
      <c r="D21" s="386">
        <f>D20/$J20</f>
        <v>0.80769070971072376</v>
      </c>
      <c r="E21" s="386">
        <f>E20/$I20</f>
        <v>1.0598314069935917E-2</v>
      </c>
      <c r="F21" s="386">
        <f>F20/$J20</f>
        <v>3.8633304580825601E-3</v>
      </c>
      <c r="G21" s="386">
        <f>G20/I20</f>
        <v>3.1273112818371196E-2</v>
      </c>
      <c r="H21" s="386">
        <f>H20/$J20</f>
        <v>0.15970757948844205</v>
      </c>
      <c r="I21" s="386">
        <f>+I20/I20</f>
        <v>1</v>
      </c>
      <c r="J21" s="386">
        <f>+J20/J20</f>
        <v>1</v>
      </c>
      <c r="K21" s="168"/>
      <c r="L21" s="168"/>
      <c r="M21" s="168"/>
      <c r="N21" s="168"/>
      <c r="O21" s="168"/>
      <c r="P21" s="385"/>
      <c r="Q21" s="385"/>
      <c r="R21" s="292"/>
    </row>
    <row r="22" spans="2:19" s="148" customFormat="1" ht="28.5" customHeight="1">
      <c r="B22" s="1216" t="s">
        <v>438</v>
      </c>
      <c r="C22" s="1216"/>
      <c r="D22" s="1216"/>
      <c r="E22" s="1216"/>
      <c r="F22" s="1216"/>
      <c r="G22" s="1216"/>
      <c r="H22" s="1216"/>
      <c r="I22" s="1216"/>
      <c r="J22" s="1216"/>
      <c r="K22" s="168"/>
      <c r="L22" s="168"/>
      <c r="M22" s="168"/>
      <c r="N22" s="168"/>
      <c r="O22" s="168"/>
      <c r="P22" s="385"/>
      <c r="Q22" s="385"/>
      <c r="R22" s="292"/>
    </row>
    <row r="23" spans="2:19" ht="15" customHeight="1">
      <c r="B23" s="388"/>
      <c r="C23" s="388"/>
      <c r="D23" s="388"/>
      <c r="E23" s="388"/>
      <c r="F23" s="388"/>
      <c r="G23" s="388"/>
      <c r="H23" s="388"/>
      <c r="I23" s="388"/>
      <c r="J23" s="388"/>
      <c r="K23" s="490"/>
      <c r="L23" s="490"/>
      <c r="M23" s="490"/>
      <c r="N23" s="490"/>
      <c r="R23" s="209"/>
    </row>
    <row r="24" spans="2:19" ht="15" customHeight="1">
      <c r="K24" s="490"/>
      <c r="L24" s="490"/>
      <c r="N24" s="490"/>
      <c r="R24" s="209"/>
    </row>
    <row r="25" spans="2:19" ht="15" customHeight="1">
      <c r="K25" s="490"/>
      <c r="L25" s="490"/>
      <c r="M25" s="490"/>
      <c r="N25" s="490"/>
      <c r="R25" s="209"/>
    </row>
    <row r="26" spans="2:19" ht="15" customHeight="1">
      <c r="K26" s="490"/>
      <c r="L26" s="490"/>
      <c r="M26" s="490"/>
      <c r="N26" s="490"/>
      <c r="R26" s="209"/>
    </row>
    <row r="27" spans="2:19" ht="15" customHeight="1">
      <c r="K27" s="490"/>
      <c r="L27" s="490"/>
      <c r="M27" s="490"/>
      <c r="N27" s="490"/>
      <c r="R27" s="209"/>
    </row>
    <row r="28" spans="2:19" ht="15" customHeight="1">
      <c r="K28" s="490"/>
      <c r="L28" s="490"/>
      <c r="M28" s="490"/>
      <c r="N28" s="490"/>
      <c r="R28" s="209"/>
    </row>
    <row r="29" spans="2:19" ht="15" customHeight="1">
      <c r="K29" s="490"/>
      <c r="L29" s="490"/>
      <c r="M29" s="490"/>
      <c r="N29" s="490"/>
      <c r="R29" s="209"/>
    </row>
    <row r="30" spans="2:19" ht="15" customHeight="1">
      <c r="K30" s="490"/>
      <c r="L30" s="490"/>
      <c r="M30" s="490"/>
      <c r="N30" s="490"/>
    </row>
    <row r="31" spans="2:19" ht="15" customHeight="1">
      <c r="K31" s="490"/>
      <c r="L31" s="490"/>
      <c r="M31" s="490"/>
      <c r="N31" s="490"/>
    </row>
    <row r="32" spans="2:19" ht="15" customHeight="1">
      <c r="K32" s="490"/>
      <c r="L32" s="490"/>
      <c r="M32" s="490"/>
      <c r="N32" s="490"/>
    </row>
    <row r="33" spans="2:14" ht="15" customHeight="1">
      <c r="K33" s="490"/>
      <c r="L33" s="490"/>
      <c r="M33" s="490"/>
      <c r="N33" s="490"/>
    </row>
    <row r="34" spans="2:14" ht="15" customHeight="1">
      <c r="K34" s="490"/>
      <c r="L34" s="490"/>
      <c r="M34" s="490"/>
      <c r="N34" s="490"/>
    </row>
    <row r="35" spans="2:14" ht="15" customHeight="1">
      <c r="D35" s="163" t="s">
        <v>240</v>
      </c>
      <c r="K35" s="490"/>
      <c r="L35" s="490"/>
      <c r="M35" s="490"/>
      <c r="N35" s="490"/>
    </row>
    <row r="36" spans="2:14" ht="15" customHeight="1">
      <c r="K36" s="490"/>
      <c r="L36" s="490"/>
      <c r="M36" s="490"/>
      <c r="N36" s="490"/>
    </row>
    <row r="37" spans="2:14" ht="15" customHeight="1">
      <c r="K37" s="490"/>
      <c r="L37" s="490"/>
      <c r="M37" s="490"/>
      <c r="N37" s="490"/>
    </row>
    <row r="38" spans="2:14" ht="15" customHeight="1">
      <c r="K38" s="490"/>
      <c r="L38" s="490"/>
      <c r="M38" s="490"/>
      <c r="N38" s="490"/>
    </row>
    <row r="40" spans="2:14">
      <c r="B40" s="1215" t="s">
        <v>438</v>
      </c>
      <c r="C40" s="1215"/>
      <c r="D40" s="1215"/>
      <c r="E40" s="1215"/>
      <c r="F40" s="1215"/>
      <c r="G40" s="1215"/>
      <c r="H40" s="1215"/>
      <c r="I40" s="1215"/>
      <c r="J40" s="1215"/>
    </row>
  </sheetData>
  <mergeCells count="11">
    <mergeCell ref="G6:H6"/>
    <mergeCell ref="I6:J6"/>
    <mergeCell ref="B40:J40"/>
    <mergeCell ref="B22:J22"/>
    <mergeCell ref="B1:J1"/>
    <mergeCell ref="B3:J3"/>
    <mergeCell ref="B4:J4"/>
    <mergeCell ref="B5:J5"/>
    <mergeCell ref="B6:B7"/>
    <mergeCell ref="C6:D6"/>
    <mergeCell ref="E6:F6"/>
  </mergeCells>
  <pageMargins left="0.70866141732283472" right="0.70866141732283472" top="0.74803149606299213" bottom="0.74803149606299213" header="0.31496062992125984" footer="0.31496062992125984"/>
  <pageSetup orientation="portrait" r:id="rId1"/>
  <headerFooter>
    <oddFooter>&amp;C&amp;11&amp;A</oddFooter>
  </headerFooter>
  <ignoredErrors>
    <ignoredError sqref="C20:J20 C21 H21" formulaRange="1"/>
    <ignoredError sqref="D21:G21" formula="1"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14">
    <tabColor theme="6" tint="0.79998168889431442"/>
  </sheetPr>
  <dimension ref="B1:Q36"/>
  <sheetViews>
    <sheetView topLeftCell="A4" zoomScaleNormal="100" workbookViewId="0">
      <selection activeCell="C13" sqref="C13:F13"/>
    </sheetView>
  </sheetViews>
  <sheetFormatPr baseColWidth="10" defaultRowHeight="12"/>
  <cols>
    <col min="1" max="1" width="4.54296875" style="1" customWidth="1"/>
    <col min="2" max="6" width="13.26953125" style="1" customWidth="1"/>
    <col min="7" max="16384" width="10.90625" style="1"/>
  </cols>
  <sheetData>
    <row r="1" spans="2:17" s="38" customFormat="1" ht="12.75" customHeight="1">
      <c r="B1" s="1031" t="s">
        <v>77</v>
      </c>
      <c r="C1" s="1031"/>
      <c r="D1" s="1031"/>
      <c r="E1" s="1031"/>
      <c r="F1" s="1031"/>
    </row>
    <row r="2" spans="2:17" s="38" customFormat="1" ht="12.75">
      <c r="B2" s="332"/>
      <c r="C2" s="332"/>
      <c r="D2" s="332"/>
      <c r="E2" s="332"/>
      <c r="F2" s="332"/>
    </row>
    <row r="3" spans="2:17" s="38" customFormat="1" ht="12.75">
      <c r="B3" s="1030" t="s">
        <v>498</v>
      </c>
      <c r="C3" s="1030"/>
      <c r="D3" s="1030"/>
      <c r="E3" s="1030"/>
      <c r="F3" s="1030"/>
    </row>
    <row r="4" spans="2:17" s="38" customFormat="1" ht="12.75">
      <c r="B4" s="1218" t="s">
        <v>528</v>
      </c>
      <c r="C4" s="1218"/>
      <c r="D4" s="1218"/>
      <c r="E4" s="1218"/>
      <c r="F4" s="1218"/>
    </row>
    <row r="5" spans="2:17" s="38" customFormat="1" ht="15" customHeight="1">
      <c r="B5" s="1030" t="s">
        <v>233</v>
      </c>
      <c r="C5" s="1030"/>
      <c r="D5" s="1030"/>
      <c r="E5" s="1030"/>
      <c r="F5" s="1030"/>
    </row>
    <row r="6" spans="2:17" s="38" customFormat="1" ht="60" customHeight="1">
      <c r="B6" s="389" t="s">
        <v>242</v>
      </c>
      <c r="C6" s="296" t="s">
        <v>243</v>
      </c>
      <c r="D6" s="296">
        <v>11042300</v>
      </c>
      <c r="E6" s="938" t="s">
        <v>244</v>
      </c>
      <c r="F6" s="296" t="s">
        <v>245</v>
      </c>
    </row>
    <row r="7" spans="2:17" s="38" customFormat="1" ht="39.75" customHeight="1">
      <c r="B7" s="389" t="s">
        <v>165</v>
      </c>
      <c r="C7" s="296" t="s">
        <v>246</v>
      </c>
      <c r="D7" s="296" t="s">
        <v>247</v>
      </c>
      <c r="E7" s="296" t="s">
        <v>248</v>
      </c>
      <c r="F7" s="296" t="s">
        <v>249</v>
      </c>
    </row>
    <row r="8" spans="2:17" s="38" customFormat="1" ht="15.75" customHeight="1">
      <c r="B8" s="939">
        <v>2014</v>
      </c>
      <c r="C8" s="390">
        <v>1410364.5610000007</v>
      </c>
      <c r="D8" s="390">
        <v>34672.550000000003</v>
      </c>
      <c r="E8" s="390">
        <v>182636.91200000001</v>
      </c>
      <c r="F8" s="390">
        <v>353619.85899999988</v>
      </c>
      <c r="M8" s="225"/>
      <c r="N8" s="225"/>
      <c r="O8" s="225"/>
      <c r="P8" s="225"/>
      <c r="Q8" s="225"/>
    </row>
    <row r="9" spans="2:17" s="38" customFormat="1" ht="15.75" customHeight="1">
      <c r="B9" s="939">
        <v>2015</v>
      </c>
      <c r="C9" s="390">
        <v>1528818.3489999999</v>
      </c>
      <c r="D9" s="390">
        <v>130543.42199999999</v>
      </c>
      <c r="E9" s="390">
        <v>130333.974</v>
      </c>
      <c r="F9" s="390">
        <v>475516.49200000003</v>
      </c>
      <c r="M9" s="225"/>
      <c r="N9" s="225"/>
      <c r="O9" s="225"/>
      <c r="P9" s="225"/>
      <c r="Q9" s="225"/>
    </row>
    <row r="10" spans="2:17" s="38" customFormat="1" ht="15.75" customHeight="1">
      <c r="B10" s="939">
        <v>2016</v>
      </c>
      <c r="C10" s="390">
        <v>1462676.1939999999</v>
      </c>
      <c r="D10" s="390">
        <v>15733.459000000001</v>
      </c>
      <c r="E10" s="390">
        <v>27159.784</v>
      </c>
      <c r="F10" s="390">
        <v>227386</v>
      </c>
      <c r="M10" s="225"/>
      <c r="N10" s="225"/>
      <c r="O10" s="225"/>
      <c r="P10" s="225"/>
      <c r="Q10" s="225"/>
    </row>
    <row r="11" spans="2:17" s="38" customFormat="1" ht="15.75" customHeight="1">
      <c r="B11" s="940" t="s">
        <v>447</v>
      </c>
      <c r="C11" s="390">
        <v>1590526.189</v>
      </c>
      <c r="D11" s="390">
        <v>6718.7069999999994</v>
      </c>
      <c r="E11" s="390">
        <v>53655.113000000005</v>
      </c>
      <c r="F11" s="390">
        <v>104092</v>
      </c>
      <c r="M11" s="225"/>
      <c r="N11" s="225"/>
      <c r="O11" s="225"/>
      <c r="P11" s="225"/>
      <c r="Q11" s="225"/>
    </row>
    <row r="12" spans="2:17" s="38" customFormat="1" ht="15.75" customHeight="1">
      <c r="B12" s="940" t="s">
        <v>506</v>
      </c>
      <c r="C12" s="390">
        <v>1918486.1880699999</v>
      </c>
      <c r="D12" s="390">
        <v>5892.6107100000008</v>
      </c>
      <c r="E12" s="390">
        <v>49561.083280000006</v>
      </c>
      <c r="F12" s="390">
        <v>107022.41454</v>
      </c>
      <c r="H12" s="225"/>
    </row>
    <row r="13" spans="2:17" s="38" customFormat="1" ht="15.75" customHeight="1">
      <c r="B13" s="940" t="s">
        <v>662</v>
      </c>
      <c r="C13" s="390">
        <v>2098955.2583599999</v>
      </c>
      <c r="D13" s="390">
        <v>8387.3209999999999</v>
      </c>
      <c r="E13" s="390">
        <v>29728.243129999999</v>
      </c>
      <c r="F13" s="390">
        <v>38265.68606</v>
      </c>
      <c r="H13" s="225"/>
    </row>
    <row r="14" spans="2:17" ht="48.75" customHeight="1">
      <c r="B14" s="1061" t="s">
        <v>505</v>
      </c>
      <c r="C14" s="1061"/>
      <c r="D14" s="1061"/>
      <c r="E14" s="1061"/>
      <c r="F14" s="1061"/>
    </row>
    <row r="15" spans="2:17" s="37" customFormat="1" ht="12" customHeight="1">
      <c r="B15" s="206"/>
      <c r="C15" s="391"/>
      <c r="D15" s="391"/>
      <c r="E15" s="391"/>
      <c r="F15" s="391"/>
    </row>
    <row r="16" spans="2:17" s="37" customFormat="1" ht="12" customHeight="1">
      <c r="C16" s="392"/>
      <c r="D16" s="392"/>
      <c r="E16" s="392"/>
    </row>
    <row r="17" spans="2:6" s="37" customFormat="1" ht="12" customHeight="1">
      <c r="C17" s="392"/>
      <c r="D17" s="392"/>
      <c r="E17" s="392"/>
    </row>
    <row r="32" spans="2:6">
      <c r="B32" s="1184"/>
      <c r="C32" s="1184"/>
      <c r="D32" s="1184"/>
      <c r="E32" s="1184"/>
      <c r="F32" s="1184"/>
    </row>
    <row r="33" spans="2:6">
      <c r="B33" s="1184"/>
      <c r="C33" s="1184"/>
      <c r="D33" s="1184"/>
      <c r="E33" s="1184"/>
      <c r="F33" s="1184"/>
    </row>
    <row r="34" spans="2:6">
      <c r="B34" s="1184"/>
      <c r="C34" s="1184"/>
      <c r="D34" s="1184"/>
      <c r="E34" s="1184"/>
      <c r="F34" s="1184"/>
    </row>
    <row r="35" spans="2:6">
      <c r="B35" s="1184"/>
      <c r="C35" s="1184"/>
      <c r="D35" s="1184"/>
      <c r="E35" s="1184"/>
      <c r="F35" s="1184"/>
    </row>
    <row r="36" spans="2:6">
      <c r="B36" s="1184"/>
      <c r="C36" s="1184"/>
      <c r="D36" s="1184"/>
      <c r="E36" s="1184"/>
      <c r="F36" s="1184"/>
    </row>
  </sheetData>
  <mergeCells count="6">
    <mergeCell ref="B32:F36"/>
    <mergeCell ref="B1:F1"/>
    <mergeCell ref="B3:F3"/>
    <mergeCell ref="B4:F4"/>
    <mergeCell ref="B5:F5"/>
    <mergeCell ref="B14:F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B11:B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B1:R64"/>
  <sheetViews>
    <sheetView zoomScaleNormal="100" workbookViewId="0">
      <selection activeCell="F17" sqref="F17"/>
    </sheetView>
  </sheetViews>
  <sheetFormatPr baseColWidth="10" defaultRowHeight="12"/>
  <cols>
    <col min="1" max="1" width="1.7265625" style="1" customWidth="1"/>
    <col min="2" max="7" width="10.26953125" style="1" customWidth="1"/>
    <col min="8" max="8" width="2.26953125" style="1" customWidth="1"/>
    <col min="9" max="9" width="4.36328125" style="1" customWidth="1"/>
    <col min="10" max="10" width="7.08984375" style="1" customWidth="1"/>
    <col min="11" max="13" width="4.36328125" style="1" customWidth="1"/>
    <col min="14" max="14" width="6.90625" style="1" customWidth="1"/>
    <col min="15" max="16384" width="10.90625" style="1"/>
  </cols>
  <sheetData>
    <row r="1" spans="2:18" s="24" customFormat="1" ht="12.75">
      <c r="B1" s="1020" t="s">
        <v>0</v>
      </c>
      <c r="C1" s="1020"/>
      <c r="D1" s="1020"/>
      <c r="E1" s="1020"/>
      <c r="F1" s="1020"/>
      <c r="G1" s="1020"/>
    </row>
    <row r="2" spans="2:18" s="24" customFormat="1" ht="12.75">
      <c r="B2" s="29"/>
      <c r="C2" s="29"/>
      <c r="D2" s="29"/>
      <c r="E2" s="29"/>
      <c r="F2" s="29"/>
      <c r="G2" s="29"/>
    </row>
    <row r="3" spans="2:18" s="24" customFormat="1" ht="13.5" customHeight="1">
      <c r="B3" s="1021" t="s">
        <v>565</v>
      </c>
      <c r="C3" s="1022"/>
      <c r="D3" s="1022"/>
      <c r="E3" s="1022"/>
      <c r="F3" s="1022"/>
      <c r="G3" s="1022"/>
    </row>
    <row r="4" spans="2:18" s="24" customFormat="1" ht="12.75" customHeight="1">
      <c r="B4" s="1023" t="s">
        <v>33</v>
      </c>
      <c r="C4" s="1023"/>
      <c r="D4" s="1023"/>
      <c r="E4" s="1023"/>
      <c r="F4" s="1023"/>
      <c r="G4" s="1023"/>
      <c r="H4" s="41"/>
    </row>
    <row r="5" spans="2:18" s="22" customFormat="1" ht="30" customHeight="1">
      <c r="B5" s="412" t="s">
        <v>34</v>
      </c>
      <c r="C5" s="277" t="s">
        <v>132</v>
      </c>
      <c r="D5" s="277" t="s">
        <v>6</v>
      </c>
      <c r="E5" s="277" t="s">
        <v>13</v>
      </c>
      <c r="F5" s="277" t="s">
        <v>113</v>
      </c>
      <c r="G5" s="277" t="s">
        <v>133</v>
      </c>
      <c r="I5" s="24"/>
    </row>
    <row r="6" spans="2:18" s="22" customFormat="1" ht="15.75" customHeight="1">
      <c r="B6" s="46">
        <v>43586</v>
      </c>
      <c r="C6" s="819">
        <v>274.98</v>
      </c>
      <c r="D6" s="819">
        <v>777.49</v>
      </c>
      <c r="E6" s="819">
        <v>759.46</v>
      </c>
      <c r="F6" s="819">
        <v>184.6</v>
      </c>
      <c r="G6" s="819">
        <v>293.01</v>
      </c>
      <c r="H6" s="43"/>
      <c r="I6" s="48"/>
      <c r="K6" s="161"/>
      <c r="L6" s="161"/>
      <c r="M6" s="161"/>
      <c r="N6" s="161"/>
      <c r="O6" s="1016"/>
      <c r="P6" s="1017"/>
    </row>
    <row r="7" spans="2:18" s="22" customFormat="1" ht="15.75" customHeight="1">
      <c r="B7" s="46">
        <v>43617</v>
      </c>
      <c r="C7" s="819">
        <v>276.57</v>
      </c>
      <c r="D7" s="819">
        <v>780.83</v>
      </c>
      <c r="E7" s="819">
        <v>763.06</v>
      </c>
      <c r="F7" s="819">
        <v>185.4</v>
      </c>
      <c r="G7" s="819">
        <v>294.33999999999997</v>
      </c>
      <c r="H7" s="155"/>
      <c r="I7" s="48"/>
    </row>
    <row r="8" spans="2:18" s="22" customFormat="1" ht="15.75" customHeight="1">
      <c r="B8" s="46">
        <v>43647</v>
      </c>
      <c r="C8" s="819">
        <v>275.14999999999998</v>
      </c>
      <c r="D8" s="819">
        <v>771.46</v>
      </c>
      <c r="E8" s="819">
        <v>760.15</v>
      </c>
      <c r="F8" s="819">
        <v>183.11</v>
      </c>
      <c r="G8" s="819">
        <v>286.45999999999998</v>
      </c>
    </row>
    <row r="9" spans="2:18" s="22" customFormat="1" ht="15.75" customHeight="1">
      <c r="B9" s="46">
        <v>43678</v>
      </c>
      <c r="C9" s="819">
        <v>275.49</v>
      </c>
      <c r="D9" s="819">
        <v>768.07</v>
      </c>
      <c r="E9" s="819">
        <v>758.16</v>
      </c>
      <c r="F9" s="819">
        <v>182.63</v>
      </c>
      <c r="G9" s="819">
        <v>285.39999999999998</v>
      </c>
      <c r="H9" s="250"/>
      <c r="I9" s="215"/>
      <c r="J9" s="38"/>
      <c r="K9" s="48"/>
      <c r="L9" s="48"/>
    </row>
    <row r="10" spans="2:18" s="22" customFormat="1" ht="15.75" customHeight="1">
      <c r="B10" s="46">
        <v>43709</v>
      </c>
      <c r="C10" s="819">
        <v>277.24</v>
      </c>
      <c r="D10" s="819">
        <v>765.53</v>
      </c>
      <c r="E10" s="819">
        <v>756.26</v>
      </c>
      <c r="F10" s="819">
        <v>180.83</v>
      </c>
      <c r="G10" s="819">
        <v>286.51</v>
      </c>
      <c r="H10" s="676"/>
      <c r="I10" s="48"/>
      <c r="J10" s="554"/>
    </row>
    <row r="11" spans="2:18" s="22" customFormat="1" ht="15.75" customHeight="1">
      <c r="B11" s="46">
        <v>43739</v>
      </c>
      <c r="C11" s="819">
        <v>277.68</v>
      </c>
      <c r="D11" s="819">
        <v>765.23</v>
      </c>
      <c r="E11" s="819">
        <v>755.11</v>
      </c>
      <c r="F11" s="819">
        <v>179.68</v>
      </c>
      <c r="G11" s="819">
        <v>287.8</v>
      </c>
      <c r="H11" s="256"/>
      <c r="I11" s="48"/>
      <c r="J11" s="554"/>
    </row>
    <row r="12" spans="2:18" s="22" customFormat="1" ht="15.75" customHeight="1">
      <c r="B12" s="46">
        <v>43770</v>
      </c>
      <c r="C12" s="819">
        <v>277.89999999999998</v>
      </c>
      <c r="D12" s="819">
        <v>765.55</v>
      </c>
      <c r="E12" s="819">
        <v>755.17</v>
      </c>
      <c r="F12" s="819">
        <v>180.68</v>
      </c>
      <c r="G12" s="819">
        <v>288.27999999999997</v>
      </c>
      <c r="H12" s="256"/>
      <c r="I12" s="48"/>
    </row>
    <row r="13" spans="2:18" s="22" customFormat="1" ht="15.75" customHeight="1">
      <c r="B13" s="46">
        <v>43800</v>
      </c>
      <c r="C13" s="819">
        <v>277.85000000000002</v>
      </c>
      <c r="D13" s="819">
        <v>765.41</v>
      </c>
      <c r="E13" s="819">
        <v>753.76</v>
      </c>
      <c r="F13" s="819">
        <v>179.81</v>
      </c>
      <c r="G13" s="819">
        <v>289.5</v>
      </c>
      <c r="H13" s="256"/>
      <c r="I13" s="252"/>
      <c r="J13" s="253"/>
      <c r="K13" s="253"/>
      <c r="L13" s="253"/>
      <c r="M13" s="253"/>
      <c r="N13" s="255"/>
      <c r="O13" s="255"/>
      <c r="P13" s="255"/>
      <c r="Q13" s="255"/>
      <c r="R13" s="255"/>
    </row>
    <row r="14" spans="2:18" s="22" customFormat="1" ht="15.75" customHeight="1">
      <c r="B14" s="46">
        <v>43831</v>
      </c>
      <c r="C14" s="171"/>
      <c r="D14" s="171"/>
      <c r="E14" s="171"/>
      <c r="F14" s="171"/>
      <c r="G14" s="171"/>
      <c r="H14" s="256"/>
      <c r="I14" s="252"/>
      <c r="J14" s="253"/>
      <c r="K14" s="253"/>
      <c r="L14" s="253"/>
      <c r="M14" s="253"/>
      <c r="N14" s="254"/>
      <c r="Q14" s="250"/>
    </row>
    <row r="15" spans="2:18" s="22" customFormat="1" ht="15.75" customHeight="1">
      <c r="B15" s="46">
        <v>43862</v>
      </c>
      <c r="C15" s="171"/>
      <c r="D15" s="171"/>
      <c r="E15" s="171"/>
      <c r="F15" s="171"/>
      <c r="G15" s="171"/>
      <c r="H15" s="40"/>
      <c r="I15" s="48"/>
      <c r="N15" s="167"/>
    </row>
    <row r="16" spans="2:18" s="22" customFormat="1" ht="15.75" customHeight="1">
      <c r="B16" s="46">
        <v>43891</v>
      </c>
      <c r="C16" s="171"/>
      <c r="D16" s="171"/>
      <c r="E16" s="171"/>
      <c r="F16" s="171"/>
      <c r="G16" s="171"/>
      <c r="H16" s="554"/>
      <c r="I16" s="48"/>
    </row>
    <row r="17" spans="2:16" s="22" customFormat="1" ht="15.75" customHeight="1">
      <c r="B17" s="46">
        <v>43922</v>
      </c>
      <c r="C17" s="171"/>
      <c r="D17" s="171"/>
      <c r="E17" s="171"/>
      <c r="F17" s="171"/>
      <c r="G17" s="171"/>
      <c r="H17" s="787"/>
      <c r="I17" s="150"/>
    </row>
    <row r="18" spans="2:16" s="22" customFormat="1" ht="21" customHeight="1">
      <c r="B18" s="1024" t="s">
        <v>508</v>
      </c>
      <c r="C18" s="1024"/>
      <c r="D18" s="1024"/>
      <c r="E18" s="1024"/>
      <c r="F18" s="1024"/>
      <c r="G18" s="1024"/>
      <c r="H18" s="205"/>
      <c r="J18" s="82"/>
    </row>
    <row r="19" spans="2:16" s="22" customFormat="1" ht="25.5" customHeight="1">
      <c r="B19" s="1024"/>
      <c r="C19" s="1024"/>
      <c r="D19" s="1024"/>
      <c r="E19" s="1024"/>
      <c r="F19" s="1024"/>
      <c r="G19" s="1024"/>
      <c r="H19" s="554"/>
      <c r="I19" s="150"/>
    </row>
    <row r="21" spans="2:16" ht="16.5" customHeight="1">
      <c r="J21" s="82"/>
      <c r="K21" s="22"/>
      <c r="L21" s="22"/>
      <c r="M21" s="22"/>
      <c r="N21" s="22"/>
      <c r="O21" s="22"/>
    </row>
    <row r="22" spans="2:16" ht="12.75">
      <c r="J22" s="82"/>
      <c r="K22" s="22"/>
      <c r="L22" s="22"/>
      <c r="M22" s="22"/>
      <c r="N22" s="22"/>
      <c r="O22" s="22"/>
    </row>
    <row r="23" spans="2:16" ht="15" customHeight="1">
      <c r="H23" s="9"/>
      <c r="I23" s="204"/>
      <c r="J23" s="82"/>
      <c r="K23" s="22"/>
      <c r="L23" s="22"/>
      <c r="M23" s="22"/>
      <c r="N23" s="22"/>
      <c r="O23" s="22"/>
    </row>
    <row r="24" spans="2:16" ht="9.75" customHeight="1">
      <c r="H24" s="9"/>
      <c r="J24" s="82"/>
      <c r="K24" s="22"/>
      <c r="L24" s="22"/>
      <c r="M24" s="22"/>
      <c r="N24" s="22"/>
      <c r="O24" s="22"/>
    </row>
    <row r="25" spans="2:16" ht="15" customHeight="1">
      <c r="H25" s="204"/>
      <c r="J25" s="82"/>
      <c r="K25" s="22"/>
      <c r="L25" s="22"/>
      <c r="M25" s="22"/>
      <c r="N25" s="22"/>
      <c r="O25" s="22"/>
    </row>
    <row r="26" spans="2:16" ht="15" customHeight="1">
      <c r="H26" s="8"/>
      <c r="J26" s="82"/>
      <c r="K26" s="22"/>
      <c r="L26" s="22"/>
      <c r="M26" s="22"/>
      <c r="N26" s="22"/>
      <c r="O26" s="22"/>
    </row>
    <row r="27" spans="2:16" ht="15" customHeight="1">
      <c r="H27" s="8"/>
      <c r="J27" s="82"/>
      <c r="K27" s="22"/>
      <c r="L27" s="22"/>
      <c r="M27" s="22"/>
      <c r="N27" s="22"/>
      <c r="O27" s="22"/>
    </row>
    <row r="28" spans="2:16" ht="15" customHeight="1">
      <c r="B28" s="16"/>
      <c r="C28" s="16"/>
      <c r="D28" s="16"/>
      <c r="E28" s="16"/>
      <c r="F28" s="16"/>
      <c r="H28" s="10"/>
      <c r="J28" s="82"/>
      <c r="K28" s="22"/>
      <c r="L28" s="48"/>
      <c r="M28" s="22"/>
      <c r="N28" s="22"/>
      <c r="O28" s="22"/>
    </row>
    <row r="29" spans="2:16" ht="15" customHeight="1">
      <c r="C29" s="16"/>
      <c r="D29" s="16"/>
      <c r="E29" s="16"/>
      <c r="F29" s="16"/>
      <c r="H29" s="10"/>
      <c r="J29" s="82"/>
      <c r="K29" s="22"/>
      <c r="L29" s="22"/>
      <c r="M29" s="22"/>
      <c r="N29" s="22"/>
      <c r="O29" s="22"/>
    </row>
    <row r="30" spans="2:16" ht="15" customHeight="1">
      <c r="H30" s="10"/>
      <c r="J30" s="82"/>
      <c r="K30" s="22"/>
      <c r="L30" s="43"/>
      <c r="M30" s="43"/>
      <c r="N30" s="43"/>
      <c r="O30" s="22"/>
    </row>
    <row r="31" spans="2:16" ht="15" customHeight="1">
      <c r="H31" s="10"/>
      <c r="J31" s="82"/>
      <c r="K31" s="22"/>
      <c r="L31" s="43"/>
      <c r="M31" s="43"/>
      <c r="N31" s="22"/>
      <c r="O31" s="22"/>
      <c r="P31" s="15"/>
    </row>
    <row r="32" spans="2:16" ht="15" customHeight="1">
      <c r="H32" s="10"/>
      <c r="N32" s="15"/>
    </row>
    <row r="33" spans="2:14" ht="15" customHeight="1">
      <c r="H33" s="10"/>
    </row>
    <row r="34" spans="2:14" ht="15" customHeight="1">
      <c r="H34" s="10"/>
      <c r="I34" s="14"/>
      <c r="J34" s="14"/>
      <c r="K34" s="14"/>
      <c r="L34" s="14"/>
      <c r="M34" s="14"/>
      <c r="N34" s="14"/>
    </row>
    <row r="35" spans="2:14" ht="15" customHeight="1">
      <c r="H35" s="10"/>
      <c r="I35" s="14"/>
      <c r="J35" s="14"/>
      <c r="K35" s="20"/>
      <c r="L35" s="14"/>
      <c r="M35" s="14"/>
      <c r="N35" s="14"/>
    </row>
    <row r="36" spans="2:14" ht="27.75" customHeight="1">
      <c r="B36" s="1" t="s">
        <v>541</v>
      </c>
      <c r="H36" s="10"/>
      <c r="I36" s="14"/>
      <c r="J36" s="14"/>
      <c r="K36" s="14"/>
      <c r="L36" s="14"/>
      <c r="M36" s="14"/>
      <c r="N36" s="14"/>
    </row>
    <row r="37" spans="2:14">
      <c r="B37" s="45"/>
      <c r="C37" s="9"/>
      <c r="D37" s="9"/>
      <c r="E37" s="9"/>
      <c r="F37" s="9"/>
      <c r="G37" s="9"/>
    </row>
    <row r="38" spans="2:14" ht="14.1" customHeight="1">
      <c r="B38" s="1019"/>
      <c r="C38" s="1019"/>
      <c r="D38" s="1019"/>
      <c r="E38" s="1019"/>
      <c r="F38" s="1019"/>
      <c r="G38" s="1019"/>
    </row>
    <row r="40" spans="2:14" ht="15.6" customHeight="1">
      <c r="B40" s="1018"/>
      <c r="C40" s="1018"/>
      <c r="D40" s="1018"/>
      <c r="E40" s="1018"/>
      <c r="F40" s="1018"/>
      <c r="G40" s="1018"/>
    </row>
    <row r="41" spans="2:14" ht="18">
      <c r="B41"/>
    </row>
    <row r="42" spans="2:14" ht="18">
      <c r="B42"/>
    </row>
    <row r="43" spans="2:14" ht="18">
      <c r="B43"/>
    </row>
    <row r="44" spans="2:14" ht="18">
      <c r="B44"/>
    </row>
    <row r="45" spans="2:14" ht="18">
      <c r="B45"/>
      <c r="G45" s="16"/>
      <c r="H45" s="16"/>
      <c r="I45" s="16"/>
      <c r="J45" s="16"/>
      <c r="K45" s="16"/>
      <c r="L45" s="16"/>
      <c r="M45" s="16"/>
    </row>
    <row r="46" spans="2:14" ht="18">
      <c r="B46"/>
    </row>
    <row r="47" spans="2:14" ht="18">
      <c r="B47"/>
    </row>
    <row r="48" spans="2:14" ht="18">
      <c r="B48"/>
    </row>
    <row r="49" spans="2:9" ht="18">
      <c r="B49"/>
    </row>
    <row r="50" spans="2:9" ht="18">
      <c r="B50"/>
    </row>
    <row r="51" spans="2:9" ht="18">
      <c r="B51"/>
    </row>
    <row r="52" spans="2:9" ht="18">
      <c r="B52"/>
    </row>
    <row r="53" spans="2:9" ht="18">
      <c r="B53"/>
      <c r="I53"/>
    </row>
    <row r="54" spans="2:9" ht="30" customHeight="1">
      <c r="B54" s="250"/>
      <c r="I54" s="250"/>
    </row>
    <row r="55" spans="2:9" ht="18">
      <c r="B55"/>
    </row>
    <row r="56" spans="2:9" ht="18">
      <c r="B56"/>
    </row>
    <row r="57" spans="2:9" ht="18">
      <c r="B57"/>
    </row>
    <row r="58" spans="2:9" ht="18">
      <c r="B58"/>
    </row>
    <row r="59" spans="2:9" ht="18">
      <c r="B59"/>
    </row>
    <row r="60" spans="2:9" ht="18">
      <c r="B60"/>
    </row>
    <row r="61" spans="2:9" ht="18">
      <c r="B61"/>
    </row>
    <row r="62" spans="2:9" ht="18">
      <c r="B62"/>
    </row>
    <row r="63" spans="2:9" ht="18">
      <c r="B63"/>
    </row>
    <row r="64" spans="2:9" ht="18">
      <c r="B64"/>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8">
    <mergeCell ref="O6:P6"/>
    <mergeCell ref="B40:G40"/>
    <mergeCell ref="B38:G38"/>
    <mergeCell ref="B1:G1"/>
    <mergeCell ref="B3:G3"/>
    <mergeCell ref="B4:G4"/>
    <mergeCell ref="B18:G18"/>
    <mergeCell ref="B19:G19"/>
  </mergeCells>
  <pageMargins left="0.70866141732283472" right="0.70866141732283472" top="0.74803149606299213" bottom="0.74803149606299213" header="0.31496062992125984" footer="0.31496062992125984"/>
  <pageSetup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5">
    <tabColor theme="6" tint="0.79998168889431442"/>
  </sheetPr>
  <dimension ref="C1:AA37"/>
  <sheetViews>
    <sheetView topLeftCell="A4" zoomScaleNormal="100" workbookViewId="0">
      <selection activeCell="G7" sqref="G7"/>
    </sheetView>
  </sheetViews>
  <sheetFormatPr baseColWidth="10" defaultRowHeight="12"/>
  <cols>
    <col min="1" max="1" width="1" style="163" customWidth="1"/>
    <col min="2" max="2" width="1.7265625" style="163" customWidth="1"/>
    <col min="3" max="7" width="11.7265625" style="163" customWidth="1"/>
    <col min="8" max="8" width="2.1796875" style="163" customWidth="1"/>
    <col min="9" max="16384" width="10.90625" style="163"/>
  </cols>
  <sheetData>
    <row r="1" spans="3:27" s="339" customFormat="1" ht="18" customHeight="1">
      <c r="C1" s="1065" t="s">
        <v>78</v>
      </c>
      <c r="D1" s="1065"/>
      <c r="E1" s="1065"/>
      <c r="F1" s="1065"/>
      <c r="G1" s="1065"/>
      <c r="H1" s="270"/>
    </row>
    <row r="2" spans="3:27" s="339" customFormat="1" ht="12.75"/>
    <row r="3" spans="3:27" s="339" customFormat="1" ht="30" customHeight="1">
      <c r="C3" s="1065" t="s">
        <v>499</v>
      </c>
      <c r="D3" s="1065"/>
      <c r="E3" s="1065"/>
      <c r="F3" s="1065"/>
      <c r="G3" s="1065"/>
      <c r="H3" s="393"/>
    </row>
    <row r="4" spans="3:27" s="339" customFormat="1" ht="18" customHeight="1">
      <c r="C4" s="1219" t="s">
        <v>528</v>
      </c>
      <c r="D4" s="1219"/>
      <c r="E4" s="1219"/>
      <c r="F4" s="1219"/>
      <c r="G4" s="1219"/>
      <c r="H4" s="394"/>
    </row>
    <row r="5" spans="3:27" s="339" customFormat="1" ht="17.25" customHeight="1">
      <c r="C5" s="1219" t="s">
        <v>504</v>
      </c>
      <c r="D5" s="1219"/>
      <c r="E5" s="1219"/>
      <c r="F5" s="1219"/>
      <c r="G5" s="1219"/>
      <c r="H5" s="394"/>
    </row>
    <row r="6" spans="3:27" s="148" customFormat="1" ht="44.25" customHeight="1">
      <c r="C6" s="930" t="str">
        <f>'38'!B6</f>
        <v>Código aduanas</v>
      </c>
      <c r="D6" s="930" t="str">
        <f>'38'!C6</f>
        <v>10059000 10059020 10059090</v>
      </c>
      <c r="E6" s="930">
        <f>'38'!D6</f>
        <v>11042300</v>
      </c>
      <c r="F6" s="930" t="str">
        <f>'38'!E6</f>
        <v>10070090 10079010 10079090</v>
      </c>
      <c r="G6" s="930" t="str">
        <f>'38'!F6</f>
        <v>23099060 23099080</v>
      </c>
      <c r="H6" s="270"/>
    </row>
    <row r="7" spans="3:27" s="148" customFormat="1" ht="37.5" customHeight="1">
      <c r="C7" s="931" t="s">
        <v>165</v>
      </c>
      <c r="D7" s="930" t="str">
        <f>'38'!C7</f>
        <v>Maíz grano</v>
      </c>
      <c r="E7" s="930" t="str">
        <f>'38'!D7</f>
        <v>Maíz partido</v>
      </c>
      <c r="F7" s="930" t="str">
        <f>'38'!E7</f>
        <v>Sorgo</v>
      </c>
      <c r="G7" s="930" t="str">
        <f>'38'!F7</f>
        <v>Preparaciones que contienen maíz</v>
      </c>
      <c r="H7" s="270"/>
    </row>
    <row r="8" spans="3:27" s="148" customFormat="1" ht="15.75" customHeight="1">
      <c r="C8" s="941">
        <v>2014</v>
      </c>
      <c r="D8" s="358">
        <v>219.00299436125709</v>
      </c>
      <c r="E8" s="358">
        <v>219.4995176299407</v>
      </c>
      <c r="F8" s="358">
        <v>183.38222341385179</v>
      </c>
      <c r="G8" s="358">
        <v>465.57422556972477</v>
      </c>
      <c r="H8" s="396"/>
      <c r="N8" s="494"/>
      <c r="O8" s="494"/>
      <c r="P8" s="494"/>
      <c r="Q8" s="494"/>
      <c r="R8" s="494"/>
      <c r="S8" s="494"/>
      <c r="T8" s="494"/>
      <c r="U8" s="494"/>
      <c r="V8" s="494"/>
      <c r="W8" s="494"/>
      <c r="X8" s="494"/>
      <c r="Y8" s="494"/>
      <c r="Z8" s="494"/>
      <c r="AA8" s="494"/>
    </row>
    <row r="9" spans="3:27" s="148" customFormat="1" ht="15.75" customHeight="1">
      <c r="C9" s="941">
        <v>2015</v>
      </c>
      <c r="D9" s="358">
        <v>194.08519605621245</v>
      </c>
      <c r="E9" s="358">
        <v>190.27359341016816</v>
      </c>
      <c r="F9" s="358">
        <v>157.55825875454391</v>
      </c>
      <c r="G9" s="358">
        <v>349.71610196013978</v>
      </c>
      <c r="H9" s="396"/>
      <c r="N9" s="494"/>
      <c r="O9" s="494"/>
      <c r="P9" s="494"/>
      <c r="Q9" s="494"/>
      <c r="R9" s="494"/>
      <c r="S9" s="494"/>
      <c r="T9" s="494"/>
      <c r="U9" s="494"/>
      <c r="V9" s="494"/>
      <c r="W9" s="494"/>
      <c r="X9" s="494"/>
      <c r="Y9" s="494"/>
      <c r="Z9" s="494"/>
      <c r="AA9" s="494"/>
    </row>
    <row r="10" spans="3:27" s="148" customFormat="1" ht="15.75" customHeight="1">
      <c r="C10" s="941">
        <v>2016</v>
      </c>
      <c r="D10" s="358">
        <v>191</v>
      </c>
      <c r="E10" s="358">
        <v>207</v>
      </c>
      <c r="F10" s="358">
        <v>186</v>
      </c>
      <c r="G10" s="358">
        <v>356</v>
      </c>
      <c r="H10" s="396"/>
      <c r="K10" s="494"/>
      <c r="N10" s="494"/>
      <c r="O10" s="494"/>
      <c r="P10" s="494"/>
      <c r="Q10" s="494"/>
      <c r="R10" s="494"/>
      <c r="S10" s="494"/>
      <c r="T10" s="494"/>
      <c r="U10" s="494"/>
      <c r="V10" s="494"/>
      <c r="W10" s="494"/>
      <c r="X10" s="494"/>
      <c r="Y10" s="494"/>
      <c r="Z10" s="494"/>
      <c r="AA10" s="494"/>
    </row>
    <row r="11" spans="3:27" s="148" customFormat="1" ht="15.75" customHeight="1">
      <c r="C11" s="941">
        <v>2017</v>
      </c>
      <c r="D11" s="358">
        <v>186</v>
      </c>
      <c r="E11" s="358">
        <v>287</v>
      </c>
      <c r="F11" s="358">
        <v>178</v>
      </c>
      <c r="G11" s="358">
        <v>351</v>
      </c>
      <c r="H11" s="396"/>
      <c r="K11" s="494"/>
      <c r="L11" s="494"/>
      <c r="N11" s="494"/>
      <c r="O11" s="494"/>
      <c r="P11" s="494"/>
      <c r="Q11" s="494"/>
      <c r="R11" s="494"/>
      <c r="S11" s="494"/>
      <c r="T11" s="494"/>
      <c r="U11" s="494"/>
      <c r="V11" s="494"/>
      <c r="W11" s="494"/>
      <c r="X11" s="494"/>
      <c r="Y11" s="494"/>
      <c r="Z11" s="494"/>
      <c r="AA11" s="494"/>
    </row>
    <row r="12" spans="3:27" s="148" customFormat="1" ht="15.75" customHeight="1">
      <c r="C12" s="942" t="s">
        <v>506</v>
      </c>
      <c r="D12" s="358">
        <v>199.70353882694357</v>
      </c>
      <c r="E12" s="358">
        <v>342.94811407654373</v>
      </c>
      <c r="F12" s="358">
        <v>169.25566820801745</v>
      </c>
      <c r="G12" s="358">
        <v>399.55360741689088</v>
      </c>
      <c r="H12" s="396"/>
      <c r="L12" s="494"/>
    </row>
    <row r="13" spans="3:27" s="148" customFormat="1" ht="15.75" customHeight="1">
      <c r="C13" s="942" t="s">
        <v>663</v>
      </c>
      <c r="D13" s="943">
        <v>184.05993411773514</v>
      </c>
      <c r="E13" s="943">
        <v>368.79782997066201</v>
      </c>
      <c r="F13" s="972"/>
      <c r="G13" s="943">
        <v>377.46728139868947</v>
      </c>
      <c r="H13" s="396"/>
      <c r="L13" s="494"/>
    </row>
    <row r="14" spans="3:27" ht="54" customHeight="1">
      <c r="C14" s="1216" t="s">
        <v>551</v>
      </c>
      <c r="D14" s="1216"/>
      <c r="E14" s="1216"/>
      <c r="F14" s="1216"/>
      <c r="G14" s="1216"/>
      <c r="H14" s="397"/>
      <c r="I14" s="815"/>
    </row>
    <row r="36" spans="3:7" ht="7.5" customHeight="1"/>
    <row r="37" spans="3:7" ht="46.5" customHeight="1">
      <c r="C37" s="1215" t="s">
        <v>551</v>
      </c>
      <c r="D37" s="1215"/>
      <c r="E37" s="1215"/>
      <c r="F37" s="1215"/>
      <c r="G37" s="1215"/>
    </row>
  </sheetData>
  <mergeCells count="6">
    <mergeCell ref="C37:G37"/>
    <mergeCell ref="C1:G1"/>
    <mergeCell ref="C3:G3"/>
    <mergeCell ref="C4:G4"/>
    <mergeCell ref="C5:G5"/>
    <mergeCell ref="C14:G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C12"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16">
    <tabColor theme="6" tint="0.79998168889431442"/>
  </sheetPr>
  <dimension ref="B1:O177"/>
  <sheetViews>
    <sheetView zoomScaleNormal="100" workbookViewId="0">
      <selection activeCell="H21" sqref="H21"/>
    </sheetView>
  </sheetViews>
  <sheetFormatPr baseColWidth="10" defaultRowHeight="12" customHeight="1"/>
  <cols>
    <col min="1" max="1" width="0.7265625" style="163" customWidth="1"/>
    <col min="2" max="7" width="9.453125" style="1" customWidth="1"/>
    <col min="8" max="16384" width="10.90625" style="163"/>
  </cols>
  <sheetData>
    <row r="1" spans="2:15" s="162" customFormat="1" ht="12.75">
      <c r="B1" s="1026" t="s">
        <v>79</v>
      </c>
      <c r="C1" s="1026"/>
      <c r="D1" s="1026"/>
      <c r="E1" s="1026"/>
      <c r="F1" s="1026"/>
      <c r="G1" s="1026"/>
    </row>
    <row r="2" spans="2:15" s="162" customFormat="1" ht="12.75">
      <c r="B2" s="33"/>
      <c r="C2" s="34"/>
      <c r="D2" s="24"/>
      <c r="E2" s="24"/>
      <c r="F2" s="24"/>
      <c r="G2" s="24"/>
    </row>
    <row r="3" spans="2:15" s="162" customFormat="1" ht="12.75">
      <c r="B3" s="1026" t="s">
        <v>459</v>
      </c>
      <c r="C3" s="1026"/>
      <c r="D3" s="1026"/>
      <c r="E3" s="1026"/>
      <c r="F3" s="1026"/>
      <c r="G3" s="1026"/>
    </row>
    <row r="4" spans="2:15" s="162" customFormat="1" ht="12.75">
      <c r="B4" s="1026" t="s">
        <v>636</v>
      </c>
      <c r="C4" s="1026"/>
      <c r="D4" s="1026"/>
      <c r="E4" s="1026"/>
      <c r="F4" s="1026"/>
      <c r="G4" s="1026"/>
    </row>
    <row r="5" spans="2:15" s="162" customFormat="1" ht="12.75">
      <c r="B5" s="1023" t="s">
        <v>251</v>
      </c>
      <c r="C5" s="1023"/>
      <c r="D5" s="1023"/>
      <c r="E5" s="1023"/>
      <c r="F5" s="1023"/>
      <c r="G5" s="1023"/>
    </row>
    <row r="6" spans="2:15" s="148" customFormat="1" ht="15.75" customHeight="1">
      <c r="B6" s="329"/>
      <c r="C6" s="313">
        <v>2015</v>
      </c>
      <c r="D6" s="313">
        <v>2016</v>
      </c>
      <c r="E6" s="313">
        <v>2017</v>
      </c>
      <c r="F6" s="625">
        <v>2018</v>
      </c>
      <c r="G6" s="625">
        <v>2019</v>
      </c>
      <c r="H6" s="387"/>
      <c r="I6" s="398"/>
      <c r="J6" s="156"/>
      <c r="K6" s="156"/>
      <c r="L6" s="156"/>
      <c r="M6" s="156"/>
      <c r="N6" s="156"/>
      <c r="O6" s="156"/>
    </row>
    <row r="7" spans="2:15" s="148" customFormat="1" ht="15.75" customHeight="1">
      <c r="B7" s="109" t="s">
        <v>47</v>
      </c>
      <c r="C7" s="609">
        <v>12100</v>
      </c>
      <c r="D7" s="609">
        <v>12000</v>
      </c>
      <c r="E7" s="609">
        <v>14627.272727272728</v>
      </c>
      <c r="F7" s="609">
        <v>12520.689655172413</v>
      </c>
      <c r="G7" s="609">
        <v>16500</v>
      </c>
      <c r="H7" s="495"/>
      <c r="I7" s="495"/>
      <c r="J7" s="495"/>
      <c r="K7" s="495"/>
      <c r="L7" s="495"/>
      <c r="M7" s="495"/>
      <c r="N7" s="156"/>
      <c r="O7" s="156"/>
    </row>
    <row r="8" spans="2:15" s="148" customFormat="1" ht="15.75" customHeight="1">
      <c r="B8" s="109" t="s">
        <v>48</v>
      </c>
      <c r="C8" s="608"/>
      <c r="D8" s="609">
        <v>12000</v>
      </c>
      <c r="E8" s="609">
        <v>14786.666666666668</v>
      </c>
      <c r="F8" s="609">
        <v>12833.333333333334</v>
      </c>
      <c r="G8" s="609"/>
      <c r="H8" s="495"/>
      <c r="I8" s="495"/>
      <c r="J8" s="495"/>
      <c r="K8" s="495"/>
      <c r="L8" s="495"/>
      <c r="M8" s="495"/>
      <c r="N8" s="156"/>
      <c r="O8" s="156"/>
    </row>
    <row r="9" spans="2:15" s="148" customFormat="1" ht="15.75" customHeight="1">
      <c r="B9" s="173" t="s">
        <v>49</v>
      </c>
      <c r="C9" s="609">
        <v>12100</v>
      </c>
      <c r="D9" s="609">
        <v>12131.25</v>
      </c>
      <c r="E9" s="609">
        <v>13878.947368421052</v>
      </c>
      <c r="F9" s="609">
        <v>12913</v>
      </c>
      <c r="G9" s="609">
        <v>13062</v>
      </c>
      <c r="H9" s="495"/>
      <c r="I9" s="495"/>
      <c r="J9" s="495"/>
      <c r="K9" s="495"/>
      <c r="L9" s="495"/>
      <c r="M9" s="495"/>
      <c r="N9" s="156"/>
      <c r="O9" s="156"/>
    </row>
    <row r="10" spans="2:15" s="148" customFormat="1" ht="15.75" customHeight="1">
      <c r="B10" s="616" t="s">
        <v>57</v>
      </c>
      <c r="C10" s="609">
        <v>12098.404255319148</v>
      </c>
      <c r="D10" s="609">
        <v>12105.2</v>
      </c>
      <c r="E10" s="609">
        <v>12795.192307692309</v>
      </c>
      <c r="F10" s="609">
        <v>12711</v>
      </c>
      <c r="G10" s="609">
        <v>12797</v>
      </c>
      <c r="H10" s="495"/>
      <c r="I10" s="495"/>
      <c r="J10" s="495"/>
      <c r="K10" s="495"/>
      <c r="L10" s="495"/>
      <c r="M10" s="495"/>
      <c r="N10" s="156"/>
      <c r="O10" s="156"/>
    </row>
    <row r="11" spans="2:15" s="148" customFormat="1" ht="15.75" customHeight="1">
      <c r="B11" s="173" t="s">
        <v>58</v>
      </c>
      <c r="C11" s="609">
        <v>11629.569892473119</v>
      </c>
      <c r="D11" s="609">
        <v>12468.198198198199</v>
      </c>
      <c r="E11" s="609">
        <v>12685.576923076924</v>
      </c>
      <c r="F11" s="609">
        <v>13074</v>
      </c>
      <c r="G11" s="609">
        <v>12679.577464788732</v>
      </c>
      <c r="H11" s="495"/>
      <c r="I11" s="495"/>
      <c r="J11" s="495"/>
      <c r="K11" s="495"/>
      <c r="L11" s="495"/>
      <c r="M11" s="495"/>
      <c r="N11" s="156"/>
      <c r="O11" s="156"/>
    </row>
    <row r="12" spans="2:15" s="148" customFormat="1" ht="15.75" customHeight="1">
      <c r="B12" s="173" t="s">
        <v>50</v>
      </c>
      <c r="C12" s="609">
        <v>11412.280701754386</v>
      </c>
      <c r="D12" s="609">
        <v>13282.824427480919</v>
      </c>
      <c r="E12" s="609">
        <v>12827.173913043478</v>
      </c>
      <c r="F12" s="609">
        <v>13359.259259259257</v>
      </c>
      <c r="G12" s="609">
        <v>13021</v>
      </c>
      <c r="H12" s="495"/>
      <c r="I12" s="495"/>
      <c r="J12" s="495"/>
      <c r="K12" s="495"/>
      <c r="L12" s="495"/>
      <c r="M12" s="495"/>
      <c r="N12" s="156"/>
      <c r="O12" s="156"/>
    </row>
    <row r="13" spans="2:15" s="148" customFormat="1" ht="15.75" customHeight="1">
      <c r="B13" s="173" t="s">
        <v>51</v>
      </c>
      <c r="C13" s="609">
        <v>11015.384615384615</v>
      </c>
      <c r="D13" s="609">
        <v>13322.461538461539</v>
      </c>
      <c r="E13" s="609">
        <v>13130.000000000002</v>
      </c>
      <c r="F13" s="609">
        <v>13311</v>
      </c>
      <c r="G13" s="609">
        <v>14413</v>
      </c>
      <c r="H13" s="495"/>
      <c r="I13" s="495"/>
      <c r="J13" s="495"/>
      <c r="K13" s="495"/>
      <c r="L13" s="495"/>
      <c r="M13" s="495"/>
      <c r="N13" s="156"/>
      <c r="O13" s="156"/>
    </row>
    <row r="14" spans="2:15" s="148" customFormat="1" ht="15.75" customHeight="1">
      <c r="B14" s="109" t="s">
        <v>52</v>
      </c>
      <c r="C14" s="609">
        <v>11500</v>
      </c>
      <c r="D14" s="609">
        <v>13260</v>
      </c>
      <c r="E14" s="609">
        <v>13104.166666666666</v>
      </c>
      <c r="F14" s="609">
        <v>13489</v>
      </c>
      <c r="G14" s="609">
        <v>14592</v>
      </c>
      <c r="H14" s="495"/>
      <c r="I14" s="495"/>
      <c r="J14" s="495"/>
      <c r="K14" s="495"/>
      <c r="L14" s="495"/>
      <c r="M14" s="495"/>
      <c r="N14" s="156"/>
      <c r="O14" s="156"/>
    </row>
    <row r="15" spans="2:15" s="148" customFormat="1" ht="15.75" customHeight="1">
      <c r="B15" s="109" t="s">
        <v>53</v>
      </c>
      <c r="C15" s="610">
        <v>11875</v>
      </c>
      <c r="D15" s="610">
        <v>13447.619047619048</v>
      </c>
      <c r="E15" s="610">
        <v>12803</v>
      </c>
      <c r="F15" s="609">
        <v>13654</v>
      </c>
      <c r="G15" s="609">
        <v>15067</v>
      </c>
      <c r="H15" s="495"/>
      <c r="I15" s="495"/>
      <c r="J15" s="495"/>
      <c r="K15" s="495"/>
      <c r="L15" s="495"/>
      <c r="M15" s="495"/>
      <c r="N15" s="156"/>
      <c r="O15" s="156"/>
    </row>
    <row r="16" spans="2:15" s="148" customFormat="1" ht="15.75" customHeight="1">
      <c r="B16" s="109" t="s">
        <v>54</v>
      </c>
      <c r="C16" s="609">
        <v>12000</v>
      </c>
      <c r="D16" s="609">
        <v>13600</v>
      </c>
      <c r="E16" s="609">
        <v>12589</v>
      </c>
      <c r="F16" s="609">
        <v>13760</v>
      </c>
      <c r="G16" s="609">
        <v>14657</v>
      </c>
      <c r="H16" s="495"/>
      <c r="I16" s="495"/>
      <c r="J16" s="495"/>
      <c r="K16" s="495"/>
      <c r="L16" s="495"/>
      <c r="M16" s="495"/>
      <c r="N16" s="156"/>
      <c r="O16" s="156"/>
    </row>
    <row r="17" spans="2:15" s="148" customFormat="1" ht="15.75" customHeight="1">
      <c r="B17" s="109" t="s">
        <v>55</v>
      </c>
      <c r="C17" s="609">
        <v>12000</v>
      </c>
      <c r="D17" s="609">
        <v>13600</v>
      </c>
      <c r="E17" s="609">
        <v>12563.265306122448</v>
      </c>
      <c r="F17" s="609">
        <v>14340</v>
      </c>
      <c r="G17" s="609">
        <v>15113</v>
      </c>
      <c r="H17" s="495"/>
      <c r="I17" s="495"/>
      <c r="J17" s="495"/>
      <c r="K17" s="495"/>
      <c r="L17" s="495"/>
      <c r="M17" s="495"/>
      <c r="N17" s="156"/>
      <c r="O17" s="156"/>
    </row>
    <row r="18" spans="2:15" s="148" customFormat="1" ht="15.75" customHeight="1">
      <c r="B18" s="109" t="s">
        <v>56</v>
      </c>
      <c r="C18" s="609">
        <v>12000</v>
      </c>
      <c r="D18" s="609">
        <v>13600</v>
      </c>
      <c r="E18" s="609">
        <v>12536.170212765957</v>
      </c>
      <c r="F18" s="609">
        <v>15260</v>
      </c>
      <c r="G18" s="716"/>
      <c r="H18" s="495"/>
      <c r="I18" s="495"/>
      <c r="J18" s="495"/>
      <c r="K18" s="495"/>
      <c r="L18" s="495"/>
      <c r="M18" s="495"/>
      <c r="N18" s="156"/>
      <c r="O18" s="156"/>
    </row>
    <row r="19" spans="2:15" s="148" customFormat="1" ht="15.75" customHeight="1">
      <c r="B19" s="109" t="s">
        <v>96</v>
      </c>
      <c r="C19" s="608">
        <f>AVERAGE(C7:C18)</f>
        <v>11793.694496811933</v>
      </c>
      <c r="D19" s="608">
        <f>AVERAGE(D7:D18)</f>
        <v>12901.462767646641</v>
      </c>
      <c r="E19" s="608">
        <f>AVERAGE(E7:E18)</f>
        <v>13193.869340977353</v>
      </c>
      <c r="F19" s="608">
        <f>AVERAGE(F7:F18)</f>
        <v>13435.440187313749</v>
      </c>
      <c r="G19" s="608">
        <f>AVERAGE(G7:G18)</f>
        <v>14190.157746478875</v>
      </c>
      <c r="H19" s="156"/>
      <c r="I19" s="398"/>
      <c r="J19" s="156"/>
      <c r="K19" s="156"/>
      <c r="L19" s="156"/>
      <c r="M19" s="156"/>
      <c r="N19" s="156"/>
      <c r="O19" s="156"/>
    </row>
    <row r="20" spans="2:15" s="148" customFormat="1" ht="66.75" customHeight="1">
      <c r="B20" s="1220" t="s">
        <v>460</v>
      </c>
      <c r="C20" s="1221"/>
      <c r="D20" s="1221"/>
      <c r="E20" s="1221"/>
      <c r="F20" s="1221"/>
      <c r="G20" s="1222"/>
      <c r="H20" s="156"/>
      <c r="I20" s="398"/>
      <c r="J20" s="156"/>
      <c r="K20" s="156"/>
      <c r="L20" s="156"/>
      <c r="M20" s="156"/>
      <c r="N20" s="156"/>
      <c r="O20" s="156"/>
    </row>
    <row r="21" spans="2:15" s="148" customFormat="1" ht="12.75">
      <c r="B21" s="399"/>
      <c r="C21" s="332"/>
      <c r="D21" s="332"/>
      <c r="E21" s="332"/>
      <c r="F21" s="332"/>
      <c r="G21" s="332"/>
      <c r="I21" s="398"/>
    </row>
    <row r="22" spans="2:15" s="148" customFormat="1" ht="12.75">
      <c r="B22" s="399"/>
      <c r="C22" s="332"/>
      <c r="D22" s="332"/>
      <c r="E22" s="332"/>
      <c r="F22" s="332"/>
      <c r="G22" s="332"/>
      <c r="I22" s="398"/>
    </row>
    <row r="23" spans="2:15" ht="12.75">
      <c r="I23" s="398"/>
      <c r="J23" s="148"/>
    </row>
    <row r="24" spans="2:15" ht="12.75">
      <c r="I24" s="398"/>
      <c r="J24" s="148"/>
    </row>
    <row r="25" spans="2:15" ht="12.75">
      <c r="I25" s="398"/>
      <c r="J25" s="148"/>
    </row>
    <row r="26" spans="2:15" ht="12" customHeight="1">
      <c r="I26" s="398"/>
      <c r="J26" s="148"/>
    </row>
    <row r="27" spans="2:15" ht="12" customHeight="1">
      <c r="I27" s="398"/>
      <c r="J27" s="148"/>
    </row>
    <row r="28" spans="2:15" ht="12" customHeight="1">
      <c r="I28" s="398"/>
      <c r="J28" s="148"/>
    </row>
    <row r="29" spans="2:15" ht="12" customHeight="1">
      <c r="I29" s="398"/>
      <c r="J29" s="148"/>
    </row>
    <row r="30" spans="2:15" ht="12" customHeight="1">
      <c r="I30" s="398"/>
      <c r="J30" s="148"/>
    </row>
    <row r="31" spans="2:15" ht="12" customHeight="1">
      <c r="I31" s="398"/>
      <c r="J31" s="148"/>
    </row>
    <row r="32" spans="2:15" ht="12" customHeight="1">
      <c r="I32" s="398"/>
      <c r="J32" s="148"/>
    </row>
    <row r="33" spans="2:10" ht="12" customHeight="1">
      <c r="I33" s="398"/>
      <c r="J33" s="148"/>
    </row>
    <row r="34" spans="2:10" ht="12" customHeight="1">
      <c r="I34" s="398"/>
      <c r="J34" s="148"/>
    </row>
    <row r="35" spans="2:10" ht="12" customHeight="1">
      <c r="I35" s="398"/>
      <c r="J35" s="148"/>
    </row>
    <row r="36" spans="2:10" ht="12" customHeight="1">
      <c r="I36" s="398"/>
      <c r="J36" s="148"/>
    </row>
    <row r="37" spans="2:10" ht="12" customHeight="1">
      <c r="I37" s="398"/>
      <c r="J37" s="148"/>
    </row>
    <row r="38" spans="2:10" ht="12" customHeight="1">
      <c r="I38" s="398"/>
      <c r="J38" s="148"/>
    </row>
    <row r="39" spans="2:10" ht="12" customHeight="1">
      <c r="I39" s="398"/>
      <c r="J39" s="148"/>
    </row>
    <row r="40" spans="2:10" ht="12" customHeight="1">
      <c r="I40" s="398"/>
      <c r="J40" s="148"/>
    </row>
    <row r="41" spans="2:10" ht="12" customHeight="1">
      <c r="I41" s="398"/>
      <c r="J41" s="148"/>
    </row>
    <row r="42" spans="2:10" ht="12" customHeight="1">
      <c r="I42" s="398"/>
      <c r="J42" s="148"/>
    </row>
    <row r="43" spans="2:10" ht="3" customHeight="1">
      <c r="I43" s="398"/>
      <c r="J43" s="148"/>
    </row>
    <row r="44" spans="2:10" ht="18.75" customHeight="1">
      <c r="B44" s="1096" t="s">
        <v>552</v>
      </c>
      <c r="C44" s="1096"/>
      <c r="D44" s="1096"/>
      <c r="E44" s="1096"/>
      <c r="F44" s="1096"/>
      <c r="G44" s="1096"/>
      <c r="I44" s="398"/>
      <c r="J44" s="148"/>
    </row>
    <row r="45" spans="2:10" ht="12" customHeight="1">
      <c r="I45" s="398"/>
      <c r="J45" s="148"/>
    </row>
    <row r="46" spans="2:10" ht="12" customHeight="1">
      <c r="I46" s="398"/>
      <c r="J46" s="148"/>
    </row>
    <row r="47" spans="2:10" ht="12" customHeight="1">
      <c r="I47" s="398"/>
      <c r="J47" s="148"/>
    </row>
    <row r="48" spans="2:10" ht="12" customHeight="1">
      <c r="I48" s="398"/>
      <c r="J48" s="148"/>
    </row>
    <row r="49" spans="9:10" ht="12" customHeight="1">
      <c r="I49" s="398"/>
      <c r="J49" s="148"/>
    </row>
    <row r="50" spans="9:10" ht="12" customHeight="1">
      <c r="I50" s="398"/>
      <c r="J50" s="148"/>
    </row>
    <row r="51" spans="9:10" ht="12" customHeight="1">
      <c r="I51" s="398"/>
      <c r="J51" s="148"/>
    </row>
    <row r="52" spans="9:10" ht="12" customHeight="1">
      <c r="I52" s="398"/>
      <c r="J52" s="148"/>
    </row>
    <row r="53" spans="9:10" ht="12" customHeight="1">
      <c r="I53" s="398"/>
      <c r="J53" s="148"/>
    </row>
    <row r="54" spans="9:10" ht="12" customHeight="1">
      <c r="I54" s="398"/>
      <c r="J54" s="148"/>
    </row>
    <row r="55" spans="9:10" ht="12" customHeight="1">
      <c r="I55" s="398"/>
      <c r="J55" s="148"/>
    </row>
    <row r="56" spans="9:10" ht="12" customHeight="1">
      <c r="I56" s="398"/>
      <c r="J56" s="148"/>
    </row>
    <row r="57" spans="9:10" ht="12" customHeight="1">
      <c r="I57" s="398"/>
      <c r="J57" s="148"/>
    </row>
    <row r="58" spans="9:10" ht="12" customHeight="1">
      <c r="I58" s="398"/>
      <c r="J58" s="148"/>
    </row>
    <row r="59" spans="9:10" ht="12" customHeight="1">
      <c r="I59" s="398"/>
      <c r="J59" s="148"/>
    </row>
    <row r="60" spans="9:10" ht="12" customHeight="1">
      <c r="I60" s="398"/>
      <c r="J60" s="148"/>
    </row>
    <row r="61" spans="9:10" ht="12" customHeight="1">
      <c r="I61" s="398"/>
      <c r="J61" s="148"/>
    </row>
    <row r="62" spans="9:10" ht="12" customHeight="1">
      <c r="I62" s="398"/>
      <c r="J62" s="148"/>
    </row>
    <row r="63" spans="9:10" ht="12" customHeight="1">
      <c r="I63" s="398"/>
      <c r="J63" s="148"/>
    </row>
    <row r="64" spans="9:10" ht="12" customHeight="1">
      <c r="I64" s="398"/>
      <c r="J64" s="148"/>
    </row>
    <row r="65" spans="9:10" ht="12" customHeight="1">
      <c r="I65" s="400"/>
      <c r="J65" s="148"/>
    </row>
    <row r="66" spans="9:10" ht="12" customHeight="1">
      <c r="I66" s="400"/>
      <c r="J66" s="148"/>
    </row>
    <row r="67" spans="9:10" ht="12" customHeight="1">
      <c r="I67" s="400"/>
      <c r="J67" s="148"/>
    </row>
    <row r="68" spans="9:10" ht="12" customHeight="1">
      <c r="I68" s="400"/>
      <c r="J68" s="148"/>
    </row>
    <row r="69" spans="9:10" ht="12" customHeight="1">
      <c r="I69" s="400"/>
      <c r="J69" s="148"/>
    </row>
    <row r="70" spans="9:10" ht="12" customHeight="1">
      <c r="I70" s="400"/>
      <c r="J70" s="148"/>
    </row>
    <row r="71" spans="9:10" ht="12" customHeight="1">
      <c r="I71" s="400"/>
      <c r="J71" s="148"/>
    </row>
    <row r="72" spans="9:10" ht="12" customHeight="1">
      <c r="I72" s="400"/>
      <c r="J72" s="148"/>
    </row>
    <row r="73" spans="9:10" ht="12" customHeight="1">
      <c r="I73" s="400"/>
      <c r="J73" s="148"/>
    </row>
    <row r="74" spans="9:10" ht="12" customHeight="1">
      <c r="I74" s="400"/>
      <c r="J74" s="148"/>
    </row>
    <row r="75" spans="9:10" ht="12" customHeight="1">
      <c r="I75" s="400"/>
      <c r="J75" s="148"/>
    </row>
    <row r="76" spans="9:10" ht="12" customHeight="1">
      <c r="I76" s="400"/>
      <c r="J76" s="148"/>
    </row>
    <row r="77" spans="9:10" ht="12" customHeight="1">
      <c r="I77" s="400"/>
      <c r="J77" s="148"/>
    </row>
    <row r="78" spans="9:10" ht="12" customHeight="1">
      <c r="I78" s="400"/>
      <c r="J78" s="148"/>
    </row>
    <row r="79" spans="9:10" ht="12" customHeight="1">
      <c r="I79" s="400"/>
      <c r="J79" s="148"/>
    </row>
    <row r="80" spans="9:10" ht="12" customHeight="1">
      <c r="I80" s="400"/>
      <c r="J80" s="148"/>
    </row>
    <row r="81" spans="9:10" ht="12" customHeight="1">
      <c r="I81" s="400"/>
      <c r="J81" s="148"/>
    </row>
    <row r="82" spans="9:10" ht="12" customHeight="1">
      <c r="I82" s="387"/>
    </row>
    <row r="83" spans="9:10" ht="12" customHeight="1">
      <c r="I83" s="387"/>
    </row>
    <row r="84" spans="9:10" ht="12" customHeight="1">
      <c r="I84" s="387"/>
    </row>
    <row r="85" spans="9:10" ht="12" customHeight="1">
      <c r="I85" s="387"/>
    </row>
    <row r="86" spans="9:10" ht="12" customHeight="1">
      <c r="I86" s="387"/>
    </row>
    <row r="87" spans="9:10" ht="12" customHeight="1">
      <c r="I87" s="387"/>
    </row>
    <row r="88" spans="9:10" ht="12" customHeight="1">
      <c r="I88" s="387"/>
    </row>
    <row r="89" spans="9:10" ht="12" customHeight="1">
      <c r="I89" s="387"/>
    </row>
    <row r="90" spans="9:10" ht="12" customHeight="1">
      <c r="I90" s="387"/>
    </row>
    <row r="91" spans="9:10" ht="12" customHeight="1">
      <c r="I91" s="387"/>
    </row>
    <row r="92" spans="9:10" ht="12" customHeight="1">
      <c r="I92" s="387"/>
    </row>
    <row r="93" spans="9:10" ht="12" customHeight="1">
      <c r="I93" s="387"/>
    </row>
    <row r="94" spans="9:10" ht="12" customHeight="1">
      <c r="I94" s="387"/>
    </row>
    <row r="95" spans="9:10" ht="12" customHeight="1">
      <c r="I95" s="387"/>
    </row>
    <row r="96" spans="9:10" ht="12" customHeight="1">
      <c r="I96" s="387"/>
    </row>
    <row r="97" spans="9:9" ht="12" customHeight="1">
      <c r="I97" s="387"/>
    </row>
    <row r="98" spans="9:9" ht="12" customHeight="1">
      <c r="I98" s="387"/>
    </row>
    <row r="99" spans="9:9" ht="12" customHeight="1">
      <c r="I99" s="387"/>
    </row>
    <row r="100" spans="9:9" ht="12" customHeight="1">
      <c r="I100" s="387"/>
    </row>
    <row r="101" spans="9:9" ht="12" customHeight="1">
      <c r="I101" s="387"/>
    </row>
    <row r="102" spans="9:9" ht="12" customHeight="1">
      <c r="I102" s="387"/>
    </row>
    <row r="103" spans="9:9" ht="12" customHeight="1">
      <c r="I103" s="387"/>
    </row>
    <row r="104" spans="9:9" ht="12" customHeight="1">
      <c r="I104" s="387"/>
    </row>
    <row r="105" spans="9:9" ht="12" customHeight="1">
      <c r="I105" s="387"/>
    </row>
    <row r="106" spans="9:9" ht="12" customHeight="1">
      <c r="I106" s="387"/>
    </row>
    <row r="107" spans="9:9" ht="12" customHeight="1">
      <c r="I107" s="387"/>
    </row>
    <row r="108" spans="9:9" ht="12" customHeight="1">
      <c r="I108" s="387"/>
    </row>
    <row r="109" spans="9:9" ht="12" customHeight="1">
      <c r="I109" s="387"/>
    </row>
    <row r="110" spans="9:9" ht="12" customHeight="1">
      <c r="I110" s="387"/>
    </row>
    <row r="111" spans="9:9" ht="12" customHeight="1">
      <c r="I111" s="387"/>
    </row>
    <row r="112" spans="9:9" ht="12" customHeight="1">
      <c r="I112" s="387"/>
    </row>
    <row r="113" spans="9:9" ht="12" customHeight="1">
      <c r="I113" s="387"/>
    </row>
    <row r="114" spans="9:9" ht="12" customHeight="1">
      <c r="I114" s="387"/>
    </row>
    <row r="115" spans="9:9" ht="12" customHeight="1">
      <c r="I115" s="387"/>
    </row>
    <row r="116" spans="9:9" ht="12" customHeight="1">
      <c r="I116" s="387"/>
    </row>
    <row r="117" spans="9:9" ht="12" customHeight="1">
      <c r="I117" s="387"/>
    </row>
    <row r="118" spans="9:9" ht="12" customHeight="1">
      <c r="I118" s="387"/>
    </row>
    <row r="119" spans="9:9" ht="12" customHeight="1">
      <c r="I119" s="387"/>
    </row>
    <row r="120" spans="9:9" ht="12" customHeight="1">
      <c r="I120" s="387"/>
    </row>
    <row r="121" spans="9:9" ht="12" customHeight="1">
      <c r="I121" s="387"/>
    </row>
    <row r="122" spans="9:9" ht="12" customHeight="1">
      <c r="I122" s="387"/>
    </row>
    <row r="123" spans="9:9" ht="12" customHeight="1">
      <c r="I123" s="387"/>
    </row>
    <row r="124" spans="9:9" ht="12" customHeight="1">
      <c r="I124" s="387"/>
    </row>
    <row r="125" spans="9:9" ht="12" customHeight="1">
      <c r="I125" s="387"/>
    </row>
    <row r="126" spans="9:9" ht="12" customHeight="1">
      <c r="I126" s="387"/>
    </row>
    <row r="127" spans="9:9" ht="12" customHeight="1">
      <c r="I127" s="387"/>
    </row>
    <row r="128" spans="9:9" ht="12" customHeight="1">
      <c r="I128" s="387"/>
    </row>
    <row r="129" spans="9:9" ht="12" customHeight="1">
      <c r="I129" s="387"/>
    </row>
    <row r="130" spans="9:9" ht="12" customHeight="1">
      <c r="I130" s="387"/>
    </row>
    <row r="131" spans="9:9" ht="12" customHeight="1">
      <c r="I131" s="387"/>
    </row>
    <row r="132" spans="9:9" ht="12" customHeight="1">
      <c r="I132" s="387"/>
    </row>
    <row r="133" spans="9:9" ht="12" customHeight="1">
      <c r="I133" s="387"/>
    </row>
    <row r="134" spans="9:9" ht="12" customHeight="1">
      <c r="I134" s="387"/>
    </row>
    <row r="135" spans="9:9" ht="12" customHeight="1">
      <c r="I135" s="387"/>
    </row>
    <row r="136" spans="9:9" ht="12" customHeight="1">
      <c r="I136" s="387"/>
    </row>
    <row r="137" spans="9:9" ht="12" customHeight="1">
      <c r="I137" s="387"/>
    </row>
    <row r="138" spans="9:9" ht="12" customHeight="1">
      <c r="I138" s="387"/>
    </row>
    <row r="139" spans="9:9" ht="12" customHeight="1">
      <c r="I139" s="387"/>
    </row>
    <row r="140" spans="9:9" ht="12" customHeight="1">
      <c r="I140" s="387"/>
    </row>
    <row r="141" spans="9:9" ht="12" customHeight="1">
      <c r="I141" s="387"/>
    </row>
    <row r="142" spans="9:9" ht="12" customHeight="1">
      <c r="I142" s="387"/>
    </row>
    <row r="143" spans="9:9" ht="12" customHeight="1">
      <c r="I143" s="387"/>
    </row>
    <row r="144" spans="9:9" ht="12" customHeight="1">
      <c r="I144" s="387"/>
    </row>
    <row r="145" spans="9:9" ht="12" customHeight="1">
      <c r="I145" s="387"/>
    </row>
    <row r="146" spans="9:9" ht="12" customHeight="1">
      <c r="I146" s="387"/>
    </row>
    <row r="147" spans="9:9" ht="12" customHeight="1">
      <c r="I147" s="387"/>
    </row>
    <row r="148" spans="9:9" ht="12" customHeight="1">
      <c r="I148" s="387"/>
    </row>
    <row r="149" spans="9:9" ht="12" customHeight="1">
      <c r="I149" s="387"/>
    </row>
    <row r="150" spans="9:9" ht="12" customHeight="1">
      <c r="I150" s="387"/>
    </row>
    <row r="151" spans="9:9" ht="12" customHeight="1">
      <c r="I151" s="387"/>
    </row>
    <row r="152" spans="9:9" ht="12" customHeight="1">
      <c r="I152" s="387"/>
    </row>
    <row r="153" spans="9:9" ht="12" customHeight="1">
      <c r="I153" s="387"/>
    </row>
    <row r="154" spans="9:9" ht="12" customHeight="1">
      <c r="I154" s="387"/>
    </row>
    <row r="155" spans="9:9" ht="12" customHeight="1">
      <c r="I155" s="387"/>
    </row>
    <row r="156" spans="9:9" ht="12" customHeight="1">
      <c r="I156" s="387"/>
    </row>
    <row r="157" spans="9:9" ht="12" customHeight="1">
      <c r="I157" s="387"/>
    </row>
    <row r="158" spans="9:9" ht="12" customHeight="1">
      <c r="I158" s="387"/>
    </row>
    <row r="159" spans="9:9" ht="12" customHeight="1">
      <c r="I159" s="387"/>
    </row>
    <row r="160" spans="9:9" ht="12" customHeight="1">
      <c r="I160" s="387"/>
    </row>
    <row r="161" spans="9:9" ht="12" customHeight="1">
      <c r="I161" s="387"/>
    </row>
    <row r="162" spans="9:9" ht="12" customHeight="1">
      <c r="I162" s="387"/>
    </row>
    <row r="163" spans="9:9" ht="12" customHeight="1">
      <c r="I163" s="387"/>
    </row>
    <row r="164" spans="9:9" ht="12" customHeight="1">
      <c r="I164" s="387"/>
    </row>
    <row r="165" spans="9:9" ht="12" customHeight="1">
      <c r="I165" s="387"/>
    </row>
    <row r="166" spans="9:9" ht="12" customHeight="1">
      <c r="I166" s="387"/>
    </row>
    <row r="167" spans="9:9" ht="12" customHeight="1">
      <c r="I167" s="387"/>
    </row>
    <row r="168" spans="9:9" ht="12" customHeight="1">
      <c r="I168" s="387"/>
    </row>
    <row r="169" spans="9:9" ht="12" customHeight="1">
      <c r="I169" s="387"/>
    </row>
    <row r="170" spans="9:9" ht="12" customHeight="1">
      <c r="I170" s="387"/>
    </row>
    <row r="171" spans="9:9" ht="12" customHeight="1">
      <c r="I171" s="387"/>
    </row>
    <row r="172" spans="9:9" ht="12" customHeight="1">
      <c r="I172" s="387"/>
    </row>
    <row r="173" spans="9:9" ht="12" customHeight="1">
      <c r="I173" s="387"/>
    </row>
    <row r="174" spans="9:9" ht="12" customHeight="1">
      <c r="I174" s="387"/>
    </row>
    <row r="175" spans="9:9" ht="12" customHeight="1">
      <c r="I175" s="387"/>
    </row>
    <row r="176" spans="9:9" ht="12" customHeight="1">
      <c r="I176" s="387"/>
    </row>
    <row r="177" spans="9:9" ht="12" customHeight="1">
      <c r="I177" s="387"/>
    </row>
  </sheetData>
  <mergeCells count="6">
    <mergeCell ref="B1:G1"/>
    <mergeCell ref="B44:G44"/>
    <mergeCell ref="B20:G20"/>
    <mergeCell ref="B5:G5"/>
    <mergeCell ref="B4:G4"/>
    <mergeCell ref="B3:G3"/>
  </mergeCells>
  <pageMargins left="0.70866141732283472" right="0.70866141732283472" top="0.74803149606299213" bottom="0.74803149606299213" header="0.31496062992125984" footer="0.31496062992125984"/>
  <pageSetup orientation="portrait" r:id="rId1"/>
  <headerFooter>
    <oddFooter>&amp;C&amp;11&amp;A</oddFooter>
  </headerFooter>
  <ignoredErrors>
    <ignoredError sqref="C19:G19" formulaRange="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tint="0.79998168889431442"/>
    <pageSetUpPr fitToPage="1"/>
  </sheetPr>
  <dimension ref="B1:O22"/>
  <sheetViews>
    <sheetView zoomScaleNormal="100" workbookViewId="0">
      <selection activeCell="G23" sqref="G23"/>
    </sheetView>
  </sheetViews>
  <sheetFormatPr baseColWidth="10" defaultRowHeight="18"/>
  <cols>
    <col min="1" max="1" width="1.7265625" customWidth="1"/>
    <col min="2" max="2" width="9.90625" customWidth="1"/>
    <col min="3" max="14" width="4.7265625" customWidth="1"/>
    <col min="15" max="15" width="0.90625" customWidth="1"/>
  </cols>
  <sheetData>
    <row r="1" spans="2:15">
      <c r="B1" s="1026" t="s">
        <v>80</v>
      </c>
      <c r="C1" s="1026"/>
      <c r="D1" s="1026"/>
      <c r="E1" s="1026"/>
      <c r="F1" s="1026"/>
      <c r="G1" s="1026"/>
      <c r="H1" s="1026"/>
      <c r="I1" s="1026"/>
      <c r="J1" s="1026"/>
      <c r="K1" s="1026"/>
      <c r="L1" s="1026"/>
      <c r="M1" s="1026"/>
      <c r="N1" s="1026"/>
    </row>
    <row r="2" spans="2:15">
      <c r="B2" s="26"/>
      <c r="C2" s="26"/>
      <c r="D2" s="26"/>
      <c r="E2" s="26"/>
      <c r="F2" s="26"/>
      <c r="G2" s="26"/>
      <c r="H2" s="26"/>
      <c r="I2" s="26"/>
      <c r="J2" s="26"/>
      <c r="K2" s="26"/>
      <c r="L2" s="26"/>
      <c r="M2" s="26"/>
      <c r="N2" s="26"/>
    </row>
    <row r="3" spans="2:15">
      <c r="B3" s="1026" t="s">
        <v>461</v>
      </c>
      <c r="C3" s="1026"/>
      <c r="D3" s="1026"/>
      <c r="E3" s="1026"/>
      <c r="F3" s="1026"/>
      <c r="G3" s="1026"/>
      <c r="H3" s="1026"/>
      <c r="I3" s="1026"/>
      <c r="J3" s="1026"/>
      <c r="K3" s="1026"/>
      <c r="L3" s="1026"/>
      <c r="M3" s="1026"/>
      <c r="N3" s="1026"/>
    </row>
    <row r="4" spans="2:15">
      <c r="B4" s="1026" t="s">
        <v>252</v>
      </c>
      <c r="C4" s="1026"/>
      <c r="D4" s="1026"/>
      <c r="E4" s="1026"/>
      <c r="F4" s="1026"/>
      <c r="G4" s="1026"/>
      <c r="H4" s="1026"/>
      <c r="I4" s="1026"/>
      <c r="J4" s="1026"/>
      <c r="K4" s="1026"/>
      <c r="L4" s="1026"/>
      <c r="M4" s="1026"/>
      <c r="N4" s="1026"/>
    </row>
    <row r="5" spans="2:15" ht="41.25" customHeight="1">
      <c r="B5" s="1223" t="s">
        <v>237</v>
      </c>
      <c r="C5" s="1123" t="s">
        <v>408</v>
      </c>
      <c r="D5" s="1123"/>
      <c r="E5" s="1123" t="s">
        <v>485</v>
      </c>
      <c r="F5" s="1123"/>
      <c r="G5" s="1123" t="s">
        <v>146</v>
      </c>
      <c r="H5" s="1123"/>
      <c r="I5" s="1123" t="s">
        <v>484</v>
      </c>
      <c r="J5" s="1123"/>
      <c r="K5" s="1123" t="s">
        <v>147</v>
      </c>
      <c r="L5" s="1123"/>
      <c r="M5" s="1224" t="s">
        <v>7</v>
      </c>
      <c r="N5" s="1224"/>
    </row>
    <row r="6" spans="2:15" ht="15.75" customHeight="1">
      <c r="B6" s="1223"/>
      <c r="C6" s="748" t="s">
        <v>506</v>
      </c>
      <c r="D6" s="748" t="s">
        <v>527</v>
      </c>
      <c r="E6" s="748" t="s">
        <v>506</v>
      </c>
      <c r="F6" s="748" t="s">
        <v>527</v>
      </c>
      <c r="G6" s="748" t="s">
        <v>506</v>
      </c>
      <c r="H6" s="748" t="s">
        <v>527</v>
      </c>
      <c r="I6" s="748" t="s">
        <v>506</v>
      </c>
      <c r="J6" s="748" t="s">
        <v>527</v>
      </c>
      <c r="K6" s="748" t="s">
        <v>506</v>
      </c>
      <c r="L6" s="748" t="s">
        <v>527</v>
      </c>
      <c r="M6" s="748" t="s">
        <v>506</v>
      </c>
      <c r="N6" s="748" t="s">
        <v>527</v>
      </c>
    </row>
    <row r="7" spans="2:15" ht="15.75" customHeight="1">
      <c r="B7" s="109" t="s">
        <v>47</v>
      </c>
      <c r="C7" s="744">
        <v>128</v>
      </c>
      <c r="D7" s="744" t="s">
        <v>364</v>
      </c>
      <c r="E7" s="744" t="s">
        <v>364</v>
      </c>
      <c r="F7" s="744" t="s">
        <v>364</v>
      </c>
      <c r="G7" s="744">
        <v>123.75</v>
      </c>
      <c r="H7" s="744" t="s">
        <v>364</v>
      </c>
      <c r="I7" s="744"/>
      <c r="J7" s="744">
        <v>165</v>
      </c>
      <c r="K7" s="744">
        <v>123.72727272727272</v>
      </c>
      <c r="L7" s="744" t="s">
        <v>364</v>
      </c>
      <c r="M7" s="744">
        <v>125.20689655172413</v>
      </c>
      <c r="N7" s="744">
        <v>165</v>
      </c>
    </row>
    <row r="8" spans="2:15" ht="15.75" customHeight="1">
      <c r="B8" s="109" t="s">
        <v>48</v>
      </c>
      <c r="C8" s="744" t="s">
        <v>364</v>
      </c>
      <c r="D8" s="744" t="s">
        <v>364</v>
      </c>
      <c r="E8" s="744">
        <v>135</v>
      </c>
      <c r="F8" s="744" t="s">
        <v>364</v>
      </c>
      <c r="G8" s="744" t="s">
        <v>364</v>
      </c>
      <c r="H8" s="744" t="s">
        <v>364</v>
      </c>
      <c r="I8" s="744"/>
      <c r="J8" s="744" t="s">
        <v>364</v>
      </c>
      <c r="K8" s="744">
        <v>125</v>
      </c>
      <c r="L8" s="744" t="s">
        <v>364</v>
      </c>
      <c r="M8" s="744">
        <v>127.5</v>
      </c>
      <c r="N8" s="744" t="s">
        <v>364</v>
      </c>
    </row>
    <row r="9" spans="2:15" ht="15.75" customHeight="1">
      <c r="B9" s="109" t="s">
        <v>49</v>
      </c>
      <c r="C9" s="744">
        <v>130</v>
      </c>
      <c r="D9" s="744">
        <v>129</v>
      </c>
      <c r="E9" s="744">
        <v>129.14285714285714</v>
      </c>
      <c r="F9" s="744">
        <v>128.85714285714286</v>
      </c>
      <c r="G9" s="744">
        <v>127</v>
      </c>
      <c r="H9" s="744">
        <v>131</v>
      </c>
      <c r="I9" s="744"/>
      <c r="J9" s="744">
        <v>137.5</v>
      </c>
      <c r="K9" s="744">
        <v>129.66666666666666</v>
      </c>
      <c r="L9" s="744" t="s">
        <v>364</v>
      </c>
      <c r="M9" s="744">
        <v>129.125</v>
      </c>
      <c r="N9" s="744">
        <v>130.61904761904762</v>
      </c>
      <c r="O9" s="535"/>
    </row>
    <row r="10" spans="2:15" ht="15.75" customHeight="1">
      <c r="B10" s="173" t="s">
        <v>57</v>
      </c>
      <c r="C10" s="744">
        <v>130</v>
      </c>
      <c r="D10" s="744">
        <v>128.77777777777777</v>
      </c>
      <c r="E10" s="744">
        <v>129.22222222222223</v>
      </c>
      <c r="F10" s="744">
        <v>128.04166666666666</v>
      </c>
      <c r="G10" s="744">
        <v>125.91176470588236</v>
      </c>
      <c r="H10" s="744">
        <v>127.41176470588236</v>
      </c>
      <c r="I10" s="744"/>
      <c r="J10" s="744">
        <v>128.25</v>
      </c>
      <c r="K10" s="744">
        <v>124.4</v>
      </c>
      <c r="L10" s="744">
        <v>127.625</v>
      </c>
      <c r="M10" s="744">
        <v>127.10655737704917</v>
      </c>
      <c r="N10" s="744">
        <v>127.64516129032258</v>
      </c>
    </row>
    <row r="11" spans="2:15" ht="15.75" customHeight="1">
      <c r="B11" s="173" t="s">
        <v>58</v>
      </c>
      <c r="C11" s="744">
        <v>0</v>
      </c>
      <c r="D11" s="744">
        <v>130.25</v>
      </c>
      <c r="E11" s="744">
        <v>131.9047619047619</v>
      </c>
      <c r="F11" s="744">
        <v>128.21875</v>
      </c>
      <c r="G11" s="744">
        <v>128.625</v>
      </c>
      <c r="H11" s="744">
        <v>127.44444444444446</v>
      </c>
      <c r="I11" s="744"/>
      <c r="J11" s="744">
        <v>125.67857142857143</v>
      </c>
      <c r="K11" s="744">
        <v>128.29411764705884</v>
      </c>
      <c r="L11" s="744">
        <v>127.25</v>
      </c>
      <c r="M11" s="744">
        <v>130.7439024390244</v>
      </c>
      <c r="N11" s="744">
        <v>127.4</v>
      </c>
    </row>
    <row r="12" spans="2:15" ht="15.75" customHeight="1">
      <c r="B12" s="173" t="s">
        <v>50</v>
      </c>
      <c r="C12" s="744">
        <v>0</v>
      </c>
      <c r="D12" s="744">
        <v>142.33333333333334</v>
      </c>
      <c r="E12" s="744">
        <v>135</v>
      </c>
      <c r="F12" s="744">
        <v>132.5</v>
      </c>
      <c r="G12" s="744">
        <v>133</v>
      </c>
      <c r="H12" s="744">
        <v>128</v>
      </c>
      <c r="I12" s="744"/>
      <c r="J12" s="744">
        <v>129.76923076923077</v>
      </c>
      <c r="K12" s="744">
        <v>130.6</v>
      </c>
      <c r="L12" s="744">
        <v>128.80000000000001</v>
      </c>
      <c r="M12" s="744">
        <v>133.59259259259258</v>
      </c>
      <c r="N12" s="744">
        <v>130.95283018867926</v>
      </c>
    </row>
    <row r="13" spans="2:15" ht="15.75" customHeight="1">
      <c r="B13" s="109" t="s">
        <v>51</v>
      </c>
      <c r="C13" s="744">
        <v>137</v>
      </c>
      <c r="D13" s="744">
        <v>155.19999999999999</v>
      </c>
      <c r="E13" s="744">
        <v>136</v>
      </c>
      <c r="F13" s="744">
        <v>153.29411764705884</v>
      </c>
      <c r="G13" s="744">
        <v>133</v>
      </c>
      <c r="H13" s="744">
        <v>135.5</v>
      </c>
      <c r="I13" s="744"/>
      <c r="J13" s="744">
        <v>128</v>
      </c>
      <c r="K13" s="744">
        <v>126.61538461538461</v>
      </c>
      <c r="L13" s="744">
        <v>130.45454545454547</v>
      </c>
      <c r="M13" s="744">
        <v>133.11111111111111</v>
      </c>
      <c r="N13" s="744">
        <v>144.12765957446808</v>
      </c>
    </row>
    <row r="14" spans="2:15" ht="15.75" customHeight="1">
      <c r="B14" s="173" t="s">
        <v>52</v>
      </c>
      <c r="C14" s="744">
        <v>145</v>
      </c>
      <c r="D14" s="744">
        <v>149.25</v>
      </c>
      <c r="E14" s="744">
        <v>142</v>
      </c>
      <c r="F14" s="744">
        <v>150</v>
      </c>
      <c r="G14" s="744" t="s">
        <v>364</v>
      </c>
      <c r="H14" s="744">
        <v>150</v>
      </c>
      <c r="I14" s="744" t="s">
        <v>364</v>
      </c>
      <c r="J14" s="744" t="s">
        <v>364</v>
      </c>
      <c r="K14" s="744">
        <v>127</v>
      </c>
      <c r="L14" s="744">
        <v>133.33333333333334</v>
      </c>
      <c r="M14" s="744">
        <v>134.88888888888889</v>
      </c>
      <c r="N14" s="744">
        <v>145.92307692307691</v>
      </c>
    </row>
    <row r="15" spans="2:15" ht="15.75" customHeight="1">
      <c r="B15" s="173" t="s">
        <v>53</v>
      </c>
      <c r="C15" s="744" t="s">
        <v>364</v>
      </c>
      <c r="D15" s="744">
        <v>153.5</v>
      </c>
      <c r="E15" s="744" t="s">
        <v>364</v>
      </c>
      <c r="F15" s="744" t="s">
        <v>364</v>
      </c>
      <c r="G15" s="744" t="s">
        <v>364</v>
      </c>
      <c r="H15" s="744" t="s">
        <v>364</v>
      </c>
      <c r="I15" s="744">
        <v>135.30000000000001</v>
      </c>
      <c r="J15" s="744" t="s">
        <v>364</v>
      </c>
      <c r="K15" s="744" t="s">
        <v>364</v>
      </c>
      <c r="L15" s="744">
        <v>145</v>
      </c>
      <c r="M15" s="744">
        <v>136.36363636363637</v>
      </c>
      <c r="N15" s="744">
        <v>150.66666666666666</v>
      </c>
    </row>
    <row r="16" spans="2:15" ht="15.75" customHeight="1">
      <c r="B16" s="109" t="s">
        <v>54</v>
      </c>
      <c r="C16" s="744">
        <v>0</v>
      </c>
      <c r="D16" s="744">
        <v>145</v>
      </c>
      <c r="E16" s="744" t="s">
        <v>364</v>
      </c>
      <c r="F16" s="744">
        <v>150.5</v>
      </c>
      <c r="G16" s="744" t="s">
        <v>364</v>
      </c>
      <c r="H16" s="744" t="s">
        <v>364</v>
      </c>
      <c r="I16" s="744">
        <v>137.6</v>
      </c>
      <c r="J16" s="744" t="s">
        <v>364</v>
      </c>
      <c r="K16" s="744" t="s">
        <v>364</v>
      </c>
      <c r="L16" s="744">
        <v>145</v>
      </c>
      <c r="M16" s="744">
        <v>137.6</v>
      </c>
      <c r="N16" s="744">
        <v>146.57142857142856</v>
      </c>
    </row>
    <row r="17" spans="2:14" ht="15.75" customHeight="1">
      <c r="B17" s="109" t="s">
        <v>55</v>
      </c>
      <c r="C17" s="744">
        <v>0</v>
      </c>
      <c r="D17" s="744" t="s">
        <v>364</v>
      </c>
      <c r="E17" s="744" t="s">
        <v>364</v>
      </c>
      <c r="F17" s="744">
        <v>154</v>
      </c>
      <c r="G17" s="744" t="s">
        <v>364</v>
      </c>
      <c r="H17" s="744" t="s">
        <v>364</v>
      </c>
      <c r="I17" s="744">
        <v>143.4</v>
      </c>
      <c r="J17" s="744" t="s">
        <v>364</v>
      </c>
      <c r="K17" s="744" t="s">
        <v>364</v>
      </c>
      <c r="L17" s="744">
        <v>146.33333333333334</v>
      </c>
      <c r="M17" s="744">
        <v>143.4</v>
      </c>
      <c r="N17" s="744">
        <v>151.125</v>
      </c>
    </row>
    <row r="18" spans="2:14" ht="15.75" customHeight="1">
      <c r="B18" s="109" t="s">
        <v>56</v>
      </c>
      <c r="C18" s="744" t="s">
        <v>364</v>
      </c>
      <c r="D18" s="744"/>
      <c r="E18" s="744" t="s">
        <v>364</v>
      </c>
      <c r="F18" s="744"/>
      <c r="G18" s="744" t="s">
        <v>364</v>
      </c>
      <c r="H18" s="744" t="s">
        <v>364</v>
      </c>
      <c r="I18" s="744">
        <v>152.6</v>
      </c>
      <c r="J18" s="744" t="s">
        <v>364</v>
      </c>
      <c r="K18" s="744" t="s">
        <v>364</v>
      </c>
      <c r="L18" s="744" t="s">
        <v>364</v>
      </c>
      <c r="M18" s="744">
        <v>152.6</v>
      </c>
      <c r="N18" s="744"/>
    </row>
    <row r="19" spans="2:14" ht="18.75" customHeight="1">
      <c r="B19" s="617" t="s">
        <v>96</v>
      </c>
      <c r="C19" s="913">
        <f>AVERAGE(C7:C18)</f>
        <v>74.444444444444443</v>
      </c>
      <c r="D19" s="913"/>
      <c r="E19" s="913">
        <f>AVERAGE(E7:E18)</f>
        <v>134.03854875283446</v>
      </c>
      <c r="F19" s="913"/>
      <c r="G19" s="913">
        <f t="shared" ref="G19:N19" si="0">AVERAGE(G7:G18)</f>
        <v>128.54779411764707</v>
      </c>
      <c r="H19" s="913"/>
      <c r="I19" s="913">
        <f>AVERAGE(I7:I18)</f>
        <v>142.22499999999999</v>
      </c>
      <c r="J19" s="913"/>
      <c r="K19" s="913">
        <f t="shared" si="0"/>
        <v>126.91293020704785</v>
      </c>
      <c r="L19" s="913"/>
      <c r="M19" s="913">
        <f t="shared" si="0"/>
        <v>134.26988211033554</v>
      </c>
      <c r="N19" s="913">
        <f t="shared" si="0"/>
        <v>142.00308708336897</v>
      </c>
    </row>
    <row r="20" spans="2:14" ht="63" customHeight="1">
      <c r="B20" s="1106" t="s">
        <v>500</v>
      </c>
      <c r="C20" s="1106"/>
      <c r="D20" s="1106"/>
      <c r="E20" s="1106"/>
      <c r="F20" s="1106"/>
      <c r="G20" s="1106"/>
      <c r="H20" s="1106"/>
      <c r="I20" s="1106"/>
      <c r="J20" s="1106"/>
      <c r="K20" s="1106"/>
      <c r="L20" s="1106"/>
      <c r="M20" s="1106"/>
      <c r="N20" s="1106"/>
    </row>
    <row r="21" spans="2:14">
      <c r="B21" s="2"/>
      <c r="C21" s="401"/>
      <c r="D21" s="401"/>
      <c r="E21" s="401"/>
      <c r="F21" s="401"/>
      <c r="G21" s="401"/>
      <c r="H21" s="401"/>
      <c r="I21" s="401"/>
      <c r="J21" s="401"/>
      <c r="K21" s="401"/>
      <c r="L21" s="401"/>
      <c r="M21" s="401"/>
      <c r="N21" s="401"/>
    </row>
    <row r="22" spans="2:14">
      <c r="C22" s="377"/>
      <c r="D22" s="402"/>
      <c r="E22" s="377"/>
      <c r="F22" s="402"/>
      <c r="G22" s="377"/>
      <c r="H22" s="402"/>
      <c r="I22" s="402"/>
      <c r="J22" s="402"/>
      <c r="K22" s="377"/>
      <c r="L22" s="402"/>
      <c r="M22" s="377"/>
      <c r="N22" s="402"/>
    </row>
  </sheetData>
  <mergeCells count="11">
    <mergeCell ref="B1:N1"/>
    <mergeCell ref="B3:N3"/>
    <mergeCell ref="B4:N4"/>
    <mergeCell ref="B20:N20"/>
    <mergeCell ref="B5:B6"/>
    <mergeCell ref="C5:D5"/>
    <mergeCell ref="E5:F5"/>
    <mergeCell ref="G5:H5"/>
    <mergeCell ref="K5:L5"/>
    <mergeCell ref="M5:N5"/>
    <mergeCell ref="I5:J5"/>
  </mergeCells>
  <pageMargins left="0.70866141732283472" right="0.70866141732283472" top="0.74803149606299213" bottom="0.74803149606299213" header="0.31496062992125984" footer="0.31496062992125984"/>
  <pageSetup scale="96" orientation="portrait" r:id="rId1"/>
  <headerFooter>
    <oddFooter>&amp;C&amp;11&amp;A</oddFooter>
  </headerFooter>
  <ignoredErrors>
    <ignoredError sqref="K19 E19:G19 I19 M19:N19" formulaRange="1"/>
    <ignoredError sqref="C6:N6"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18">
    <tabColor theme="6" tint="0.79998168889431442"/>
    <pageSetUpPr fitToPage="1"/>
  </sheetPr>
  <dimension ref="B1:N137"/>
  <sheetViews>
    <sheetView topLeftCell="A7" zoomScaleNormal="100" zoomScaleSheetLayoutView="75" workbookViewId="0">
      <selection activeCell="I36" sqref="I36"/>
    </sheetView>
  </sheetViews>
  <sheetFormatPr baseColWidth="10" defaultRowHeight="12"/>
  <cols>
    <col min="1" max="1" width="0.453125" style="1" customWidth="1"/>
    <col min="2" max="2" width="10" style="9" customWidth="1"/>
    <col min="3" max="7" width="11.1796875" style="1" customWidth="1"/>
    <col min="8" max="16384" width="10.90625" style="1"/>
  </cols>
  <sheetData>
    <row r="1" spans="2:12" s="28" customFormat="1" ht="12.75">
      <c r="B1" s="1026" t="s">
        <v>81</v>
      </c>
      <c r="C1" s="1026"/>
      <c r="D1" s="1026"/>
      <c r="E1" s="1026"/>
      <c r="F1" s="1026"/>
      <c r="G1" s="1026"/>
    </row>
    <row r="2" spans="2:12" s="28" customFormat="1" ht="12.75">
      <c r="B2" s="26"/>
      <c r="C2" s="34"/>
      <c r="D2" s="24"/>
      <c r="E2" s="24"/>
      <c r="F2" s="24"/>
      <c r="G2" s="24"/>
    </row>
    <row r="3" spans="2:12" s="28" customFormat="1" ht="12.75">
      <c r="B3" s="1026" t="s">
        <v>15</v>
      </c>
      <c r="C3" s="1026"/>
      <c r="D3" s="1026"/>
      <c r="E3" s="1026"/>
      <c r="F3" s="1026"/>
      <c r="G3" s="1026"/>
    </row>
    <row r="4" spans="2:12" s="28" customFormat="1" ht="12.75">
      <c r="B4" s="1026" t="s">
        <v>254</v>
      </c>
      <c r="C4" s="1026"/>
      <c r="D4" s="1026"/>
      <c r="E4" s="1026"/>
      <c r="F4" s="1026"/>
      <c r="G4" s="1026"/>
    </row>
    <row r="5" spans="2:12" s="28" customFormat="1" ht="51">
      <c r="B5" s="403" t="s">
        <v>98</v>
      </c>
      <c r="C5" s="404" t="s">
        <v>255</v>
      </c>
      <c r="D5" s="404" t="s">
        <v>256</v>
      </c>
      <c r="E5" s="404" t="s">
        <v>257</v>
      </c>
      <c r="F5" s="404" t="s">
        <v>258</v>
      </c>
      <c r="G5" s="404" t="s">
        <v>259</v>
      </c>
    </row>
    <row r="6" spans="2:12" s="163" customFormat="1" ht="15.75" customHeight="1">
      <c r="B6" s="618">
        <v>43252</v>
      </c>
      <c r="C6" s="749">
        <v>108349.06799999998</v>
      </c>
      <c r="D6" s="749">
        <v>109945.8045</v>
      </c>
      <c r="E6" s="749">
        <v>133592.59259259258</v>
      </c>
      <c r="F6" s="749">
        <v>134260.82368999999</v>
      </c>
      <c r="G6" s="749">
        <v>137775.52356666667</v>
      </c>
      <c r="H6" s="497"/>
      <c r="I6" s="497"/>
      <c r="J6" s="497"/>
      <c r="K6" s="497"/>
      <c r="L6" s="497"/>
    </row>
    <row r="7" spans="2:12" s="163" customFormat="1" ht="15.75" customHeight="1">
      <c r="B7" s="618">
        <v>43282</v>
      </c>
      <c r="C7" s="749">
        <v>107367.11369999999</v>
      </c>
      <c r="D7" s="749">
        <v>107053.95689999999</v>
      </c>
      <c r="E7" s="749">
        <v>132518.51851851854</v>
      </c>
      <c r="F7" s="749">
        <v>133395</v>
      </c>
      <c r="G7" s="749">
        <v>137179</v>
      </c>
      <c r="H7" s="497"/>
      <c r="I7" s="497"/>
      <c r="J7" s="497"/>
      <c r="K7" s="497"/>
      <c r="L7" s="497"/>
    </row>
    <row r="8" spans="2:12" s="163" customFormat="1" ht="15.75" customHeight="1">
      <c r="B8" s="618">
        <v>43313</v>
      </c>
      <c r="C8" s="749">
        <v>110099.0625</v>
      </c>
      <c r="D8" s="749">
        <v>111805.3125</v>
      </c>
      <c r="E8" s="749">
        <v>134888.88888888888</v>
      </c>
      <c r="F8" s="749">
        <v>136407.1325064516</v>
      </c>
      <c r="G8" s="749">
        <v>141358.82413225807</v>
      </c>
      <c r="H8" s="497"/>
      <c r="I8" s="497"/>
      <c r="J8" s="497"/>
      <c r="K8" s="497"/>
      <c r="L8" s="497"/>
    </row>
    <row r="9" spans="2:12" s="163" customFormat="1" ht="15.75" customHeight="1">
      <c r="B9" s="618">
        <v>43344</v>
      </c>
      <c r="C9" s="749">
        <v>108673.23599999999</v>
      </c>
      <c r="D9" s="749">
        <v>110566.16579999999</v>
      </c>
      <c r="E9" s="749">
        <v>136538.46153846156</v>
      </c>
      <c r="F9" s="749">
        <v>135159.0177</v>
      </c>
      <c r="G9" s="749">
        <v>143149.86416956523</v>
      </c>
      <c r="H9" s="497"/>
      <c r="I9" s="497"/>
      <c r="J9" s="497"/>
      <c r="K9" s="497"/>
      <c r="L9" s="497"/>
    </row>
    <row r="10" spans="2:12" s="163" customFormat="1" ht="15.75" customHeight="1">
      <c r="B10" s="618">
        <v>43374</v>
      </c>
      <c r="C10" s="749">
        <v>109648.08</v>
      </c>
      <c r="D10" s="749">
        <v>113275.94240000001</v>
      </c>
      <c r="E10" s="749">
        <v>137600</v>
      </c>
      <c r="F10" s="749">
        <v>136100.59043225806</v>
      </c>
      <c r="G10" s="749">
        <v>143606.46731290323</v>
      </c>
      <c r="H10" s="497"/>
      <c r="I10" s="497"/>
      <c r="J10" s="497"/>
      <c r="K10" s="497"/>
      <c r="L10" s="497"/>
    </row>
    <row r="11" spans="2:12" s="163" customFormat="1" ht="15.75" customHeight="1">
      <c r="B11" s="618">
        <v>43405</v>
      </c>
      <c r="C11" s="749">
        <v>109264.6125</v>
      </c>
      <c r="D11" s="749">
        <v>112090.24619999999</v>
      </c>
      <c r="E11" s="749">
        <v>143400</v>
      </c>
      <c r="F11" s="749">
        <v>136853.80340333332</v>
      </c>
      <c r="G11" s="749">
        <v>141942.69013333332</v>
      </c>
      <c r="H11" s="497"/>
      <c r="I11" s="497"/>
      <c r="J11" s="497"/>
      <c r="K11" s="497"/>
      <c r="L11" s="497"/>
    </row>
    <row r="12" spans="2:12" s="163" customFormat="1" ht="15.75" customHeight="1">
      <c r="B12" s="618">
        <v>43435</v>
      </c>
      <c r="C12" s="749">
        <v>116579.37059999999</v>
      </c>
      <c r="D12" s="749">
        <v>117124.96260000001</v>
      </c>
      <c r="E12" s="749">
        <v>152600</v>
      </c>
      <c r="F12" s="749">
        <v>143615.80730000001</v>
      </c>
      <c r="G12" s="749">
        <v>149533.0120766667</v>
      </c>
      <c r="H12" s="497"/>
      <c r="I12" s="497"/>
      <c r="J12" s="497"/>
      <c r="K12" s="497"/>
      <c r="L12" s="497"/>
    </row>
    <row r="13" spans="2:12" s="163" customFormat="1" ht="15.75" customHeight="1">
      <c r="B13" s="618">
        <v>43466</v>
      </c>
      <c r="C13" s="749">
        <v>117408.97459999999</v>
      </c>
      <c r="D13" s="749">
        <v>116752.22639999999</v>
      </c>
      <c r="E13" s="749">
        <v>165000</v>
      </c>
      <c r="F13" s="749">
        <v>143956.54495806451</v>
      </c>
      <c r="G13" s="749">
        <v>149599.12639677417</v>
      </c>
      <c r="H13" s="497"/>
      <c r="I13" s="497"/>
      <c r="J13" s="497"/>
      <c r="K13" s="497"/>
      <c r="L13" s="497"/>
    </row>
    <row r="14" spans="2:12" s="163" customFormat="1" ht="15.75" customHeight="1">
      <c r="B14" s="618">
        <v>43497</v>
      </c>
      <c r="C14" s="749">
        <v>111735.075</v>
      </c>
      <c r="D14" s="749">
        <v>116499.81299999998</v>
      </c>
      <c r="E14" s="749"/>
      <c r="F14" s="749">
        <v>140872.89900357145</v>
      </c>
      <c r="G14" s="749">
        <v>148280.39950714284</v>
      </c>
      <c r="H14" s="497"/>
      <c r="I14" s="497"/>
      <c r="J14" s="497"/>
      <c r="K14" s="497"/>
      <c r="L14" s="497"/>
    </row>
    <row r="15" spans="2:12" s="163" customFormat="1" ht="15.75" customHeight="1">
      <c r="B15" s="618">
        <v>43525</v>
      </c>
      <c r="C15" s="749">
        <v>108584.79839999999</v>
      </c>
      <c r="D15" s="749">
        <v>118105.91519999999</v>
      </c>
      <c r="E15" s="749">
        <v>130619.04761904762</v>
      </c>
      <c r="F15" s="749">
        <v>135298.46635483872</v>
      </c>
      <c r="G15" s="749">
        <v>149082.96145161291</v>
      </c>
      <c r="H15" s="497"/>
      <c r="I15" s="497"/>
      <c r="J15" s="497"/>
      <c r="K15" s="497"/>
      <c r="L15" s="497"/>
    </row>
    <row r="16" spans="2:12" s="163" customFormat="1" ht="15.75" customHeight="1">
      <c r="B16" s="618">
        <v>43556</v>
      </c>
      <c r="C16" s="749">
        <v>103867.462</v>
      </c>
      <c r="D16" s="749">
        <v>112129.874</v>
      </c>
      <c r="E16" s="749">
        <v>127973.33333333334</v>
      </c>
      <c r="F16" s="749">
        <v>128776.34919666668</v>
      </c>
      <c r="G16" s="749">
        <v>143252.09130999999</v>
      </c>
      <c r="H16" s="497"/>
      <c r="I16" s="497"/>
      <c r="J16" s="497"/>
      <c r="K16" s="497"/>
      <c r="L16" s="497"/>
    </row>
    <row r="17" spans="2:14" s="163" customFormat="1" ht="15.75" customHeight="1">
      <c r="B17" s="618">
        <v>43586</v>
      </c>
      <c r="C17" s="749">
        <v>114277.8812</v>
      </c>
      <c r="D17" s="749">
        <v>123321.90359999999</v>
      </c>
      <c r="E17" s="749">
        <v>126795.77464788732</v>
      </c>
      <c r="F17" s="749">
        <v>140029.46216129031</v>
      </c>
      <c r="G17" s="749">
        <v>153294.13332580647</v>
      </c>
      <c r="H17" s="497"/>
      <c r="I17" s="497"/>
      <c r="J17" s="497"/>
      <c r="K17" s="497"/>
      <c r="L17" s="497"/>
    </row>
    <row r="18" spans="2:14" s="163" customFormat="1" ht="15.75" customHeight="1">
      <c r="B18" s="618">
        <v>43617</v>
      </c>
      <c r="C18" s="749">
        <v>125824.74519999999</v>
      </c>
      <c r="D18" s="749">
        <v>138461.22769999999</v>
      </c>
      <c r="E18" s="749">
        <v>130213.33333333334</v>
      </c>
      <c r="F18" s="749">
        <v>153878.29916666666</v>
      </c>
      <c r="G18" s="749">
        <v>171559.66114000001</v>
      </c>
      <c r="H18" s="497"/>
      <c r="I18" s="497"/>
      <c r="J18" s="497"/>
      <c r="K18" s="497"/>
      <c r="L18" s="497"/>
    </row>
    <row r="19" spans="2:14" s="163" customFormat="1" ht="15.75" customHeight="1">
      <c r="B19" s="618">
        <v>43647</v>
      </c>
      <c r="C19" s="749">
        <v>120259</v>
      </c>
      <c r="D19" s="749">
        <v>135894.7648</v>
      </c>
      <c r="E19" s="749">
        <v>144127.6595744681</v>
      </c>
      <c r="F19" s="749">
        <v>147617.45807741937</v>
      </c>
      <c r="G19" s="749">
        <v>170511.90740000003</v>
      </c>
      <c r="H19" s="497"/>
      <c r="I19" s="497"/>
      <c r="J19" s="497"/>
      <c r="K19" s="497"/>
      <c r="L19" s="497"/>
    </row>
    <row r="20" spans="2:14" s="163" customFormat="1" ht="15.75" customHeight="1">
      <c r="B20" s="618">
        <v>43678</v>
      </c>
      <c r="C20" s="749">
        <v>108853.52400000002</v>
      </c>
      <c r="D20" s="749">
        <v>123848.361</v>
      </c>
      <c r="E20" s="749">
        <v>145923.07692307691</v>
      </c>
      <c r="F20" s="749">
        <v>136382.62455483869</v>
      </c>
      <c r="G20" s="749">
        <v>157716.50760967738</v>
      </c>
      <c r="H20" s="497"/>
      <c r="I20" s="497"/>
      <c r="J20" s="497"/>
      <c r="K20" s="497"/>
      <c r="L20" s="497"/>
    </row>
    <row r="21" spans="2:14" s="163" customFormat="1" ht="15.75" customHeight="1">
      <c r="B21" s="618">
        <v>43709</v>
      </c>
      <c r="C21" s="749">
        <v>104964.084</v>
      </c>
      <c r="D21" s="749">
        <v>116617.1808</v>
      </c>
      <c r="E21" s="749">
        <v>150666.66666666666</v>
      </c>
      <c r="F21" s="749">
        <v>133523.61677000002</v>
      </c>
      <c r="G21" s="749">
        <v>145833.49593666664</v>
      </c>
      <c r="H21" s="497"/>
      <c r="I21" s="497"/>
      <c r="J21" s="497"/>
      <c r="K21" s="497"/>
      <c r="L21" s="497"/>
    </row>
    <row r="22" spans="2:14" s="163" customFormat="1" ht="15.75" customHeight="1">
      <c r="B22" s="618">
        <v>43739</v>
      </c>
      <c r="C22" s="749">
        <v>112350.89459999999</v>
      </c>
      <c r="D22" s="749">
        <v>124204.62779999999</v>
      </c>
      <c r="E22" s="749">
        <v>146571.42857142855</v>
      </c>
      <c r="F22" s="749">
        <v>143191.48072903225</v>
      </c>
      <c r="G22" s="749">
        <v>156689.4774</v>
      </c>
      <c r="H22" s="497"/>
      <c r="I22" s="497"/>
      <c r="J22" s="497"/>
      <c r="K22" s="497"/>
      <c r="L22" s="497"/>
    </row>
    <row r="23" spans="2:14" s="163" customFormat="1" ht="15.75" customHeight="1">
      <c r="B23" s="618">
        <v>43770</v>
      </c>
      <c r="C23" s="749">
        <v>129136.93900000001</v>
      </c>
      <c r="D23" s="749">
        <v>134207.67990000002</v>
      </c>
      <c r="E23" s="749">
        <v>151125</v>
      </c>
      <c r="F23" s="749">
        <v>161078.06031333338</v>
      </c>
      <c r="G23" s="749">
        <v>169334.73453999998</v>
      </c>
      <c r="H23" s="497"/>
      <c r="I23" s="497"/>
      <c r="J23" s="497"/>
      <c r="K23" s="497"/>
      <c r="L23" s="497"/>
    </row>
    <row r="24" spans="2:14" ht="13.5" customHeight="1">
      <c r="B24" s="1106" t="s">
        <v>409</v>
      </c>
      <c r="C24" s="1106"/>
      <c r="D24" s="1106"/>
      <c r="E24" s="1106"/>
      <c r="F24" s="1106"/>
      <c r="G24" s="1106"/>
    </row>
    <row r="25" spans="2:14" ht="15" customHeight="1">
      <c r="B25" s="2"/>
      <c r="C25" s="405"/>
      <c r="D25" s="19"/>
      <c r="F25" s="405"/>
      <c r="G25" s="19"/>
    </row>
    <row r="26" spans="2:14" ht="12" customHeight="1">
      <c r="C26" s="406"/>
      <c r="D26" s="406"/>
      <c r="E26" s="406"/>
      <c r="F26" s="406"/>
      <c r="G26" s="406"/>
    </row>
    <row r="27" spans="2:14" ht="15" customHeight="1">
      <c r="I27" s="405"/>
      <c r="J27" s="405"/>
      <c r="K27" s="405"/>
      <c r="L27" s="405"/>
      <c r="M27" s="405"/>
      <c r="N27" s="405"/>
    </row>
    <row r="28" spans="2:14" ht="15" customHeight="1">
      <c r="I28" s="405"/>
      <c r="J28" s="405"/>
      <c r="K28" s="405"/>
      <c r="L28" s="405"/>
      <c r="M28" s="405"/>
      <c r="N28" s="405"/>
    </row>
    <row r="29" spans="2:14" ht="15" customHeight="1">
      <c r="I29" s="405"/>
      <c r="J29" s="405"/>
      <c r="K29" s="405"/>
      <c r="L29" s="405"/>
      <c r="M29" s="405"/>
      <c r="N29" s="405"/>
    </row>
    <row r="30" spans="2:14" ht="15" customHeight="1">
      <c r="I30" s="405"/>
      <c r="J30" s="405"/>
      <c r="K30" s="405"/>
      <c r="L30" s="405"/>
      <c r="M30" s="405"/>
      <c r="N30" s="405"/>
    </row>
    <row r="31" spans="2:14" ht="15" customHeight="1">
      <c r="I31" s="405"/>
      <c r="J31" s="405"/>
      <c r="K31" s="405"/>
      <c r="L31" s="405"/>
      <c r="M31" s="405"/>
      <c r="N31" s="405"/>
    </row>
    <row r="32" spans="2:14" ht="15" customHeight="1">
      <c r="I32" s="405"/>
      <c r="J32" s="405"/>
      <c r="K32" s="405"/>
      <c r="L32" s="405"/>
      <c r="M32" s="405"/>
      <c r="N32" s="405"/>
    </row>
    <row r="33" spans="2:14" ht="15" customHeight="1">
      <c r="I33" s="405"/>
      <c r="J33" s="405"/>
      <c r="K33" s="405"/>
      <c r="L33" s="405"/>
      <c r="M33" s="405"/>
      <c r="N33" s="405"/>
    </row>
    <row r="34" spans="2:14" ht="15" customHeight="1">
      <c r="I34" s="405"/>
      <c r="J34" s="405"/>
      <c r="K34" s="405"/>
      <c r="L34" s="405"/>
      <c r="M34" s="405"/>
      <c r="N34" s="405"/>
    </row>
    <row r="35" spans="2:14" ht="15" customHeight="1">
      <c r="I35" s="405"/>
      <c r="J35" s="405"/>
      <c r="K35" s="405"/>
      <c r="L35" s="405"/>
      <c r="M35" s="405"/>
      <c r="N35" s="405"/>
    </row>
    <row r="36" spans="2:14" ht="15" customHeight="1">
      <c r="I36" s="405"/>
      <c r="J36" s="405"/>
      <c r="K36" s="405"/>
      <c r="L36" s="405"/>
      <c r="M36" s="405"/>
      <c r="N36" s="405"/>
    </row>
    <row r="37" spans="2:14" ht="13.5" customHeight="1">
      <c r="I37" s="405"/>
      <c r="J37" s="405"/>
      <c r="K37" s="405"/>
      <c r="L37" s="405"/>
      <c r="M37" s="405"/>
      <c r="N37" s="405"/>
    </row>
    <row r="38" spans="2:14" ht="13.5" customHeight="1">
      <c r="I38" s="405"/>
      <c r="J38" s="405"/>
      <c r="K38" s="405"/>
      <c r="L38" s="405"/>
      <c r="M38" s="405"/>
      <c r="N38" s="405"/>
    </row>
    <row r="39" spans="2:14" ht="13.5" customHeight="1">
      <c r="I39" s="405"/>
      <c r="J39" s="405"/>
      <c r="K39" s="405"/>
      <c r="L39" s="405"/>
      <c r="M39" s="405"/>
      <c r="N39" s="405"/>
    </row>
    <row r="40" spans="2:14" ht="13.5" customHeight="1">
      <c r="I40" s="405"/>
      <c r="J40" s="405"/>
      <c r="K40" s="405"/>
      <c r="L40" s="405"/>
      <c r="M40" s="405"/>
      <c r="N40" s="405"/>
    </row>
    <row r="41" spans="2:14" ht="13.5" customHeight="1">
      <c r="I41" s="405"/>
      <c r="J41" s="405"/>
      <c r="K41" s="405"/>
      <c r="L41" s="405"/>
      <c r="M41" s="405"/>
      <c r="N41" s="405"/>
    </row>
    <row r="42" spans="2:14" ht="13.5" customHeight="1">
      <c r="I42" s="405"/>
      <c r="J42" s="405"/>
      <c r="K42" s="405"/>
      <c r="L42" s="405"/>
      <c r="M42" s="405"/>
      <c r="N42" s="405"/>
    </row>
    <row r="43" spans="2:14" ht="15.75" customHeight="1"/>
    <row r="44" spans="2:14" ht="9.9499999999999993" customHeight="1"/>
    <row r="45" spans="2:14" ht="13.5" customHeight="1">
      <c r="B45" s="16"/>
      <c r="C45" s="16"/>
      <c r="D45" s="16"/>
      <c r="E45" s="16"/>
      <c r="F45" s="16"/>
      <c r="G45" s="16"/>
    </row>
    <row r="46" spans="2:14" ht="13.5" customHeight="1"/>
    <row r="47" spans="2:14" ht="13.5" customHeight="1"/>
    <row r="48" spans="2:14" ht="13.5" customHeight="1"/>
    <row r="49" spans="3:13" ht="13.5" customHeight="1" thickBot="1"/>
    <row r="50" spans="3:13" ht="13.5" customHeight="1" thickBot="1">
      <c r="C50" s="407"/>
      <c r="D50" s="408"/>
      <c r="E50" s="408"/>
      <c r="F50" s="408"/>
      <c r="G50" s="409"/>
      <c r="H50" s="409"/>
      <c r="I50" s="409"/>
      <c r="J50" s="409"/>
      <c r="K50" s="409"/>
      <c r="L50" s="409"/>
      <c r="M50" s="409"/>
    </row>
    <row r="51" spans="3:13" ht="13.5" customHeight="1" thickBot="1">
      <c r="C51" s="410"/>
      <c r="D51" s="411"/>
      <c r="E51" s="411"/>
      <c r="F51" s="411"/>
      <c r="G51" s="409"/>
    </row>
    <row r="52" spans="3:13" ht="13.5" customHeight="1" thickBot="1">
      <c r="C52" s="410"/>
      <c r="D52" s="411"/>
      <c r="E52" s="411"/>
      <c r="F52" s="411"/>
      <c r="G52" s="409"/>
    </row>
    <row r="53" spans="3:13" ht="13.5" customHeight="1" thickBot="1">
      <c r="C53" s="410"/>
      <c r="D53" s="411"/>
      <c r="E53" s="411"/>
      <c r="F53" s="411"/>
      <c r="G53" s="409"/>
    </row>
    <row r="54" spans="3:13" ht="13.5" customHeight="1" thickBot="1">
      <c r="C54" s="410"/>
      <c r="D54" s="411"/>
      <c r="E54" s="411"/>
      <c r="F54" s="411"/>
      <c r="G54" s="409"/>
    </row>
    <row r="55" spans="3:13" ht="13.5" customHeight="1" thickBot="1">
      <c r="C55" s="410"/>
      <c r="D55" s="411"/>
      <c r="E55" s="411"/>
      <c r="F55" s="411"/>
      <c r="G55" s="409"/>
    </row>
    <row r="56" spans="3:13" ht="13.5" customHeight="1"/>
    <row r="57" spans="3:13" ht="13.5" customHeight="1"/>
    <row r="58" spans="3:13" ht="13.5" customHeight="1"/>
    <row r="59" spans="3:13" ht="13.5" customHeight="1"/>
    <row r="60" spans="3:13" ht="13.5" customHeight="1"/>
    <row r="61" spans="3:13" ht="13.5" customHeight="1"/>
    <row r="62" spans="3:13" ht="13.5" customHeight="1"/>
    <row r="63" spans="3:13" ht="13.5" customHeight="1"/>
    <row r="64" spans="3:1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sheetData>
  <mergeCells count="4">
    <mergeCell ref="B1:G1"/>
    <mergeCell ref="B3:G3"/>
    <mergeCell ref="B4:G4"/>
    <mergeCell ref="B24:G24"/>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&amp;C&amp;10&amp;A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A96D-7F17-4011-8946-DF2D01FBCEDF}">
  <sheetPr>
    <tabColor theme="6" tint="0.79998168889431442"/>
  </sheetPr>
  <dimension ref="A1:AA89"/>
  <sheetViews>
    <sheetView workbookViewId="0">
      <selection activeCell="D32" sqref="D32"/>
    </sheetView>
  </sheetViews>
  <sheetFormatPr baseColWidth="10" defaultRowHeight="12.75"/>
  <cols>
    <col min="1" max="1" width="9" style="842" customWidth="1"/>
    <col min="2" max="4" width="10.90625" style="842"/>
    <col min="5" max="5" width="16.1796875" style="842" customWidth="1"/>
    <col min="6" max="6" width="9.90625" style="844" customWidth="1"/>
    <col min="7" max="7" width="17.54296875" style="979" customWidth="1"/>
    <col min="8" max="9" width="6.26953125" style="979" customWidth="1"/>
    <col min="10" max="14" width="10.90625" style="979"/>
    <col min="15" max="17" width="10.90625" style="844"/>
    <col min="18" max="27" width="10.90625" style="960"/>
    <col min="28" max="16384" width="10.90625" style="842"/>
  </cols>
  <sheetData>
    <row r="1" spans="6:13">
      <c r="F1" s="858"/>
      <c r="G1" s="977"/>
      <c r="H1" s="978">
        <v>43891</v>
      </c>
      <c r="I1" s="978">
        <v>43952</v>
      </c>
      <c r="J1" s="978">
        <v>44013</v>
      </c>
      <c r="K1" s="978">
        <v>44075</v>
      </c>
      <c r="L1" s="978">
        <v>44166</v>
      </c>
      <c r="M1" s="978">
        <v>44256</v>
      </c>
    </row>
    <row r="2" spans="6:13">
      <c r="F2" s="961"/>
      <c r="G2" s="980">
        <v>43633</v>
      </c>
      <c r="H2" s="981">
        <v>186.21063999999998</v>
      </c>
      <c r="I2" s="981">
        <v>186.60432</v>
      </c>
      <c r="J2" s="981">
        <v>186.70273999999998</v>
      </c>
      <c r="K2" s="981"/>
      <c r="L2" s="981"/>
      <c r="M2" s="981"/>
    </row>
    <row r="3" spans="6:13">
      <c r="F3" s="961"/>
      <c r="G3" s="980">
        <v>43640</v>
      </c>
      <c r="H3" s="981">
        <v>182.27</v>
      </c>
      <c r="I3" s="981">
        <v>183.16</v>
      </c>
      <c r="J3" s="981">
        <v>183.75</v>
      </c>
      <c r="K3" s="981"/>
      <c r="L3" s="981"/>
      <c r="M3" s="981"/>
    </row>
    <row r="4" spans="6:13">
      <c r="F4" s="961"/>
      <c r="G4" s="980">
        <v>43647</v>
      </c>
      <c r="H4" s="981">
        <v>169.97134</v>
      </c>
      <c r="I4" s="981">
        <v>171.64447999999999</v>
      </c>
      <c r="J4" s="981">
        <v>173.2192</v>
      </c>
      <c r="K4" s="981"/>
      <c r="L4" s="981"/>
      <c r="M4" s="981"/>
    </row>
    <row r="5" spans="6:13">
      <c r="F5" s="961"/>
      <c r="G5" s="980">
        <v>43654</v>
      </c>
      <c r="H5" s="981">
        <v>177.35283999999999</v>
      </c>
      <c r="I5" s="981">
        <v>178.63229999999999</v>
      </c>
      <c r="J5" s="981">
        <v>179.6165</v>
      </c>
      <c r="K5" s="981"/>
      <c r="L5" s="981"/>
      <c r="M5" s="981"/>
    </row>
    <row r="6" spans="6:13">
      <c r="F6" s="961"/>
      <c r="G6" s="980">
        <v>43661</v>
      </c>
      <c r="H6" s="981">
        <v>178.63229999999999</v>
      </c>
      <c r="I6" s="981">
        <v>179.71491999999998</v>
      </c>
      <c r="J6" s="981">
        <v>180.60069999999999</v>
      </c>
      <c r="K6" s="981"/>
      <c r="L6" s="981"/>
      <c r="M6" s="981"/>
    </row>
    <row r="7" spans="6:13">
      <c r="F7" s="961"/>
      <c r="G7" s="980">
        <v>43668</v>
      </c>
      <c r="H7" s="981">
        <v>171.54605999999998</v>
      </c>
      <c r="I7" s="981">
        <v>173.31761999999998</v>
      </c>
      <c r="J7" s="981">
        <v>174.69549999999998</v>
      </c>
      <c r="K7" s="981"/>
      <c r="L7" s="981"/>
      <c r="M7" s="981"/>
    </row>
    <row r="8" spans="6:13">
      <c r="F8" s="961"/>
      <c r="G8" s="980">
        <v>43675</v>
      </c>
      <c r="H8" s="981">
        <v>171.93974</v>
      </c>
      <c r="I8" s="981">
        <v>173.51445999999999</v>
      </c>
      <c r="J8" s="981">
        <v>174.89233999999999</v>
      </c>
      <c r="K8" s="981"/>
      <c r="L8" s="981"/>
      <c r="M8" s="981"/>
    </row>
    <row r="9" spans="6:13">
      <c r="F9" s="961"/>
      <c r="G9" s="980">
        <v>43682</v>
      </c>
      <c r="H9" s="981">
        <v>167.51084</v>
      </c>
      <c r="I9" s="981">
        <v>169.47923999999998</v>
      </c>
      <c r="J9" s="981">
        <v>171.05395999999999</v>
      </c>
      <c r="K9" s="981"/>
      <c r="L9" s="981"/>
      <c r="M9" s="981">
        <v>167.41242</v>
      </c>
    </row>
    <row r="10" spans="6:13">
      <c r="F10" s="961"/>
      <c r="G10" s="980">
        <v>43689</v>
      </c>
      <c r="H10" s="981">
        <v>158.75145999999998</v>
      </c>
      <c r="I10" s="981">
        <v>161.01512</v>
      </c>
      <c r="J10" s="981">
        <v>162.49141999999998</v>
      </c>
      <c r="K10" s="981"/>
      <c r="L10" s="981"/>
      <c r="M10" s="981">
        <v>164.06613999999999</v>
      </c>
    </row>
    <row r="11" spans="6:13">
      <c r="F11" s="961"/>
      <c r="G11" s="980">
        <v>43696</v>
      </c>
      <c r="H11" s="981">
        <v>152.35415999999998</v>
      </c>
      <c r="I11" s="981">
        <v>155.20833999999999</v>
      </c>
      <c r="J11" s="981">
        <v>157.66883999999999</v>
      </c>
      <c r="K11" s="981"/>
      <c r="L11" s="981"/>
      <c r="M11" s="981">
        <v>163.18035999999998</v>
      </c>
    </row>
    <row r="12" spans="6:13">
      <c r="F12" s="961"/>
      <c r="G12" s="980">
        <v>43703</v>
      </c>
      <c r="H12" s="981">
        <v>149.79523999999998</v>
      </c>
      <c r="I12" s="981">
        <v>153.14151999999999</v>
      </c>
      <c r="J12" s="981">
        <v>155.79885999999999</v>
      </c>
      <c r="K12" s="981"/>
      <c r="L12" s="981"/>
      <c r="M12" s="981">
        <v>163.27877999999998</v>
      </c>
    </row>
    <row r="13" spans="6:13">
      <c r="F13" s="961"/>
      <c r="G13" s="980">
        <v>43711</v>
      </c>
      <c r="H13" s="981">
        <v>147.33473999999998</v>
      </c>
      <c r="I13" s="981">
        <v>150.58259999999999</v>
      </c>
      <c r="J13" s="981">
        <v>153.33835999999999</v>
      </c>
      <c r="K13" s="981"/>
      <c r="L13" s="981"/>
      <c r="M13" s="981">
        <v>161.60563999999999</v>
      </c>
    </row>
    <row r="14" spans="6:13">
      <c r="F14" s="961"/>
      <c r="G14" s="980">
        <v>43717</v>
      </c>
      <c r="H14" s="981">
        <v>144.57898</v>
      </c>
      <c r="I14" s="981">
        <v>148.31894</v>
      </c>
      <c r="J14" s="981">
        <v>151.27153999999999</v>
      </c>
      <c r="K14" s="981"/>
      <c r="L14" s="981"/>
      <c r="M14" s="981">
        <v>161.01512</v>
      </c>
    </row>
    <row r="15" spans="6:13">
      <c r="F15" s="961"/>
      <c r="G15" s="980">
        <v>43724</v>
      </c>
      <c r="H15" s="981">
        <v>151.96047999999999</v>
      </c>
      <c r="I15" s="981">
        <v>155.30676</v>
      </c>
      <c r="J15" s="981">
        <v>157.9641</v>
      </c>
      <c r="K15" s="981"/>
      <c r="L15" s="981"/>
      <c r="M15" s="981">
        <v>165.64085999999998</v>
      </c>
    </row>
    <row r="16" spans="6:13">
      <c r="F16" s="961"/>
      <c r="G16" s="980">
        <v>43731</v>
      </c>
      <c r="H16" s="981">
        <v>151.27153999999999</v>
      </c>
      <c r="I16" s="981">
        <v>154.32255999999998</v>
      </c>
      <c r="J16" s="981">
        <v>156.58622</v>
      </c>
      <c r="K16" s="981"/>
      <c r="L16" s="981"/>
      <c r="M16" s="981">
        <v>162.78667999999999</v>
      </c>
    </row>
    <row r="17" spans="1:13">
      <c r="F17" s="961"/>
      <c r="G17" s="980">
        <v>43738</v>
      </c>
      <c r="H17" s="981">
        <v>157.27516</v>
      </c>
      <c r="I17" s="981">
        <v>159.53881999999999</v>
      </c>
      <c r="J17" s="981">
        <v>160.81827999999999</v>
      </c>
      <c r="K17" s="981"/>
      <c r="L17" s="981"/>
      <c r="M17" s="981">
        <v>164.3614</v>
      </c>
    </row>
    <row r="18" spans="1:13">
      <c r="F18" s="961"/>
      <c r="G18" s="980">
        <v>43745</v>
      </c>
      <c r="H18" s="981">
        <v>157.07831999999999</v>
      </c>
      <c r="I18" s="981">
        <v>159.24356</v>
      </c>
      <c r="J18" s="981">
        <v>160.71985999999998</v>
      </c>
      <c r="K18" s="981"/>
      <c r="L18" s="981">
        <v>192.01741999999999</v>
      </c>
      <c r="M18" s="981">
        <v>163.86929999999998</v>
      </c>
    </row>
    <row r="19" spans="1:13">
      <c r="F19" s="961"/>
      <c r="G19" s="982">
        <v>43752</v>
      </c>
      <c r="H19" s="981">
        <v>160.4246</v>
      </c>
      <c r="I19" s="981">
        <v>156.19253999999998</v>
      </c>
      <c r="J19" s="981">
        <v>157.66883999999999</v>
      </c>
      <c r="K19" s="981"/>
      <c r="L19" s="981">
        <v>197.3321</v>
      </c>
      <c r="M19" s="981">
        <v>164.75507999999999</v>
      </c>
    </row>
    <row r="20" spans="1:13">
      <c r="F20" s="961"/>
      <c r="G20" s="982">
        <v>43759</v>
      </c>
      <c r="H20" s="981">
        <v>157.27516</v>
      </c>
      <c r="I20" s="981">
        <v>156.19253999999998</v>
      </c>
      <c r="J20" s="981">
        <v>157.66883999999999</v>
      </c>
      <c r="K20" s="981"/>
      <c r="L20" s="981">
        <v>195.46212</v>
      </c>
      <c r="M20" s="981">
        <v>164.95192</v>
      </c>
    </row>
    <row r="21" spans="1:13" ht="20.25" customHeight="1">
      <c r="G21" s="982">
        <v>43766</v>
      </c>
      <c r="H21" s="981">
        <v>155.30676</v>
      </c>
      <c r="I21" s="981">
        <v>156.19253999999998</v>
      </c>
      <c r="J21" s="981">
        <v>157.66883999999999</v>
      </c>
      <c r="K21" s="981"/>
      <c r="L21" s="981">
        <v>194.18266</v>
      </c>
      <c r="M21" s="981">
        <v>163.47561999999999</v>
      </c>
    </row>
    <row r="22" spans="1:13">
      <c r="A22" s="836" t="s">
        <v>604</v>
      </c>
      <c r="G22" s="982">
        <v>43773</v>
      </c>
      <c r="H22" s="981">
        <v>154.91307999999998</v>
      </c>
      <c r="I22" s="981">
        <v>156.19253999999998</v>
      </c>
      <c r="J22" s="981">
        <v>157.66883999999999</v>
      </c>
      <c r="K22" s="981"/>
      <c r="L22" s="981">
        <v>195.06843999999998</v>
      </c>
      <c r="M22" s="981">
        <v>162.68825999999999</v>
      </c>
    </row>
    <row r="23" spans="1:13">
      <c r="G23" s="982">
        <v>43780</v>
      </c>
      <c r="H23" s="981">
        <v>150.38575999999998</v>
      </c>
      <c r="I23" s="981">
        <v>156.19253999999998</v>
      </c>
      <c r="J23" s="981">
        <v>157.66883999999999</v>
      </c>
      <c r="K23" s="981"/>
      <c r="L23" s="981">
        <v>189.85217999999998</v>
      </c>
      <c r="M23" s="981">
        <v>160.71985999999998</v>
      </c>
    </row>
    <row r="24" spans="1:13">
      <c r="G24" s="982">
        <v>43787</v>
      </c>
      <c r="H24" s="981">
        <v>148.51577999999998</v>
      </c>
      <c r="I24" s="981">
        <v>156.19253999999998</v>
      </c>
      <c r="J24" s="981">
        <v>157.66883999999999</v>
      </c>
      <c r="K24" s="981"/>
      <c r="L24" s="981">
        <v>189.85217999999998</v>
      </c>
      <c r="M24" s="981">
        <v>159.04671999999999</v>
      </c>
    </row>
    <row r="25" spans="1:13">
      <c r="A25" s="947" t="s">
        <v>604</v>
      </c>
      <c r="F25" s="976"/>
      <c r="G25" s="982">
        <v>43794</v>
      </c>
      <c r="H25" s="981">
        <v>149.89365999999998</v>
      </c>
      <c r="I25" s="981">
        <v>156.19253999999998</v>
      </c>
      <c r="J25" s="981">
        <v>157.66883999999999</v>
      </c>
      <c r="K25" s="981"/>
      <c r="L25" s="981">
        <v>195.26527999999999</v>
      </c>
      <c r="M25" s="981">
        <v>159.44039999999998</v>
      </c>
    </row>
    <row r="26" spans="1:13">
      <c r="F26" s="976"/>
      <c r="G26" s="982">
        <v>43801</v>
      </c>
      <c r="H26" s="981">
        <v>150.38575999999998</v>
      </c>
      <c r="I26" s="981">
        <v>156.19253999999998</v>
      </c>
      <c r="J26" s="981">
        <v>157.66883999999999</v>
      </c>
      <c r="K26" s="981">
        <v>159.73566</v>
      </c>
      <c r="L26" s="981">
        <v>194.67475999999999</v>
      </c>
      <c r="M26" s="981">
        <v>158.06251999999998</v>
      </c>
    </row>
    <row r="27" spans="1:13">
      <c r="F27" s="976"/>
      <c r="G27" s="982">
        <v>43808</v>
      </c>
      <c r="H27" s="981">
        <v>147.92525999999998</v>
      </c>
      <c r="I27" s="981">
        <v>156.19253999999998</v>
      </c>
      <c r="J27" s="981">
        <v>157.66883999999999</v>
      </c>
      <c r="K27" s="981">
        <v>159.73566</v>
      </c>
      <c r="L27" s="981">
        <v>190.63953999999998</v>
      </c>
      <c r="M27" s="981">
        <v>157.17674</v>
      </c>
    </row>
    <row r="29" spans="1:13">
      <c r="J29" s="981"/>
    </row>
    <row r="30" spans="1:13">
      <c r="J30" s="981"/>
    </row>
    <row r="31" spans="1:13">
      <c r="J31" s="981"/>
    </row>
    <row r="32" spans="1:13">
      <c r="J32" s="981"/>
    </row>
    <row r="33" spans="6:10">
      <c r="J33" s="981"/>
    </row>
    <row r="34" spans="6:10">
      <c r="J34" s="981"/>
    </row>
    <row r="35" spans="6:10">
      <c r="J35" s="981"/>
    </row>
    <row r="36" spans="6:10">
      <c r="J36" s="981"/>
    </row>
    <row r="37" spans="6:10">
      <c r="J37" s="981"/>
    </row>
    <row r="38" spans="6:10">
      <c r="F38" s="961"/>
      <c r="J38" s="981"/>
    </row>
    <row r="39" spans="6:10">
      <c r="F39" s="961"/>
      <c r="J39" s="981"/>
    </row>
    <row r="40" spans="6:10">
      <c r="F40" s="961"/>
      <c r="J40" s="981"/>
    </row>
    <row r="41" spans="6:10">
      <c r="F41" s="961"/>
      <c r="J41" s="981"/>
    </row>
    <row r="42" spans="6:10">
      <c r="F42" s="961"/>
      <c r="J42" s="981"/>
    </row>
    <row r="43" spans="6:10">
      <c r="F43" s="961"/>
      <c r="J43" s="981"/>
    </row>
    <row r="44" spans="6:10">
      <c r="F44" s="961"/>
      <c r="G44" s="977"/>
    </row>
    <row r="45" spans="6:10">
      <c r="F45" s="961"/>
      <c r="G45" s="977"/>
    </row>
    <row r="46" spans="6:10">
      <c r="F46" s="961"/>
      <c r="G46" s="977"/>
    </row>
    <row r="47" spans="6:10">
      <c r="F47" s="961"/>
      <c r="G47" s="977"/>
    </row>
    <row r="48" spans="6:10">
      <c r="F48" s="961"/>
      <c r="G48" s="977"/>
    </row>
    <row r="49" spans="6:7">
      <c r="F49" s="961"/>
      <c r="G49" s="977"/>
    </row>
    <row r="50" spans="6:7">
      <c r="F50" s="961"/>
      <c r="G50" s="977"/>
    </row>
    <row r="51" spans="6:7">
      <c r="F51" s="961"/>
      <c r="G51" s="977"/>
    </row>
    <row r="52" spans="6:7">
      <c r="F52" s="961"/>
      <c r="G52" s="977"/>
    </row>
    <row r="53" spans="6:7">
      <c r="F53" s="961"/>
      <c r="G53" s="977"/>
    </row>
    <row r="54" spans="6:7">
      <c r="F54" s="961"/>
      <c r="G54" s="977"/>
    </row>
    <row r="55" spans="6:7">
      <c r="F55" s="946"/>
      <c r="G55" s="983"/>
    </row>
    <row r="56" spans="6:7">
      <c r="F56" s="946"/>
      <c r="G56" s="983"/>
    </row>
    <row r="57" spans="6:7">
      <c r="F57" s="946"/>
      <c r="G57" s="983"/>
    </row>
    <row r="58" spans="6:7">
      <c r="F58" s="946"/>
      <c r="G58" s="983"/>
    </row>
    <row r="59" spans="6:7">
      <c r="F59" s="946"/>
      <c r="G59" s="983"/>
    </row>
    <row r="60" spans="6:7">
      <c r="F60" s="961"/>
      <c r="G60" s="977"/>
    </row>
    <row r="61" spans="6:7">
      <c r="F61" s="961"/>
      <c r="G61" s="977"/>
    </row>
    <row r="62" spans="6:7">
      <c r="F62" s="961"/>
      <c r="G62" s="977"/>
    </row>
    <row r="63" spans="6:7">
      <c r="F63" s="961"/>
      <c r="G63" s="977"/>
    </row>
    <row r="64" spans="6:7">
      <c r="F64" s="961"/>
      <c r="G64" s="977"/>
    </row>
    <row r="65" spans="6:7">
      <c r="F65" s="961"/>
      <c r="G65" s="977"/>
    </row>
    <row r="66" spans="6:7">
      <c r="F66" s="961"/>
      <c r="G66" s="977"/>
    </row>
    <row r="67" spans="6:7">
      <c r="F67" s="961"/>
    </row>
    <row r="68" spans="6:7">
      <c r="F68" s="961"/>
    </row>
    <row r="69" spans="6:7">
      <c r="F69" s="961"/>
    </row>
    <row r="70" spans="6:7">
      <c r="F70" s="961"/>
    </row>
    <row r="71" spans="6:7">
      <c r="F71" s="961"/>
    </row>
    <row r="72" spans="6:7">
      <c r="F72" s="961"/>
    </row>
    <row r="73" spans="6:7">
      <c r="F73" s="961"/>
    </row>
    <row r="74" spans="6:7">
      <c r="F74" s="961"/>
    </row>
    <row r="75" spans="6:7">
      <c r="F75" s="961"/>
    </row>
    <row r="76" spans="6:7">
      <c r="F76" s="961"/>
    </row>
    <row r="77" spans="6:7">
      <c r="F77" s="961"/>
    </row>
    <row r="78" spans="6:7">
      <c r="F78" s="961"/>
    </row>
    <row r="79" spans="6:7">
      <c r="F79" s="961"/>
    </row>
    <row r="80" spans="6:7">
      <c r="F80" s="961"/>
    </row>
    <row r="81" spans="6:6">
      <c r="F81" s="961"/>
    </row>
    <row r="82" spans="6:6">
      <c r="F82" s="961"/>
    </row>
    <row r="83" spans="6:6">
      <c r="F83" s="961"/>
    </row>
    <row r="84" spans="6:6">
      <c r="F84" s="961"/>
    </row>
    <row r="85" spans="6:6">
      <c r="F85" s="961"/>
    </row>
    <row r="86" spans="6:6">
      <c r="F86" s="961"/>
    </row>
    <row r="87" spans="6:6">
      <c r="F87" s="961"/>
    </row>
    <row r="88" spans="6:6">
      <c r="F88" s="961"/>
    </row>
    <row r="89" spans="6:6">
      <c r="F89" s="961"/>
    </row>
  </sheetData>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79998168889431442"/>
  </sheetPr>
  <dimension ref="A1:H45"/>
  <sheetViews>
    <sheetView workbookViewId="0">
      <selection activeCell="E44" sqref="E44"/>
    </sheetView>
  </sheetViews>
  <sheetFormatPr baseColWidth="10" defaultColWidth="11.08984375" defaultRowHeight="15" customHeight="1"/>
  <cols>
    <col min="1" max="1" width="6" style="574" customWidth="1"/>
    <col min="2" max="5" width="10.26953125" style="574" customWidth="1"/>
    <col min="6" max="6" width="12.08984375" style="574" customWidth="1"/>
    <col min="7" max="7" width="6.26953125" style="574" customWidth="1"/>
    <col min="8" max="8" width="6.36328125" style="574" customWidth="1"/>
    <col min="9" max="16384" width="11.08984375" style="574"/>
  </cols>
  <sheetData>
    <row r="1" spans="1:8" s="575" customFormat="1" ht="15" customHeight="1">
      <c r="A1" s="1013"/>
      <c r="B1" s="1013"/>
      <c r="C1" s="1013"/>
      <c r="D1" s="1013"/>
      <c r="E1" s="1013"/>
      <c r="F1" s="1013"/>
      <c r="G1" s="1013"/>
    </row>
    <row r="2" spans="1:8" s="575" customFormat="1" ht="15" customHeight="1">
      <c r="A2" s="1232" t="s">
        <v>418</v>
      </c>
      <c r="B2" s="1232"/>
      <c r="C2" s="1232"/>
      <c r="D2" s="1232"/>
      <c r="E2" s="1232"/>
      <c r="F2" s="1232"/>
      <c r="G2" s="1232"/>
    </row>
    <row r="3" spans="1:8" s="575" customFormat="1" ht="15" customHeight="1">
      <c r="A3" s="1013" t="s">
        <v>376</v>
      </c>
      <c r="B3" s="1013"/>
      <c r="C3" s="1013"/>
      <c r="D3" s="1013"/>
      <c r="E3" s="1013"/>
      <c r="F3" s="1013"/>
      <c r="G3" s="1013"/>
    </row>
    <row r="4" spans="1:8" s="575" customFormat="1" ht="15" customHeight="1">
      <c r="A4" s="590"/>
      <c r="B4" s="590"/>
      <c r="C4" s="590"/>
      <c r="D4" s="590"/>
      <c r="E4" s="590"/>
      <c r="F4" s="590"/>
      <c r="G4" s="590"/>
    </row>
    <row r="5" spans="1:8" s="575" customFormat="1" ht="15" customHeight="1">
      <c r="A5" s="576"/>
      <c r="B5" s="577" t="s">
        <v>18</v>
      </c>
      <c r="C5" s="577"/>
      <c r="D5" s="577"/>
      <c r="E5" s="577"/>
      <c r="F5" s="577"/>
      <c r="G5" s="578" t="s">
        <v>19</v>
      </c>
      <c r="H5" s="274"/>
    </row>
    <row r="6" spans="1:8" s="575" customFormat="1" ht="9.75" customHeight="1">
      <c r="A6" s="579"/>
      <c r="B6" s="579"/>
      <c r="C6" s="579"/>
      <c r="D6" s="579"/>
      <c r="E6" s="579"/>
      <c r="F6" s="579"/>
      <c r="G6" s="573"/>
    </row>
    <row r="7" spans="1:8" s="575" customFormat="1" ht="27" customHeight="1">
      <c r="A7" s="591" t="s">
        <v>20</v>
      </c>
      <c r="B7" s="1230" t="s">
        <v>260</v>
      </c>
      <c r="C7" s="1230"/>
      <c r="D7" s="1230"/>
      <c r="E7" s="1230"/>
      <c r="F7" s="1230"/>
      <c r="G7" s="905">
        <v>44</v>
      </c>
    </row>
    <row r="8" spans="1:8" s="575" customFormat="1" ht="15" customHeight="1">
      <c r="A8" s="591" t="s">
        <v>21</v>
      </c>
      <c r="B8" s="1225" t="s">
        <v>261</v>
      </c>
      <c r="C8" s="1225"/>
      <c r="D8" s="1225"/>
      <c r="E8" s="1225"/>
      <c r="F8" s="1225"/>
      <c r="G8" s="905">
        <v>45</v>
      </c>
    </row>
    <row r="9" spans="1:8" s="575" customFormat="1" ht="15" customHeight="1">
      <c r="A9" s="591" t="s">
        <v>22</v>
      </c>
      <c r="B9" s="1231" t="s">
        <v>262</v>
      </c>
      <c r="C9" s="1231"/>
      <c r="D9" s="1231"/>
      <c r="E9" s="1231"/>
      <c r="F9" s="1231"/>
      <c r="G9" s="905">
        <v>46</v>
      </c>
      <c r="H9" s="840"/>
    </row>
    <row r="10" spans="1:8" s="575" customFormat="1" ht="12.75">
      <c r="A10" s="591" t="s">
        <v>46</v>
      </c>
      <c r="B10" s="1225" t="s">
        <v>263</v>
      </c>
      <c r="C10" s="1225"/>
      <c r="D10" s="1225"/>
      <c r="E10" s="1225"/>
      <c r="F10" s="1225"/>
      <c r="G10" s="905">
        <v>47</v>
      </c>
      <c r="H10" s="840"/>
    </row>
    <row r="11" spans="1:8" s="575" customFormat="1" ht="27" customHeight="1">
      <c r="A11" s="591" t="s">
        <v>23</v>
      </c>
      <c r="B11" s="1225" t="s">
        <v>264</v>
      </c>
      <c r="C11" s="1225"/>
      <c r="D11" s="1225"/>
      <c r="E11" s="1225"/>
      <c r="F11" s="1225"/>
      <c r="G11" s="905">
        <v>48</v>
      </c>
      <c r="H11" s="840"/>
    </row>
    <row r="12" spans="1:8" s="575" customFormat="1" ht="15" customHeight="1">
      <c r="A12" s="591" t="s">
        <v>24</v>
      </c>
      <c r="B12" s="1225" t="s">
        <v>265</v>
      </c>
      <c r="C12" s="1225"/>
      <c r="D12" s="1225"/>
      <c r="E12" s="1225"/>
      <c r="F12" s="1225"/>
      <c r="G12" s="905">
        <v>49</v>
      </c>
      <c r="H12" s="840"/>
    </row>
    <row r="13" spans="1:8" s="575" customFormat="1" ht="15" customHeight="1">
      <c r="A13" s="591" t="s">
        <v>25</v>
      </c>
      <c r="B13" s="1231" t="s">
        <v>518</v>
      </c>
      <c r="C13" s="1231"/>
      <c r="D13" s="1231"/>
      <c r="E13" s="1231"/>
      <c r="F13" s="1231"/>
      <c r="G13" s="905">
        <v>50</v>
      </c>
      <c r="H13" s="840"/>
    </row>
    <row r="14" spans="1:8" s="575" customFormat="1" ht="15" customHeight="1">
      <c r="A14" s="591" t="s">
        <v>26</v>
      </c>
      <c r="B14" s="1226" t="s">
        <v>266</v>
      </c>
      <c r="C14" s="1226"/>
      <c r="D14" s="1226"/>
      <c r="E14" s="1226"/>
      <c r="F14" s="1226"/>
      <c r="G14" s="905">
        <v>51</v>
      </c>
      <c r="H14" s="840"/>
    </row>
    <row r="15" spans="1:8" s="575" customFormat="1" ht="15" customHeight="1">
      <c r="A15" s="591" t="s">
        <v>27</v>
      </c>
      <c r="B15" s="1226" t="s">
        <v>267</v>
      </c>
      <c r="C15" s="1226"/>
      <c r="D15" s="1226"/>
      <c r="E15" s="1226"/>
      <c r="F15" s="1226"/>
      <c r="G15" s="905">
        <v>52</v>
      </c>
      <c r="H15" s="840"/>
    </row>
    <row r="16" spans="1:8" s="575" customFormat="1" ht="15" customHeight="1">
      <c r="A16" s="591" t="s">
        <v>39</v>
      </c>
      <c r="B16" s="1226" t="s">
        <v>268</v>
      </c>
      <c r="C16" s="1226"/>
      <c r="D16" s="1226"/>
      <c r="E16" s="1226"/>
      <c r="F16" s="1226"/>
      <c r="G16" s="905">
        <v>53</v>
      </c>
      <c r="H16" s="840"/>
    </row>
    <row r="17" spans="1:8" s="575" customFormat="1" ht="15" customHeight="1">
      <c r="A17" s="591" t="s">
        <v>40</v>
      </c>
      <c r="B17" s="1225" t="s">
        <v>269</v>
      </c>
      <c r="C17" s="1225"/>
      <c r="D17" s="1225"/>
      <c r="E17" s="1225"/>
      <c r="F17" s="1225"/>
      <c r="G17" s="905">
        <v>54</v>
      </c>
      <c r="H17" s="840"/>
    </row>
    <row r="18" spans="1:8" s="575" customFormat="1" ht="15" customHeight="1">
      <c r="A18" s="591" t="s">
        <v>60</v>
      </c>
      <c r="B18" s="1225" t="s">
        <v>84</v>
      </c>
      <c r="C18" s="1225"/>
      <c r="D18" s="1225"/>
      <c r="E18" s="1225"/>
      <c r="F18" s="1225"/>
      <c r="G18" s="905">
        <v>55</v>
      </c>
      <c r="H18" s="840"/>
    </row>
    <row r="19" spans="1:8" s="575" customFormat="1" ht="15" customHeight="1">
      <c r="A19" s="591" t="s">
        <v>82</v>
      </c>
      <c r="B19" s="1225" t="s">
        <v>105</v>
      </c>
      <c r="C19" s="1225"/>
      <c r="D19" s="1225"/>
      <c r="E19" s="1225"/>
      <c r="F19" s="1225"/>
      <c r="G19" s="905">
        <v>56</v>
      </c>
      <c r="H19" s="840"/>
    </row>
    <row r="20" spans="1:8" s="575" customFormat="1" ht="15" customHeight="1">
      <c r="A20" s="591" t="s">
        <v>83</v>
      </c>
      <c r="B20" s="1225" t="s">
        <v>270</v>
      </c>
      <c r="C20" s="1225"/>
      <c r="D20" s="1225"/>
      <c r="E20" s="1225"/>
      <c r="F20" s="1225"/>
      <c r="G20" s="905">
        <v>57</v>
      </c>
      <c r="H20" s="840"/>
    </row>
    <row r="21" spans="1:8" s="575" customFormat="1" ht="30.75" customHeight="1">
      <c r="A21" s="588" t="s">
        <v>363</v>
      </c>
      <c r="B21" s="1225" t="s">
        <v>271</v>
      </c>
      <c r="C21" s="1225"/>
      <c r="D21" s="1225"/>
      <c r="E21" s="1225"/>
      <c r="F21" s="1225"/>
      <c r="G21" s="905">
        <v>59</v>
      </c>
      <c r="H21" s="840"/>
    </row>
    <row r="22" spans="1:8" s="575" customFormat="1" ht="15" customHeight="1">
      <c r="B22" s="579"/>
      <c r="C22" s="579"/>
      <c r="D22" s="579"/>
      <c r="E22" s="579"/>
      <c r="F22" s="579"/>
      <c r="G22" s="906"/>
    </row>
    <row r="23" spans="1:8" s="575" customFormat="1" ht="15" customHeight="1">
      <c r="A23" s="576" t="s">
        <v>28</v>
      </c>
      <c r="B23" s="577" t="s">
        <v>18</v>
      </c>
      <c r="C23" s="577"/>
      <c r="D23" s="577"/>
      <c r="E23" s="577"/>
      <c r="F23" s="577"/>
      <c r="G23" s="578" t="s">
        <v>19</v>
      </c>
    </row>
    <row r="24" spans="1:8" s="575" customFormat="1" ht="12" customHeight="1">
      <c r="B24" s="579"/>
      <c r="C24" s="579"/>
      <c r="D24" s="579"/>
      <c r="E24" s="579"/>
      <c r="F24" s="579"/>
      <c r="G24" s="573"/>
    </row>
    <row r="25" spans="1:8" s="575" customFormat="1" ht="15.75" customHeight="1">
      <c r="A25" s="591" t="s">
        <v>20</v>
      </c>
      <c r="B25" s="1174" t="s">
        <v>272</v>
      </c>
      <c r="C25" s="1174"/>
      <c r="D25" s="1174"/>
      <c r="E25" s="1174"/>
      <c r="F25" s="1174"/>
      <c r="G25" s="907">
        <v>44</v>
      </c>
    </row>
    <row r="26" spans="1:8" s="575" customFormat="1" ht="15.75" customHeight="1">
      <c r="A26" s="591" t="s">
        <v>21</v>
      </c>
      <c r="B26" s="1229" t="s">
        <v>273</v>
      </c>
      <c r="C26" s="1229"/>
      <c r="D26" s="1229"/>
      <c r="E26" s="1229"/>
      <c r="F26" s="1229"/>
      <c r="G26" s="907">
        <v>45</v>
      </c>
    </row>
    <row r="27" spans="1:8" s="575" customFormat="1" ht="30.75" customHeight="1">
      <c r="A27" s="591" t="s">
        <v>22</v>
      </c>
      <c r="B27" s="1225" t="s">
        <v>274</v>
      </c>
      <c r="C27" s="1225"/>
      <c r="D27" s="1225"/>
      <c r="E27" s="1225"/>
      <c r="F27" s="1225"/>
      <c r="G27" s="907">
        <v>47</v>
      </c>
    </row>
    <row r="28" spans="1:8" s="575" customFormat="1" ht="18" customHeight="1">
      <c r="A28" s="582" t="s">
        <v>46</v>
      </c>
      <c r="B28" s="1233" t="s">
        <v>519</v>
      </c>
      <c r="C28" s="1233"/>
      <c r="D28" s="1233"/>
      <c r="E28" s="1233"/>
      <c r="F28" s="1233"/>
      <c r="G28" s="907">
        <v>50</v>
      </c>
    </row>
    <row r="29" spans="1:8" s="575" customFormat="1" ht="18.75" customHeight="1">
      <c r="A29" s="582" t="s">
        <v>23</v>
      </c>
      <c r="B29" s="1174" t="s">
        <v>275</v>
      </c>
      <c r="C29" s="1178"/>
      <c r="D29" s="1178"/>
      <c r="E29" s="1178"/>
      <c r="F29" s="1178"/>
      <c r="G29" s="907">
        <v>51</v>
      </c>
    </row>
    <row r="30" spans="1:8" s="575" customFormat="1" ht="17.25" customHeight="1">
      <c r="A30" s="582" t="s">
        <v>24</v>
      </c>
      <c r="B30" s="1174" t="s">
        <v>276</v>
      </c>
      <c r="C30" s="1178"/>
      <c r="D30" s="1178"/>
      <c r="E30" s="1178"/>
      <c r="F30" s="1178"/>
      <c r="G30" s="907">
        <v>52</v>
      </c>
    </row>
    <row r="31" spans="1:8" s="575" customFormat="1" ht="15" customHeight="1">
      <c r="A31" s="582" t="s">
        <v>25</v>
      </c>
      <c r="B31" s="1227" t="s">
        <v>277</v>
      </c>
      <c r="C31" s="1228"/>
      <c r="D31" s="1228"/>
      <c r="E31" s="1228"/>
      <c r="F31" s="1228"/>
      <c r="G31" s="907">
        <v>53</v>
      </c>
    </row>
    <row r="32" spans="1:8" s="575" customFormat="1" ht="15" customHeight="1">
      <c r="A32" s="582" t="s">
        <v>26</v>
      </c>
      <c r="B32" s="1229" t="s">
        <v>278</v>
      </c>
      <c r="C32" s="1229"/>
      <c r="D32" s="1229"/>
      <c r="E32" s="1229"/>
      <c r="F32" s="1229"/>
      <c r="G32" s="907">
        <v>54</v>
      </c>
    </row>
    <row r="33" spans="1:8" s="575" customFormat="1" ht="15" customHeight="1">
      <c r="A33" s="582" t="s">
        <v>27</v>
      </c>
      <c r="B33" s="1229" t="s">
        <v>279</v>
      </c>
      <c r="C33" s="1229"/>
      <c r="D33" s="1229"/>
      <c r="E33" s="1229"/>
      <c r="F33" s="1229"/>
      <c r="G33" s="907">
        <v>55</v>
      </c>
    </row>
    <row r="34" spans="1:8" s="575" customFormat="1" ht="19.5" customHeight="1">
      <c r="A34" s="582" t="s">
        <v>39</v>
      </c>
      <c r="B34" s="1229" t="s">
        <v>280</v>
      </c>
      <c r="C34" s="1229"/>
      <c r="D34" s="1229"/>
      <c r="E34" s="1229"/>
      <c r="F34" s="1229"/>
      <c r="G34" s="907">
        <v>57</v>
      </c>
    </row>
    <row r="35" spans="1:8" s="575" customFormat="1" ht="16.5" customHeight="1">
      <c r="A35" s="575" t="s">
        <v>40</v>
      </c>
      <c r="B35" s="1227" t="s">
        <v>281</v>
      </c>
      <c r="C35" s="1228"/>
      <c r="D35" s="1228"/>
      <c r="E35" s="1228"/>
      <c r="F35" s="1228"/>
      <c r="G35" s="907">
        <v>58</v>
      </c>
    </row>
    <row r="36" spans="1:8" s="575" customFormat="1" ht="30.75" customHeight="1">
      <c r="A36" s="575" t="s">
        <v>60</v>
      </c>
      <c r="B36" s="1227" t="s">
        <v>282</v>
      </c>
      <c r="C36" s="1227"/>
      <c r="D36" s="1227"/>
      <c r="E36" s="1227"/>
      <c r="F36" s="1227"/>
      <c r="G36" s="907">
        <v>60</v>
      </c>
    </row>
    <row r="37" spans="1:8" s="575" customFormat="1" ht="19.350000000000001" customHeight="1">
      <c r="G37" s="592"/>
    </row>
    <row r="38" spans="1:8" s="575" customFormat="1" ht="12" customHeight="1">
      <c r="A38" s="583" t="s">
        <v>16</v>
      </c>
      <c r="B38" s="593"/>
      <c r="C38" s="593"/>
      <c r="D38" s="593"/>
      <c r="E38" s="593"/>
      <c r="F38" s="593"/>
      <c r="G38" s="573"/>
    </row>
    <row r="39" spans="1:8" s="575" customFormat="1" ht="12" customHeight="1">
      <c r="A39" s="583" t="s">
        <v>61</v>
      </c>
      <c r="C39" s="585"/>
      <c r="D39" s="585"/>
      <c r="E39" s="585"/>
      <c r="F39" s="585"/>
      <c r="G39" s="908"/>
    </row>
    <row r="40" spans="1:8" s="575" customFormat="1" ht="12" customHeight="1">
      <c r="A40" s="583" t="s">
        <v>62</v>
      </c>
      <c r="C40" s="585"/>
      <c r="D40" s="585"/>
      <c r="E40" s="585"/>
      <c r="F40" s="585"/>
      <c r="G40" s="908"/>
    </row>
    <row r="41" spans="1:8" s="575" customFormat="1" ht="12" customHeight="1">
      <c r="A41" s="587" t="s">
        <v>17</v>
      </c>
      <c r="C41" s="585"/>
      <c r="D41" s="585"/>
      <c r="E41" s="585"/>
      <c r="F41" s="585"/>
      <c r="G41" s="908"/>
    </row>
    <row r="42" spans="1:8" s="575" customFormat="1" ht="12" customHeight="1">
      <c r="B42" s="275"/>
      <c r="C42" s="585"/>
      <c r="D42" s="585"/>
      <c r="E42" s="585"/>
      <c r="F42" s="585"/>
      <c r="G42" s="908"/>
    </row>
    <row r="43" spans="1:8" ht="15" customHeight="1">
      <c r="B43" s="575"/>
      <c r="C43" s="575"/>
      <c r="D43" s="575"/>
      <c r="E43" s="575"/>
      <c r="F43" s="575"/>
      <c r="G43" s="909"/>
      <c r="H43" s="575"/>
    </row>
    <row r="44" spans="1:8" ht="15" customHeight="1">
      <c r="A44" s="588"/>
    </row>
    <row r="45" spans="1:8" ht="15" customHeight="1">
      <c r="B45" s="1175"/>
      <c r="C45" s="1175"/>
      <c r="D45" s="1175"/>
      <c r="E45" s="1175"/>
      <c r="F45" s="1175"/>
    </row>
  </sheetData>
  <mergeCells count="31">
    <mergeCell ref="B45:F45"/>
    <mergeCell ref="B26:F26"/>
    <mergeCell ref="B27:F27"/>
    <mergeCell ref="B28:F28"/>
    <mergeCell ref="B29:F29"/>
    <mergeCell ref="B34:F34"/>
    <mergeCell ref="B35:F35"/>
    <mergeCell ref="B36:F36"/>
    <mergeCell ref="B21:F21"/>
    <mergeCell ref="B31:F31"/>
    <mergeCell ref="B32:F32"/>
    <mergeCell ref="B33:F33"/>
    <mergeCell ref="A1:G1"/>
    <mergeCell ref="B7:F7"/>
    <mergeCell ref="B8:F8"/>
    <mergeCell ref="B9:F9"/>
    <mergeCell ref="B10:F10"/>
    <mergeCell ref="A2:G2"/>
    <mergeCell ref="B20:F20"/>
    <mergeCell ref="B17:F17"/>
    <mergeCell ref="A3:G3"/>
    <mergeCell ref="B13:F13"/>
    <mergeCell ref="B30:F30"/>
    <mergeCell ref="B25:F25"/>
    <mergeCell ref="B19:F19"/>
    <mergeCell ref="B11:F11"/>
    <mergeCell ref="B18:F18"/>
    <mergeCell ref="B12:F12"/>
    <mergeCell ref="B14:F14"/>
    <mergeCell ref="B15:F15"/>
    <mergeCell ref="B16:F16"/>
  </mergeCells>
  <hyperlinks>
    <hyperlink ref="G7" r:id="rId1" location="'44'!A1" display="'44'!A1" xr:uid="{00000000-0004-0000-2900-000000000000}"/>
    <hyperlink ref="G35" r:id="rId2" location="'58'!A1" display="'58'!A1" xr:uid="{00000000-0004-0000-2900-00000F000000}"/>
    <hyperlink ref="G36" r:id="rId3" location="'60'!A1" display="'60'!A1" xr:uid="{00000000-0004-0000-2900-000010000000}"/>
    <hyperlink ref="G34" r:id="rId4" location="'57'!A1" display="'57'!A1" xr:uid="{00000000-0004-0000-2900-000011000000}"/>
    <hyperlink ref="G33" r:id="rId5" location="'55'!A1" display="'55'!A1" xr:uid="{00000000-0004-0000-2900-000012000000}"/>
    <hyperlink ref="G32" r:id="rId6" location="'54'!A1" display="'54'!A1" xr:uid="{00000000-0004-0000-2900-000013000000}"/>
    <hyperlink ref="G31" r:id="rId7" location="'53'!A1" display="'53'!A1" xr:uid="{00000000-0004-0000-2900-000014000000}"/>
    <hyperlink ref="G30" r:id="rId8" location="'52'!A1" display="'52'!A1" xr:uid="{00000000-0004-0000-2900-000015000000}"/>
    <hyperlink ref="G29" r:id="rId9" location="'51'!A1" display="'51'!A1" xr:uid="{00000000-0004-0000-2900-000016000000}"/>
    <hyperlink ref="G28" r:id="rId10" location="'50'!A1" display="'50'!A1" xr:uid="{00000000-0004-0000-2900-000017000000}"/>
    <hyperlink ref="G27" r:id="rId11" location="'47'!A1" display="'47'!A1" xr:uid="{00000000-0004-0000-2900-000018000000}"/>
    <hyperlink ref="G26" r:id="rId12" location="'45'!A1" display="'45'!A1" xr:uid="{00000000-0004-0000-2900-000019000000}"/>
    <hyperlink ref="G25" r:id="rId13" location="'44'!A1" display="'44'!A1" xr:uid="{00000000-0004-0000-2900-00001A000000}"/>
    <hyperlink ref="G8:G21" r:id="rId14" location="'43'!A1" display="'43'!A1" xr:uid="{FBFB2FC5-56C0-4DCE-A4AD-8A6A3A667A7F}"/>
    <hyperlink ref="G8" r:id="rId15" location="'45'!A1" display="'45'!A1" xr:uid="{2AFC091E-B10F-44B6-9EFE-9DE3874C503F}"/>
    <hyperlink ref="G9" r:id="rId16" location="'46'!A1" display="'46'!A1" xr:uid="{655A4661-2893-422F-908E-F3F539871BA1}"/>
    <hyperlink ref="G10" r:id="rId17" location="'47'!A1" display="'47'!A1" xr:uid="{DDA651F3-1D6E-4642-8906-6E427B1742D0}"/>
    <hyperlink ref="G11" r:id="rId18" location="'48'!A1" display="'48'!A1" xr:uid="{8594B57E-1C81-4B35-9739-E62922889CA9}"/>
    <hyperlink ref="G12" r:id="rId19" location="'49'!A1" display="'49'!A1" xr:uid="{E14D4818-DE84-4C58-A507-C2FC8C9C7BE8}"/>
    <hyperlink ref="G13" r:id="rId20" location="'50'!A1" display="'50'!A1" xr:uid="{67564D7F-784F-4BE3-8688-B8674F0042E3}"/>
    <hyperlink ref="G14" r:id="rId21" location="'51'!A1" display="'51'!A1" xr:uid="{455EEDBB-1CDE-46D2-8A3E-1A940CC53217}"/>
    <hyperlink ref="G15" r:id="rId22" location="'52'!A1" display="'52'!A1" xr:uid="{124394AD-1EE0-426B-BEF9-DDB6A996CBAC}"/>
    <hyperlink ref="G16" r:id="rId23" location="'53'!A1" display="'53'!A1" xr:uid="{AA079403-F594-47F8-A3A7-8DF820D61043}"/>
    <hyperlink ref="G17" r:id="rId24" location="'54'!A1" display="'54'!A1" xr:uid="{F646339F-DB31-4847-AFB0-B7CA683080A4}"/>
    <hyperlink ref="G18" r:id="rId25" location="'55'!A1" display="'55'!A1" xr:uid="{AF0CDB29-F6DF-4EDC-A4D6-85A17DF5C187}"/>
    <hyperlink ref="G19" r:id="rId26" location="'56'!A1" display="'56'!A1" xr:uid="{CA53EDFB-A20F-47F9-9239-CE83BFF16D7A}"/>
    <hyperlink ref="G20" r:id="rId27" location="'57'!A1" display="'57'!A1" xr:uid="{AC2F1343-DBBB-4BCB-A715-470D1A20C0F7}"/>
    <hyperlink ref="G21" r:id="rId28" location="'59'!A1" display="'59'!A1" xr:uid="{C47FE304-B2D3-4B63-9810-C730BFB6401F}"/>
  </hyperlinks>
  <pageMargins left="0.70866141732283472" right="0.70866141732283472" top="1.299212598425197" bottom="0.74803149606299213" header="0.31496062992125984" footer="0.31496062992125984"/>
  <pageSetup scale="95" orientation="portrait" r:id="rId29"/>
  <headerFooter differentFirst="1"/>
  <drawing r:id="rId3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79998168889431442"/>
  </sheetPr>
  <dimension ref="B1:Z56"/>
  <sheetViews>
    <sheetView zoomScaleNormal="100" workbookViewId="0">
      <selection activeCell="G13" sqref="G13"/>
    </sheetView>
  </sheetViews>
  <sheetFormatPr baseColWidth="10" defaultRowHeight="12"/>
  <cols>
    <col min="1" max="1" width="0.6328125" style="1" customWidth="1"/>
    <col min="2" max="2" width="10.08984375" style="1" customWidth="1"/>
    <col min="3" max="7" width="10.7265625" style="1" customWidth="1"/>
    <col min="8" max="8" width="4.36328125" style="1" customWidth="1"/>
    <col min="9" max="9" width="7.90625" style="1" hidden="1" customWidth="1"/>
    <col min="10" max="10" width="5.54296875" style="1" hidden="1" customWidth="1"/>
    <col min="11" max="15" width="7.90625" style="1" hidden="1" customWidth="1"/>
    <col min="16" max="16" width="5.54296875" style="1" hidden="1" customWidth="1"/>
    <col min="17" max="17" width="6.6328125" style="1" hidden="1" customWidth="1"/>
    <col min="18" max="19" width="7.90625" style="1" hidden="1" customWidth="1"/>
    <col min="20" max="16384" width="10.90625" style="1"/>
  </cols>
  <sheetData>
    <row r="1" spans="2:26" s="24" customFormat="1" ht="12.75">
      <c r="B1" s="1020" t="s">
        <v>0</v>
      </c>
      <c r="C1" s="1020"/>
      <c r="D1" s="1020"/>
      <c r="E1" s="1020"/>
      <c r="F1" s="1020"/>
      <c r="G1" s="1020"/>
      <c r="I1" s="1240" t="s">
        <v>283</v>
      </c>
      <c r="J1" s="1235"/>
      <c r="K1" s="1235"/>
      <c r="L1" s="1235"/>
      <c r="M1" s="1235"/>
      <c r="N1" s="1235"/>
      <c r="O1" s="1235"/>
      <c r="P1" s="1235"/>
      <c r="Q1" s="1235"/>
      <c r="R1" s="1235"/>
      <c r="S1" s="1235"/>
    </row>
    <row r="2" spans="2:26" s="24" customFormat="1" ht="12.75">
      <c r="B2" s="29"/>
      <c r="C2" s="29"/>
      <c r="D2" s="29"/>
      <c r="E2" s="29"/>
      <c r="F2" s="29"/>
      <c r="G2" s="29"/>
    </row>
    <row r="3" spans="2:26" s="24" customFormat="1" ht="13.5" customHeight="1">
      <c r="B3" s="1110" t="s">
        <v>573</v>
      </c>
      <c r="C3" s="1110"/>
      <c r="D3" s="1110"/>
      <c r="E3" s="1110"/>
      <c r="F3" s="1110"/>
      <c r="G3" s="1110"/>
      <c r="I3" s="1234" t="s">
        <v>284</v>
      </c>
      <c r="J3" s="1235"/>
      <c r="K3" s="1235"/>
      <c r="L3" s="1235"/>
      <c r="M3" s="1235"/>
      <c r="N3" s="1235"/>
      <c r="O3" s="1235"/>
      <c r="P3" s="1235"/>
      <c r="Q3" s="1235"/>
      <c r="R3" s="1235"/>
      <c r="S3" s="1235"/>
    </row>
    <row r="4" spans="2:26" s="24" customFormat="1" ht="12.75">
      <c r="B4" s="1026" t="s">
        <v>33</v>
      </c>
      <c r="C4" s="1026"/>
      <c r="D4" s="1026"/>
      <c r="E4" s="1026"/>
      <c r="F4" s="1026"/>
      <c r="G4" s="1026"/>
    </row>
    <row r="5" spans="2:26" s="38" customFormat="1" ht="30" customHeight="1">
      <c r="B5" s="412" t="s">
        <v>34</v>
      </c>
      <c r="C5" s="817" t="s">
        <v>205</v>
      </c>
      <c r="D5" s="817" t="s">
        <v>6</v>
      </c>
      <c r="E5" s="817" t="s">
        <v>13</v>
      </c>
      <c r="F5" s="817" t="s">
        <v>113</v>
      </c>
      <c r="G5" s="817" t="s">
        <v>206</v>
      </c>
      <c r="H5" s="24"/>
      <c r="I5" s="1234" t="s">
        <v>285</v>
      </c>
      <c r="J5" s="1235"/>
      <c r="K5" s="1235"/>
      <c r="L5" s="1235"/>
      <c r="M5" s="1235"/>
      <c r="N5" s="1235"/>
      <c r="O5" s="1235"/>
      <c r="P5" s="1235"/>
      <c r="Q5" s="1235"/>
      <c r="R5" s="1235"/>
      <c r="S5" s="1235"/>
    </row>
    <row r="6" spans="2:26" s="38" customFormat="1" ht="15.75" customHeight="1">
      <c r="B6" s="46">
        <v>43586</v>
      </c>
      <c r="C6" s="819">
        <v>169.92</v>
      </c>
      <c r="D6" s="819">
        <v>498.42</v>
      </c>
      <c r="E6" s="819">
        <v>496.13</v>
      </c>
      <c r="F6" s="819">
        <v>47.6</v>
      </c>
      <c r="G6" s="819">
        <v>172.22</v>
      </c>
      <c r="H6" s="413"/>
      <c r="I6" s="148"/>
    </row>
    <row r="7" spans="2:26" s="38" customFormat="1" ht="15.75" customHeight="1">
      <c r="B7" s="46">
        <v>43617</v>
      </c>
      <c r="C7" s="819">
        <v>170.21</v>
      </c>
      <c r="D7" s="819">
        <v>497.62</v>
      </c>
      <c r="E7" s="819">
        <v>495.95</v>
      </c>
      <c r="F7" s="819">
        <v>47.18</v>
      </c>
      <c r="G7" s="819">
        <v>171.87</v>
      </c>
      <c r="H7" s="413"/>
      <c r="I7" s="1234" t="s">
        <v>286</v>
      </c>
      <c r="J7" s="1235"/>
      <c r="K7" s="1235"/>
      <c r="L7" s="1235"/>
      <c r="M7" s="1235"/>
      <c r="N7" s="1235"/>
      <c r="O7" s="1235"/>
      <c r="P7" s="1235"/>
      <c r="Q7" s="1235"/>
      <c r="R7" s="1235"/>
      <c r="S7" s="1235"/>
    </row>
    <row r="8" spans="2:26" s="38" customFormat="1" ht="15.75" customHeight="1" thickBot="1">
      <c r="B8" s="46">
        <v>43647</v>
      </c>
      <c r="C8" s="819">
        <v>170.91</v>
      </c>
      <c r="D8" s="819">
        <v>497.82</v>
      </c>
      <c r="E8" s="819">
        <v>496.08</v>
      </c>
      <c r="F8" s="819">
        <v>46.91</v>
      </c>
      <c r="G8" s="819">
        <v>172.65</v>
      </c>
      <c r="H8" s="413"/>
      <c r="I8" s="414"/>
      <c r="J8" s="414"/>
      <c r="K8" s="414"/>
      <c r="L8" s="414"/>
      <c r="M8" s="414"/>
      <c r="N8" s="414"/>
      <c r="O8" s="414"/>
      <c r="P8" s="414"/>
      <c r="Q8" s="414"/>
      <c r="R8" s="414"/>
      <c r="S8" s="414"/>
    </row>
    <row r="9" spans="2:26" s="38" customFormat="1" ht="15.75" customHeight="1" thickTop="1" thickBot="1">
      <c r="B9" s="46">
        <v>43678</v>
      </c>
      <c r="C9" s="819">
        <v>171.3</v>
      </c>
      <c r="D9" s="819">
        <v>497.86</v>
      </c>
      <c r="E9" s="819">
        <v>494.5</v>
      </c>
      <c r="F9" s="819">
        <v>46.64</v>
      </c>
      <c r="G9" s="819">
        <v>174.66</v>
      </c>
      <c r="H9" s="413"/>
      <c r="I9" s="1236" t="s">
        <v>287</v>
      </c>
      <c r="J9" s="1237"/>
      <c r="K9" s="415" t="s">
        <v>288</v>
      </c>
      <c r="L9" s="415" t="s">
        <v>289</v>
      </c>
      <c r="M9" s="415" t="s">
        <v>290</v>
      </c>
      <c r="N9" s="415" t="s">
        <v>291</v>
      </c>
      <c r="O9" s="415" t="s">
        <v>292</v>
      </c>
      <c r="P9" s="1238" t="s">
        <v>293</v>
      </c>
      <c r="Q9" s="1239"/>
      <c r="R9" s="414"/>
      <c r="S9" s="414"/>
    </row>
    <row r="10" spans="2:26" s="38" customFormat="1" ht="15.75" customHeight="1" thickTop="1">
      <c r="B10" s="46">
        <v>43709</v>
      </c>
      <c r="C10" s="819">
        <v>171.8</v>
      </c>
      <c r="D10" s="819">
        <v>494.22</v>
      </c>
      <c r="E10" s="819">
        <v>493.29</v>
      </c>
      <c r="F10" s="819">
        <v>45.12</v>
      </c>
      <c r="G10" s="819">
        <v>172.73</v>
      </c>
      <c r="H10" s="413"/>
      <c r="I10" s="416"/>
      <c r="J10" s="417"/>
      <c r="K10" s="418"/>
      <c r="L10" s="418"/>
      <c r="M10" s="418"/>
      <c r="N10" s="418"/>
      <c r="O10" s="418"/>
      <c r="P10" s="1241"/>
      <c r="Q10" s="1242"/>
      <c r="R10" s="414"/>
      <c r="S10" s="414"/>
      <c r="T10" s="419"/>
      <c r="U10" s="419"/>
      <c r="V10" s="419"/>
      <c r="W10" s="419"/>
      <c r="X10" s="419"/>
      <c r="Y10" s="420"/>
      <c r="Z10" s="250"/>
    </row>
    <row r="11" spans="2:26" s="38" customFormat="1" ht="15.75" customHeight="1">
      <c r="B11" s="46">
        <v>43739</v>
      </c>
      <c r="C11" s="819">
        <v>171.85</v>
      </c>
      <c r="D11" s="819">
        <v>497.77</v>
      </c>
      <c r="E11" s="819">
        <v>494.54</v>
      </c>
      <c r="F11" s="819">
        <v>45.88</v>
      </c>
      <c r="G11" s="819">
        <v>175.09</v>
      </c>
      <c r="H11" s="413"/>
      <c r="I11" s="1243" t="s">
        <v>294</v>
      </c>
      <c r="J11" s="421" t="s">
        <v>295</v>
      </c>
      <c r="K11" s="422">
        <v>103.46</v>
      </c>
      <c r="L11" s="422">
        <v>469.5</v>
      </c>
      <c r="M11" s="422">
        <v>39.659999999999997</v>
      </c>
      <c r="N11" s="422">
        <v>483.68</v>
      </c>
      <c r="O11" s="422">
        <v>41.62</v>
      </c>
      <c r="P11" s="1244">
        <v>89.28</v>
      </c>
      <c r="Q11" s="1235"/>
      <c r="R11" s="414"/>
      <c r="S11" s="414"/>
      <c r="T11" s="423"/>
      <c r="U11" s="423"/>
      <c r="V11" s="423"/>
      <c r="W11" s="423"/>
      <c r="X11" s="423"/>
      <c r="Y11" s="424"/>
      <c r="Z11" s="425"/>
    </row>
    <row r="12" spans="2:26" s="38" customFormat="1" ht="15.75" customHeight="1">
      <c r="B12" s="46">
        <v>43770</v>
      </c>
      <c r="C12" s="819">
        <v>173.29</v>
      </c>
      <c r="D12" s="819">
        <v>497.76</v>
      </c>
      <c r="E12" s="819">
        <v>494.01</v>
      </c>
      <c r="F12" s="819">
        <v>45.78</v>
      </c>
      <c r="G12" s="819">
        <v>177.04</v>
      </c>
      <c r="H12" s="413"/>
      <c r="I12" s="1235"/>
      <c r="J12" s="421" t="s">
        <v>296</v>
      </c>
      <c r="K12" s="422">
        <v>103.65</v>
      </c>
      <c r="L12" s="422">
        <v>471.09</v>
      </c>
      <c r="M12" s="422">
        <v>40.020000000000003</v>
      </c>
      <c r="N12" s="422">
        <v>484.23</v>
      </c>
      <c r="O12" s="422">
        <v>41.66</v>
      </c>
      <c r="P12" s="1244">
        <v>90.51</v>
      </c>
      <c r="Q12" s="1235"/>
      <c r="R12" s="414"/>
      <c r="S12" s="414"/>
      <c r="T12" s="423"/>
      <c r="U12" s="423"/>
      <c r="V12" s="423"/>
      <c r="W12" s="423"/>
      <c r="X12" s="423"/>
      <c r="Y12" s="424"/>
      <c r="Z12" s="425"/>
    </row>
    <row r="13" spans="2:26" s="38" customFormat="1" ht="15.75" customHeight="1">
      <c r="B13" s="46">
        <v>43800</v>
      </c>
      <c r="C13" s="825">
        <v>173.23</v>
      </c>
      <c r="D13" s="825">
        <v>498.4</v>
      </c>
      <c r="E13" s="825">
        <v>493.83</v>
      </c>
      <c r="F13" s="819">
        <v>45.67</v>
      </c>
      <c r="G13" s="819">
        <v>177.8</v>
      </c>
      <c r="H13" s="413"/>
      <c r="I13" s="1243" t="s">
        <v>297</v>
      </c>
      <c r="J13" s="421" t="s">
        <v>295</v>
      </c>
      <c r="K13" s="422">
        <v>1.55</v>
      </c>
      <c r="L13" s="422">
        <v>6.11</v>
      </c>
      <c r="M13" s="422">
        <v>0.76</v>
      </c>
      <c r="N13" s="422">
        <v>3.85</v>
      </c>
      <c r="O13" s="422">
        <v>3.24</v>
      </c>
      <c r="P13" s="1244">
        <v>1.33</v>
      </c>
      <c r="Q13" s="1235"/>
      <c r="R13" s="414"/>
      <c r="S13" s="414"/>
      <c r="T13" s="148"/>
      <c r="U13" s="148"/>
      <c r="V13" s="148"/>
      <c r="W13" s="148"/>
      <c r="X13" s="148"/>
      <c r="Y13" s="148"/>
      <c r="Z13" s="148"/>
    </row>
    <row r="14" spans="2:26" s="38" customFormat="1" ht="15.75" customHeight="1">
      <c r="B14" s="46">
        <v>43831</v>
      </c>
      <c r="C14" s="88"/>
      <c r="D14" s="426"/>
      <c r="E14" s="426"/>
      <c r="F14" s="426"/>
      <c r="G14" s="426"/>
      <c r="H14" s="413"/>
      <c r="I14" s="1235"/>
      <c r="J14" s="421" t="s">
        <v>296</v>
      </c>
      <c r="K14" s="422">
        <v>1.55</v>
      </c>
      <c r="L14" s="422">
        <v>6.11</v>
      </c>
      <c r="M14" s="422">
        <v>0.76</v>
      </c>
      <c r="N14" s="422">
        <v>3.85</v>
      </c>
      <c r="O14" s="422">
        <v>3.18</v>
      </c>
      <c r="P14" s="1244">
        <v>1.39</v>
      </c>
      <c r="Q14" s="1235"/>
      <c r="R14" s="414"/>
      <c r="S14" s="414"/>
      <c r="T14" s="148"/>
      <c r="U14" s="148"/>
      <c r="V14" s="148"/>
      <c r="W14" s="148"/>
      <c r="X14" s="148"/>
      <c r="Z14" s="148"/>
    </row>
    <row r="15" spans="2:26" s="427" customFormat="1" ht="15.75" customHeight="1">
      <c r="B15" s="46">
        <v>43862</v>
      </c>
      <c r="C15" s="717"/>
      <c r="D15" s="717"/>
      <c r="E15" s="717"/>
      <c r="F15" s="717"/>
      <c r="G15" s="717"/>
      <c r="H15" s="148"/>
      <c r="I15" s="1243" t="s">
        <v>298</v>
      </c>
      <c r="J15" s="421" t="s">
        <v>295</v>
      </c>
      <c r="K15" s="422">
        <v>101.91</v>
      </c>
      <c r="L15" s="422">
        <v>463.39</v>
      </c>
      <c r="M15" s="422">
        <v>38.9</v>
      </c>
      <c r="N15" s="422">
        <v>479.82</v>
      </c>
      <c r="O15" s="422">
        <v>38.380000000000003</v>
      </c>
      <c r="P15" s="1244">
        <v>87.96</v>
      </c>
      <c r="Q15" s="1235"/>
      <c r="R15" s="414"/>
      <c r="S15" s="414"/>
      <c r="T15" s="148"/>
      <c r="U15" s="148"/>
      <c r="V15" s="148"/>
      <c r="W15" s="148"/>
      <c r="X15" s="148"/>
      <c r="Z15" s="148"/>
    </row>
    <row r="16" spans="2:26" s="427" customFormat="1" ht="15.75" customHeight="1">
      <c r="B16" s="46">
        <v>43891</v>
      </c>
      <c r="C16" s="717"/>
      <c r="D16" s="717"/>
      <c r="E16" s="717"/>
      <c r="F16" s="717"/>
      <c r="G16" s="717"/>
      <c r="H16" s="754"/>
      <c r="I16" s="1243"/>
      <c r="J16" s="421"/>
      <c r="K16" s="422"/>
      <c r="L16" s="422"/>
      <c r="M16" s="422"/>
      <c r="N16" s="422"/>
      <c r="O16" s="422"/>
      <c r="P16" s="422"/>
      <c r="Q16" s="428"/>
      <c r="R16" s="414"/>
      <c r="S16" s="414"/>
      <c r="T16" s="148"/>
      <c r="U16" s="148"/>
      <c r="V16" s="148"/>
      <c r="W16" s="148"/>
      <c r="X16" s="148"/>
      <c r="Y16" s="148"/>
      <c r="Z16" s="148"/>
    </row>
    <row r="17" spans="2:26" s="427" customFormat="1" ht="15.75" customHeight="1">
      <c r="B17" s="46">
        <v>43922</v>
      </c>
      <c r="C17" s="823"/>
      <c r="D17" s="823"/>
      <c r="E17" s="823"/>
      <c r="F17" s="823"/>
      <c r="G17" s="823"/>
      <c r="H17" s="413"/>
      <c r="I17" s="1235"/>
      <c r="J17" s="421" t="s">
        <v>296</v>
      </c>
      <c r="K17" s="422">
        <v>102.1</v>
      </c>
      <c r="L17" s="422">
        <v>464.98</v>
      </c>
      <c r="M17" s="422">
        <v>39.26</v>
      </c>
      <c r="N17" s="422">
        <v>480.38</v>
      </c>
      <c r="O17" s="422">
        <v>38.479999999999997</v>
      </c>
      <c r="P17" s="1244">
        <v>89.12</v>
      </c>
      <c r="Q17" s="1235"/>
      <c r="R17" s="414"/>
      <c r="S17" s="414"/>
      <c r="T17" s="148"/>
      <c r="U17" s="148"/>
      <c r="V17" s="148"/>
      <c r="W17" s="148"/>
      <c r="X17" s="148"/>
      <c r="Y17" s="148"/>
      <c r="Z17" s="148"/>
    </row>
    <row r="18" spans="2:26" s="38" customFormat="1" ht="18.75" customHeight="1">
      <c r="B18" s="1025" t="s">
        <v>177</v>
      </c>
      <c r="C18" s="1025"/>
      <c r="D18" s="1025"/>
      <c r="E18" s="1025"/>
      <c r="F18" s="1025"/>
      <c r="G18" s="1025"/>
      <c r="H18" s="148"/>
      <c r="I18" s="428"/>
      <c r="J18" s="421" t="s">
        <v>296</v>
      </c>
      <c r="K18" s="422">
        <v>30.25</v>
      </c>
      <c r="L18" s="422">
        <v>154</v>
      </c>
      <c r="M18" s="422">
        <v>0.72</v>
      </c>
      <c r="N18" s="422">
        <v>134.80000000000001</v>
      </c>
      <c r="O18" s="422">
        <v>30.2</v>
      </c>
      <c r="P18" s="1244">
        <v>19.97</v>
      </c>
      <c r="Q18" s="1235"/>
      <c r="R18" s="148"/>
      <c r="S18" s="148"/>
      <c r="T18" s="148"/>
      <c r="U18" s="148"/>
      <c r="V18" s="148"/>
      <c r="W18" s="148"/>
      <c r="X18" s="148"/>
      <c r="Y18" s="148"/>
      <c r="Z18" s="148"/>
    </row>
    <row r="19" spans="2:26" ht="28.5" customHeight="1">
      <c r="B19" s="14"/>
      <c r="C19" s="429"/>
      <c r="D19" s="429"/>
      <c r="E19" s="429"/>
      <c r="F19" s="429"/>
      <c r="G19" s="429"/>
      <c r="I19" s="1243" t="s">
        <v>299</v>
      </c>
      <c r="J19" s="421" t="s">
        <v>295</v>
      </c>
      <c r="K19" s="422">
        <v>17.690000000000001</v>
      </c>
      <c r="L19" s="422">
        <v>100</v>
      </c>
      <c r="M19" s="422">
        <v>0</v>
      </c>
      <c r="N19" s="422">
        <v>98</v>
      </c>
      <c r="O19" s="422">
        <v>8.5</v>
      </c>
      <c r="P19" s="1244">
        <v>11.19</v>
      </c>
      <c r="Q19" s="1235"/>
      <c r="R19" s="163"/>
      <c r="S19" s="163"/>
      <c r="T19" s="163"/>
      <c r="U19" s="163"/>
      <c r="V19" s="163"/>
      <c r="W19" s="163"/>
      <c r="X19" s="163"/>
      <c r="Y19" s="163"/>
      <c r="Z19" s="163"/>
    </row>
    <row r="20" spans="2:26" ht="12.75">
      <c r="I20" s="1235"/>
      <c r="J20" s="421" t="s">
        <v>296</v>
      </c>
      <c r="K20" s="422">
        <v>17.77</v>
      </c>
      <c r="L20" s="422">
        <v>103</v>
      </c>
      <c r="M20" s="422">
        <v>0</v>
      </c>
      <c r="N20" s="422">
        <v>98.9</v>
      </c>
      <c r="O20" s="422">
        <v>8.6</v>
      </c>
      <c r="P20" s="1244">
        <v>13.27</v>
      </c>
      <c r="Q20" s="1235"/>
    </row>
    <row r="21" spans="2:26" ht="12.75">
      <c r="I21" s="1243" t="s">
        <v>300</v>
      </c>
      <c r="J21" s="421" t="s">
        <v>295</v>
      </c>
      <c r="K21" s="422">
        <v>1.56</v>
      </c>
      <c r="L21" s="422">
        <v>6.9</v>
      </c>
      <c r="M21" s="422">
        <v>0.02</v>
      </c>
      <c r="N21" s="422">
        <v>2.8</v>
      </c>
      <c r="O21" s="422">
        <v>4.5999999999999996</v>
      </c>
      <c r="P21" s="1244">
        <v>1.08</v>
      </c>
      <c r="Q21" s="1235"/>
    </row>
    <row r="22" spans="2:26" ht="15" customHeight="1">
      <c r="I22" s="1235"/>
      <c r="J22" s="421" t="s">
        <v>296</v>
      </c>
      <c r="K22" s="422">
        <v>1.56</v>
      </c>
      <c r="L22" s="422">
        <v>6.9</v>
      </c>
      <c r="M22" s="422">
        <v>0.02</v>
      </c>
      <c r="N22" s="422">
        <v>2.8</v>
      </c>
      <c r="O22" s="422">
        <v>4.5999999999999996</v>
      </c>
      <c r="P22" s="1244">
        <v>1.08</v>
      </c>
      <c r="Q22" s="1235"/>
    </row>
    <row r="23" spans="2:26" ht="9.75" customHeight="1">
      <c r="I23" s="1243" t="s">
        <v>301</v>
      </c>
      <c r="J23" s="421" t="s">
        <v>295</v>
      </c>
      <c r="K23" s="422">
        <v>10</v>
      </c>
      <c r="L23" s="422">
        <v>15.9</v>
      </c>
      <c r="M23" s="422">
        <v>0.3</v>
      </c>
      <c r="N23" s="422">
        <v>11.2</v>
      </c>
      <c r="O23" s="422">
        <v>10</v>
      </c>
      <c r="P23" s="1244">
        <v>5</v>
      </c>
      <c r="Q23" s="1235"/>
    </row>
    <row r="24" spans="2:26" ht="15" customHeight="1">
      <c r="I24" s="1235"/>
      <c r="J24" s="421" t="s">
        <v>296</v>
      </c>
      <c r="K24" s="422">
        <v>10</v>
      </c>
      <c r="L24" s="422">
        <v>15.9</v>
      </c>
      <c r="M24" s="422">
        <v>0.3</v>
      </c>
      <c r="N24" s="422">
        <v>11.2</v>
      </c>
      <c r="O24" s="422">
        <v>10</v>
      </c>
      <c r="P24" s="1244">
        <v>5</v>
      </c>
      <c r="Q24" s="1235"/>
    </row>
    <row r="25" spans="2:26" ht="15" customHeight="1">
      <c r="I25" s="1243" t="s">
        <v>302</v>
      </c>
      <c r="J25" s="421" t="s">
        <v>295</v>
      </c>
      <c r="K25" s="422">
        <v>0.93</v>
      </c>
      <c r="L25" s="422">
        <v>28.2</v>
      </c>
      <c r="M25" s="422">
        <v>0.4</v>
      </c>
      <c r="N25" s="422">
        <v>21.9</v>
      </c>
      <c r="O25" s="422">
        <v>7</v>
      </c>
      <c r="P25" s="1244">
        <v>0.63</v>
      </c>
      <c r="Q25" s="1235"/>
    </row>
    <row r="26" spans="2:26" ht="15" customHeight="1">
      <c r="I26" s="1235"/>
      <c r="J26" s="421" t="s">
        <v>296</v>
      </c>
      <c r="K26" s="422">
        <v>0.93</v>
      </c>
      <c r="L26" s="422">
        <v>28.2</v>
      </c>
      <c r="M26" s="422">
        <v>0.4</v>
      </c>
      <c r="N26" s="422">
        <v>21.9</v>
      </c>
      <c r="O26" s="422">
        <v>7</v>
      </c>
      <c r="P26" s="1244">
        <v>0.63</v>
      </c>
      <c r="Q26" s="1235"/>
    </row>
    <row r="27" spans="2:26" ht="15" customHeight="1">
      <c r="I27" s="1243" t="s">
        <v>303</v>
      </c>
      <c r="J27" s="421" t="s">
        <v>295</v>
      </c>
      <c r="K27" s="422">
        <v>10.77</v>
      </c>
      <c r="L27" s="422">
        <v>63.71</v>
      </c>
      <c r="M27" s="422">
        <v>13.84</v>
      </c>
      <c r="N27" s="422">
        <v>77.349999999999994</v>
      </c>
      <c r="O27" s="422">
        <v>1.1599999999999999</v>
      </c>
      <c r="P27" s="1244">
        <v>9.81</v>
      </c>
      <c r="Q27" s="1235"/>
    </row>
    <row r="28" spans="2:26" ht="15" customHeight="1">
      <c r="I28" s="1235"/>
      <c r="J28" s="421" t="s">
        <v>296</v>
      </c>
      <c r="K28" s="422">
        <v>10.83</v>
      </c>
      <c r="L28" s="422">
        <v>62.71</v>
      </c>
      <c r="M28" s="422">
        <v>13.94</v>
      </c>
      <c r="N28" s="422">
        <v>77.19</v>
      </c>
      <c r="O28" s="422">
        <v>1.1599999999999999</v>
      </c>
      <c r="P28" s="1244">
        <v>9.1300000000000008</v>
      </c>
      <c r="Q28" s="1235"/>
    </row>
    <row r="29" spans="2:26" ht="15" customHeight="1">
      <c r="I29" s="1243" t="s">
        <v>304</v>
      </c>
      <c r="J29" s="421" t="s">
        <v>295</v>
      </c>
      <c r="K29" s="422">
        <v>0.65</v>
      </c>
      <c r="L29" s="422">
        <v>7.91</v>
      </c>
      <c r="M29" s="422">
        <v>0.7</v>
      </c>
      <c r="N29" s="422">
        <v>7.9</v>
      </c>
      <c r="O29" s="422">
        <v>0.83</v>
      </c>
      <c r="P29" s="1244">
        <v>0.53</v>
      </c>
      <c r="Q29" s="1235"/>
    </row>
    <row r="30" spans="2:26" ht="15" customHeight="1">
      <c r="I30" s="1235"/>
      <c r="J30" s="421" t="s">
        <v>296</v>
      </c>
      <c r="K30" s="422">
        <v>0.69</v>
      </c>
      <c r="L30" s="422">
        <v>7.91</v>
      </c>
      <c r="M30" s="422">
        <v>0.7</v>
      </c>
      <c r="N30" s="422">
        <v>7.94</v>
      </c>
      <c r="O30" s="422">
        <v>0.83</v>
      </c>
      <c r="P30" s="1244">
        <v>0.53</v>
      </c>
      <c r="Q30" s="1235"/>
    </row>
    <row r="31" spans="2:26" ht="15" customHeight="1">
      <c r="I31" s="1243" t="s">
        <v>305</v>
      </c>
      <c r="J31" s="421" t="s">
        <v>295</v>
      </c>
      <c r="K31" s="422">
        <v>1.23</v>
      </c>
      <c r="L31" s="422">
        <v>2.0099999999999998</v>
      </c>
      <c r="M31" s="422">
        <v>1.5</v>
      </c>
      <c r="N31" s="422">
        <v>3.28</v>
      </c>
      <c r="O31" s="422">
        <v>0.28000000000000003</v>
      </c>
      <c r="P31" s="1244">
        <v>1.18</v>
      </c>
      <c r="Q31" s="1235"/>
    </row>
    <row r="32" spans="2:26" ht="15" customHeight="1">
      <c r="I32" s="1235"/>
      <c r="J32" s="421" t="s">
        <v>296</v>
      </c>
      <c r="K32" s="422">
        <v>1.23</v>
      </c>
      <c r="L32" s="422">
        <v>2.0099999999999998</v>
      </c>
      <c r="M32" s="422">
        <v>1.5</v>
      </c>
      <c r="N32" s="422">
        <v>3.28</v>
      </c>
      <c r="O32" s="422">
        <v>0.28000000000000003</v>
      </c>
      <c r="P32" s="1244">
        <v>1.18</v>
      </c>
      <c r="Q32" s="1235"/>
    </row>
    <row r="33" spans="8:17" ht="15" customHeight="1">
      <c r="H33" s="14"/>
      <c r="I33" s="1243" t="s">
        <v>306</v>
      </c>
      <c r="J33" s="421" t="s">
        <v>295</v>
      </c>
      <c r="K33" s="422">
        <v>3.95</v>
      </c>
      <c r="L33" s="422">
        <v>36.299999999999997</v>
      </c>
      <c r="M33" s="422">
        <v>1.9</v>
      </c>
      <c r="N33" s="422">
        <v>38.299999999999997</v>
      </c>
      <c r="O33" s="422">
        <v>0</v>
      </c>
      <c r="P33" s="1244">
        <v>3.85</v>
      </c>
      <c r="Q33" s="1235"/>
    </row>
    <row r="34" spans="8:17" ht="15" customHeight="1">
      <c r="H34" s="14"/>
      <c r="I34" s="1235"/>
      <c r="J34" s="421" t="s">
        <v>296</v>
      </c>
      <c r="K34" s="422">
        <v>3.96</v>
      </c>
      <c r="L34" s="422">
        <v>35.299999999999997</v>
      </c>
      <c r="M34" s="422">
        <v>2</v>
      </c>
      <c r="N34" s="422">
        <v>38.1</v>
      </c>
      <c r="O34" s="422">
        <v>0</v>
      </c>
      <c r="P34" s="1244">
        <v>3.16</v>
      </c>
      <c r="Q34" s="1235"/>
    </row>
    <row r="35" spans="8:17" ht="27.75" customHeight="1">
      <c r="H35" s="14"/>
      <c r="I35" s="1243" t="s">
        <v>307</v>
      </c>
      <c r="J35" s="421" t="s">
        <v>295</v>
      </c>
      <c r="K35" s="422">
        <v>1.19</v>
      </c>
      <c r="L35" s="422">
        <v>2.71</v>
      </c>
      <c r="M35" s="422">
        <v>2.5</v>
      </c>
      <c r="N35" s="422">
        <v>5.85</v>
      </c>
      <c r="O35" s="422">
        <v>0</v>
      </c>
      <c r="P35" s="1244">
        <v>0.55000000000000004</v>
      </c>
      <c r="Q35" s="1235"/>
    </row>
    <row r="36" spans="8:17" ht="12.75">
      <c r="I36" s="1235"/>
      <c r="J36" s="421" t="s">
        <v>296</v>
      </c>
      <c r="K36" s="422">
        <v>1.19</v>
      </c>
      <c r="L36" s="422">
        <v>2.71</v>
      </c>
      <c r="M36" s="422">
        <v>2.5</v>
      </c>
      <c r="N36" s="422">
        <v>5.85</v>
      </c>
      <c r="O36" s="422">
        <v>0</v>
      </c>
      <c r="P36" s="1244">
        <v>0.55000000000000004</v>
      </c>
      <c r="Q36" s="1235"/>
    </row>
    <row r="37" spans="8:17" ht="12.75">
      <c r="I37" s="1243" t="s">
        <v>308</v>
      </c>
      <c r="J37" s="421" t="s">
        <v>295</v>
      </c>
      <c r="K37" s="422">
        <v>2.21</v>
      </c>
      <c r="L37" s="422">
        <v>11.5</v>
      </c>
      <c r="M37" s="422">
        <v>2</v>
      </c>
      <c r="N37" s="422">
        <v>13.25</v>
      </c>
      <c r="O37" s="422">
        <v>0</v>
      </c>
      <c r="P37" s="1244">
        <v>2.46</v>
      </c>
      <c r="Q37" s="1235"/>
    </row>
    <row r="38" spans="8:17" ht="12.75">
      <c r="I38" s="1235"/>
      <c r="J38" s="421" t="s">
        <v>296</v>
      </c>
      <c r="K38" s="422">
        <v>2.21</v>
      </c>
      <c r="L38" s="422">
        <v>11.5</v>
      </c>
      <c r="M38" s="422">
        <v>2</v>
      </c>
      <c r="N38" s="422">
        <v>13.25</v>
      </c>
      <c r="O38" s="422">
        <v>0</v>
      </c>
      <c r="P38" s="1244">
        <v>2.46</v>
      </c>
      <c r="Q38" s="1235"/>
    </row>
    <row r="39" spans="8:17" ht="12.75">
      <c r="I39" s="1243" t="s">
        <v>309</v>
      </c>
      <c r="J39" s="421" t="s">
        <v>295</v>
      </c>
      <c r="K39" s="422">
        <v>1.06</v>
      </c>
      <c r="L39" s="422">
        <v>1.89</v>
      </c>
      <c r="M39" s="422">
        <v>4.0999999999999996</v>
      </c>
      <c r="N39" s="422">
        <v>6.13</v>
      </c>
      <c r="O39" s="422">
        <v>0</v>
      </c>
      <c r="P39" s="1244">
        <v>0.93</v>
      </c>
      <c r="Q39" s="1235"/>
    </row>
    <row r="40" spans="8:17" ht="12.75">
      <c r="I40" s="1235"/>
      <c r="J40" s="421" t="s">
        <v>296</v>
      </c>
      <c r="K40" s="422">
        <v>1.06</v>
      </c>
      <c r="L40" s="422">
        <v>1.89</v>
      </c>
      <c r="M40" s="422">
        <v>4.0999999999999996</v>
      </c>
      <c r="N40" s="422">
        <v>6.13</v>
      </c>
      <c r="O40" s="422">
        <v>0</v>
      </c>
      <c r="P40" s="1244">
        <v>0.93</v>
      </c>
      <c r="Q40" s="1235"/>
    </row>
    <row r="41" spans="8:17" ht="25.5">
      <c r="I41" s="430" t="s">
        <v>310</v>
      </c>
      <c r="J41" s="421"/>
      <c r="K41" s="422"/>
      <c r="L41" s="422"/>
      <c r="M41" s="422"/>
      <c r="N41" s="422"/>
      <c r="O41" s="422"/>
      <c r="P41" s="1244"/>
      <c r="Q41" s="1235"/>
    </row>
    <row r="42" spans="8:17" ht="12.75">
      <c r="I42" s="1243" t="s">
        <v>311</v>
      </c>
      <c r="J42" s="421" t="s">
        <v>295</v>
      </c>
      <c r="K42" s="422">
        <v>0.56999999999999995</v>
      </c>
      <c r="L42" s="422">
        <v>12.2</v>
      </c>
      <c r="M42" s="422">
        <v>0</v>
      </c>
      <c r="N42" s="422">
        <v>10.65</v>
      </c>
      <c r="O42" s="422">
        <v>1.8</v>
      </c>
      <c r="P42" s="1244">
        <v>0.32</v>
      </c>
      <c r="Q42" s="1235"/>
    </row>
    <row r="43" spans="8:17" ht="12.75">
      <c r="I43" s="1235"/>
      <c r="J43" s="421" t="s">
        <v>296</v>
      </c>
      <c r="K43" s="422">
        <v>0.56999999999999995</v>
      </c>
      <c r="L43" s="422">
        <v>12.2</v>
      </c>
      <c r="M43" s="422">
        <v>0</v>
      </c>
      <c r="N43" s="422">
        <v>10.65</v>
      </c>
      <c r="O43" s="422">
        <v>1.8</v>
      </c>
      <c r="P43" s="1244">
        <v>0.32</v>
      </c>
      <c r="Q43" s="1235"/>
    </row>
    <row r="44" spans="8:17" ht="12.75">
      <c r="I44" s="1243" t="s">
        <v>312</v>
      </c>
      <c r="J44" s="421" t="s">
        <v>295</v>
      </c>
      <c r="K44" s="422">
        <v>0.47</v>
      </c>
      <c r="L44" s="422">
        <v>1.61</v>
      </c>
      <c r="M44" s="422">
        <v>1.69</v>
      </c>
      <c r="N44" s="422">
        <v>3.33</v>
      </c>
      <c r="O44" s="422">
        <v>0.01</v>
      </c>
      <c r="P44" s="1244">
        <v>0.43</v>
      </c>
      <c r="Q44" s="1235"/>
    </row>
    <row r="45" spans="8:17" ht="12.75">
      <c r="I45" s="1235"/>
      <c r="J45" s="421" t="s">
        <v>296</v>
      </c>
      <c r="K45" s="422">
        <v>0.47</v>
      </c>
      <c r="L45" s="422">
        <v>1.61</v>
      </c>
      <c r="M45" s="422">
        <v>1.69</v>
      </c>
      <c r="N45" s="422">
        <v>3.33</v>
      </c>
      <c r="O45" s="422">
        <v>0.01</v>
      </c>
      <c r="P45" s="1244">
        <v>0.43</v>
      </c>
      <c r="Q45" s="1235"/>
    </row>
    <row r="46" spans="8:17" ht="12.75">
      <c r="I46" s="1243" t="s">
        <v>313</v>
      </c>
      <c r="J46" s="421" t="s">
        <v>295</v>
      </c>
      <c r="K46" s="422">
        <v>47.66</v>
      </c>
      <c r="L46" s="422">
        <v>145.77000000000001</v>
      </c>
      <c r="M46" s="422">
        <v>4.7</v>
      </c>
      <c r="N46" s="422">
        <v>150</v>
      </c>
      <c r="O46" s="422">
        <v>0.45</v>
      </c>
      <c r="P46" s="1244">
        <v>47.68</v>
      </c>
      <c r="Q46" s="1235"/>
    </row>
    <row r="47" spans="8:17" ht="12.75">
      <c r="I47" s="1235"/>
      <c r="J47" s="421" t="s">
        <v>296</v>
      </c>
      <c r="K47" s="422">
        <v>47.64</v>
      </c>
      <c r="L47" s="422">
        <v>145.77000000000001</v>
      </c>
      <c r="M47" s="422">
        <v>5</v>
      </c>
      <c r="N47" s="422">
        <v>150.30000000000001</v>
      </c>
      <c r="O47" s="422">
        <v>0.35</v>
      </c>
      <c r="P47" s="1244">
        <v>47.76</v>
      </c>
      <c r="Q47" s="1235"/>
    </row>
    <row r="48" spans="8:17" ht="12.75">
      <c r="I48" s="1243" t="s">
        <v>314</v>
      </c>
      <c r="J48" s="421" t="s">
        <v>295</v>
      </c>
      <c r="K48" s="422">
        <v>0.92</v>
      </c>
      <c r="L48" s="422">
        <v>4</v>
      </c>
      <c r="M48" s="422">
        <v>0.03</v>
      </c>
      <c r="N48" s="422">
        <v>4</v>
      </c>
      <c r="O48" s="422">
        <v>0.4</v>
      </c>
      <c r="P48" s="1244">
        <v>0.54</v>
      </c>
      <c r="Q48" s="1235"/>
    </row>
    <row r="49" spans="9:19" ht="12.75">
      <c r="I49" s="1235"/>
      <c r="J49" s="421" t="s">
        <v>296</v>
      </c>
      <c r="K49" s="422">
        <v>0.92</v>
      </c>
      <c r="L49" s="422">
        <v>4</v>
      </c>
      <c r="M49" s="422">
        <v>0.03</v>
      </c>
      <c r="N49" s="422">
        <v>4</v>
      </c>
      <c r="O49" s="422">
        <v>0.4</v>
      </c>
      <c r="P49" s="1244">
        <v>0.54</v>
      </c>
      <c r="Q49" s="1235"/>
      <c r="R49" s="414"/>
      <c r="S49" s="414"/>
    </row>
    <row r="50" spans="9:19" ht="12.75">
      <c r="I50" s="1243" t="s">
        <v>315</v>
      </c>
      <c r="J50" s="421" t="s">
        <v>295</v>
      </c>
      <c r="K50" s="422">
        <v>3.2</v>
      </c>
      <c r="L50" s="422">
        <v>7.9</v>
      </c>
      <c r="M50" s="422">
        <v>0.7</v>
      </c>
      <c r="N50" s="422">
        <v>8.3800000000000008</v>
      </c>
      <c r="O50" s="422">
        <v>0.08</v>
      </c>
      <c r="P50" s="1244">
        <v>3.35</v>
      </c>
      <c r="Q50" s="1235"/>
      <c r="R50" s="414"/>
      <c r="S50" s="414"/>
    </row>
    <row r="51" spans="9:19" ht="12.75">
      <c r="I51" s="1235"/>
      <c r="J51" s="421" t="s">
        <v>296</v>
      </c>
      <c r="K51" s="422">
        <v>3.2</v>
      </c>
      <c r="L51" s="422">
        <v>7.65</v>
      </c>
      <c r="M51" s="422">
        <v>0.7</v>
      </c>
      <c r="N51" s="422">
        <v>8.3000000000000007</v>
      </c>
      <c r="O51" s="422">
        <v>0.08</v>
      </c>
      <c r="P51" s="1244">
        <v>3.18</v>
      </c>
      <c r="Q51" s="1235"/>
      <c r="R51" s="414"/>
      <c r="S51" s="414"/>
    </row>
    <row r="52" spans="9:19" ht="12.75">
      <c r="I52" s="1243" t="s">
        <v>316</v>
      </c>
      <c r="J52" s="421" t="s">
        <v>295</v>
      </c>
      <c r="K52" s="422">
        <v>0.15</v>
      </c>
      <c r="L52" s="422">
        <v>0.13</v>
      </c>
      <c r="M52" s="422">
        <v>0.7</v>
      </c>
      <c r="N52" s="422">
        <v>0.87</v>
      </c>
      <c r="O52" s="422">
        <v>0</v>
      </c>
      <c r="P52" s="1244">
        <v>0.11</v>
      </c>
      <c r="Q52" s="1235"/>
      <c r="R52" s="414"/>
      <c r="S52" s="414"/>
    </row>
    <row r="53" spans="9:19" ht="12.75">
      <c r="I53" s="1235"/>
      <c r="J53" s="421" t="s">
        <v>296</v>
      </c>
      <c r="K53" s="422">
        <v>0.15</v>
      </c>
      <c r="L53" s="422">
        <v>0.13</v>
      </c>
      <c r="M53" s="422">
        <v>0.7</v>
      </c>
      <c r="N53" s="422">
        <v>0.87</v>
      </c>
      <c r="O53" s="422">
        <v>0</v>
      </c>
      <c r="P53" s="1244">
        <v>0.11</v>
      </c>
      <c r="Q53" s="1235"/>
      <c r="R53" s="414"/>
      <c r="S53" s="414"/>
    </row>
    <row r="54" spans="9:19" ht="12.75">
      <c r="I54" s="1243" t="s">
        <v>317</v>
      </c>
      <c r="J54" s="421" t="s">
        <v>295</v>
      </c>
      <c r="K54" s="422">
        <v>1.19</v>
      </c>
      <c r="L54" s="422">
        <v>4.33</v>
      </c>
      <c r="M54" s="422">
        <v>0.47</v>
      </c>
      <c r="N54" s="422">
        <v>4.3899999999999997</v>
      </c>
      <c r="O54" s="422">
        <v>0</v>
      </c>
      <c r="P54" s="1244">
        <v>1.59</v>
      </c>
      <c r="Q54" s="1235"/>
      <c r="R54" s="414"/>
      <c r="S54" s="414"/>
    </row>
    <row r="55" spans="9:19" ht="12.75">
      <c r="I55" s="1235"/>
      <c r="J55" s="421" t="s">
        <v>296</v>
      </c>
      <c r="K55" s="422">
        <v>1.19</v>
      </c>
      <c r="L55" s="422">
        <v>4.33</v>
      </c>
      <c r="M55" s="422">
        <v>0.47</v>
      </c>
      <c r="N55" s="422">
        <v>4.3899999999999997</v>
      </c>
      <c r="O55" s="422">
        <v>0</v>
      </c>
      <c r="P55" s="1244">
        <v>1.59</v>
      </c>
      <c r="Q55" s="1235"/>
      <c r="R55" s="414"/>
      <c r="S55" s="414"/>
    </row>
    <row r="56" spans="9:19" ht="13.5" thickBot="1">
      <c r="I56" s="431"/>
      <c r="J56" s="432"/>
      <c r="K56" s="433"/>
      <c r="L56" s="433"/>
      <c r="M56" s="433"/>
      <c r="N56" s="433"/>
      <c r="O56" s="433"/>
      <c r="P56" s="1245"/>
      <c r="Q56" s="1246"/>
      <c r="R56" s="414"/>
      <c r="S56" s="414"/>
    </row>
  </sheetData>
  <mergeCells count="77">
    <mergeCell ref="I50:I51"/>
    <mergeCell ref="P50:Q50"/>
    <mergeCell ref="P51:Q51"/>
    <mergeCell ref="P56:Q56"/>
    <mergeCell ref="I52:I53"/>
    <mergeCell ref="P52:Q52"/>
    <mergeCell ref="P53:Q53"/>
    <mergeCell ref="I54:I55"/>
    <mergeCell ref="P54:Q54"/>
    <mergeCell ref="P55:Q55"/>
    <mergeCell ref="I46:I47"/>
    <mergeCell ref="P46:Q46"/>
    <mergeCell ref="P47:Q47"/>
    <mergeCell ref="I48:I49"/>
    <mergeCell ref="P48:Q48"/>
    <mergeCell ref="P49:Q49"/>
    <mergeCell ref="P41:Q41"/>
    <mergeCell ref="I42:I43"/>
    <mergeCell ref="P42:Q42"/>
    <mergeCell ref="P43:Q43"/>
    <mergeCell ref="I44:I45"/>
    <mergeCell ref="P44:Q44"/>
    <mergeCell ref="P45:Q45"/>
    <mergeCell ref="I37:I38"/>
    <mergeCell ref="P37:Q37"/>
    <mergeCell ref="P38:Q38"/>
    <mergeCell ref="I39:I40"/>
    <mergeCell ref="P39:Q39"/>
    <mergeCell ref="P40:Q40"/>
    <mergeCell ref="I33:I34"/>
    <mergeCell ref="P33:Q33"/>
    <mergeCell ref="P34:Q34"/>
    <mergeCell ref="I35:I36"/>
    <mergeCell ref="P35:Q35"/>
    <mergeCell ref="P36:Q36"/>
    <mergeCell ref="I29:I30"/>
    <mergeCell ref="P29:Q29"/>
    <mergeCell ref="P30:Q30"/>
    <mergeCell ref="I31:I32"/>
    <mergeCell ref="P31:Q31"/>
    <mergeCell ref="P32:Q32"/>
    <mergeCell ref="I25:I26"/>
    <mergeCell ref="P25:Q25"/>
    <mergeCell ref="P26:Q26"/>
    <mergeCell ref="I27:I28"/>
    <mergeCell ref="P27:Q27"/>
    <mergeCell ref="P28:Q28"/>
    <mergeCell ref="I23:I24"/>
    <mergeCell ref="P23:Q23"/>
    <mergeCell ref="P24:Q24"/>
    <mergeCell ref="I21:I22"/>
    <mergeCell ref="P21:Q21"/>
    <mergeCell ref="B18:G18"/>
    <mergeCell ref="P18:Q18"/>
    <mergeCell ref="I19:I20"/>
    <mergeCell ref="P19:Q19"/>
    <mergeCell ref="P20:Q20"/>
    <mergeCell ref="P10:Q10"/>
    <mergeCell ref="I11:I12"/>
    <mergeCell ref="P11:Q11"/>
    <mergeCell ref="P12:Q12"/>
    <mergeCell ref="P22:Q22"/>
    <mergeCell ref="I13:I14"/>
    <mergeCell ref="P13:Q13"/>
    <mergeCell ref="P14:Q14"/>
    <mergeCell ref="I15:I17"/>
    <mergeCell ref="P15:Q15"/>
    <mergeCell ref="P17:Q17"/>
    <mergeCell ref="I7:S7"/>
    <mergeCell ref="I9:J9"/>
    <mergeCell ref="P9:Q9"/>
    <mergeCell ref="I5:S5"/>
    <mergeCell ref="B1:G1"/>
    <mergeCell ref="I1:S1"/>
    <mergeCell ref="B3:G3"/>
    <mergeCell ref="I3:S3"/>
    <mergeCell ref="B4:G4"/>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tint="0.79998168889431442"/>
  </sheetPr>
  <dimension ref="B1:X39"/>
  <sheetViews>
    <sheetView zoomScaleNormal="100" workbookViewId="0">
      <selection activeCell="F13" sqref="F13"/>
    </sheetView>
  </sheetViews>
  <sheetFormatPr baseColWidth="10" defaultRowHeight="12"/>
  <cols>
    <col min="1" max="1" width="0.6328125" style="1" customWidth="1"/>
    <col min="2" max="2" width="14.90625" style="1" customWidth="1"/>
    <col min="3" max="5" width="9.6328125" style="1" customWidth="1"/>
    <col min="6" max="6" width="11.26953125" style="1" bestFit="1" customWidth="1"/>
    <col min="7" max="7" width="9.6328125" style="1" customWidth="1"/>
    <col min="8" max="8" width="2" style="1" customWidth="1"/>
    <col min="9" max="9" width="6.453125" style="1" customWidth="1"/>
    <col min="10" max="13" width="5.36328125" style="2" customWidth="1"/>
    <col min="14" max="14" width="6.90625" style="2" customWidth="1"/>
    <col min="15" max="17" width="5.7265625" style="2" customWidth="1"/>
    <col min="18" max="18" width="10.90625" style="2"/>
    <col min="19" max="16384" width="10.90625" style="1"/>
  </cols>
  <sheetData>
    <row r="1" spans="2:24" s="24" customFormat="1" ht="12.75">
      <c r="B1" s="1026" t="s">
        <v>1</v>
      </c>
      <c r="C1" s="1026"/>
      <c r="D1" s="1026"/>
      <c r="E1" s="1026"/>
      <c r="F1" s="1026"/>
      <c r="G1" s="1026"/>
      <c r="J1" s="33"/>
      <c r="K1" s="33"/>
      <c r="L1" s="33"/>
      <c r="M1" s="33"/>
      <c r="N1" s="33"/>
      <c r="O1" s="33"/>
      <c r="P1" s="33"/>
      <c r="Q1" s="33"/>
      <c r="R1" s="33"/>
    </row>
    <row r="2" spans="2:24" s="24" customFormat="1" ht="12.75">
      <c r="B2" s="29"/>
      <c r="C2" s="29"/>
      <c r="D2" s="29"/>
      <c r="E2" s="29"/>
      <c r="F2" s="29"/>
      <c r="G2" s="29"/>
      <c r="J2" s="33"/>
      <c r="K2" s="33"/>
      <c r="L2" s="33"/>
      <c r="M2" s="33"/>
      <c r="N2" s="33"/>
      <c r="O2" s="33"/>
      <c r="P2" s="33"/>
      <c r="Q2" s="33"/>
      <c r="R2" s="33"/>
    </row>
    <row r="3" spans="2:24" s="24" customFormat="1" ht="12.75">
      <c r="B3" s="1026" t="s">
        <v>261</v>
      </c>
      <c r="C3" s="1026"/>
      <c r="D3" s="1026"/>
      <c r="E3" s="1026"/>
      <c r="F3" s="1026"/>
      <c r="G3" s="1026"/>
      <c r="J3" s="33"/>
      <c r="K3" s="33"/>
      <c r="L3" s="33"/>
      <c r="M3" s="33"/>
      <c r="N3" s="33"/>
      <c r="O3" s="33"/>
      <c r="P3" s="33"/>
      <c r="Q3" s="33"/>
      <c r="R3" s="33"/>
    </row>
    <row r="4" spans="2:24" s="24" customFormat="1" ht="15.75" customHeight="1">
      <c r="B4" s="1020" t="s">
        <v>664</v>
      </c>
      <c r="C4" s="1020"/>
      <c r="D4" s="1020"/>
      <c r="E4" s="1020"/>
      <c r="F4" s="1020"/>
      <c r="G4" s="1020"/>
      <c r="H4" s="41"/>
      <c r="J4" s="638"/>
      <c r="K4" s="639"/>
      <c r="L4" s="639"/>
      <c r="M4" s="639"/>
      <c r="N4" s="639"/>
      <c r="O4" s="639"/>
      <c r="P4" s="1247"/>
      <c r="Q4" s="1250"/>
      <c r="R4" s="33"/>
    </row>
    <row r="5" spans="2:24" s="38" customFormat="1" ht="15.75" customHeight="1">
      <c r="B5" s="412" t="s">
        <v>469</v>
      </c>
      <c r="C5" s="412" t="s">
        <v>205</v>
      </c>
      <c r="D5" s="412" t="s">
        <v>6</v>
      </c>
      <c r="E5" s="412" t="s">
        <v>13</v>
      </c>
      <c r="F5" s="412" t="s">
        <v>134</v>
      </c>
      <c r="G5" s="412" t="s">
        <v>207</v>
      </c>
      <c r="I5" s="434"/>
      <c r="J5" s="640"/>
      <c r="K5" s="639"/>
      <c r="L5" s="639"/>
      <c r="M5" s="639"/>
      <c r="N5" s="639"/>
      <c r="O5" s="639"/>
      <c r="P5" s="1247"/>
      <c r="Q5" s="1248"/>
      <c r="R5" s="50"/>
    </row>
    <row r="6" spans="2:24" s="38" customFormat="1" ht="15.75" customHeight="1">
      <c r="B6" s="67" t="s">
        <v>63</v>
      </c>
      <c r="C6" s="824">
        <v>99.611000000000004</v>
      </c>
      <c r="D6" s="824">
        <v>466.97399999999999</v>
      </c>
      <c r="E6" s="824">
        <v>459.7</v>
      </c>
      <c r="F6" s="824">
        <v>104.84</v>
      </c>
      <c r="G6" s="827">
        <f>+F6/E6</f>
        <v>0.22806177942136177</v>
      </c>
      <c r="I6" s="677"/>
      <c r="J6" s="50"/>
      <c r="K6" s="50"/>
      <c r="L6" s="50"/>
      <c r="M6" s="50"/>
      <c r="N6" s="50"/>
      <c r="O6" s="50"/>
      <c r="P6" s="50"/>
      <c r="Q6" s="50"/>
      <c r="R6" s="50"/>
    </row>
    <row r="7" spans="2:24" s="38" customFormat="1" ht="15.75" customHeight="1">
      <c r="B7" s="67" t="s">
        <v>65</v>
      </c>
      <c r="C7" s="824">
        <v>106.76</v>
      </c>
      <c r="D7" s="824">
        <v>471.97</v>
      </c>
      <c r="E7" s="824">
        <v>468.72</v>
      </c>
      <c r="F7" s="824">
        <v>110.01</v>
      </c>
      <c r="G7" s="827">
        <f t="shared" ref="G7:G12" si="0">+F7/E7</f>
        <v>0.23470302099334356</v>
      </c>
      <c r="I7" s="435"/>
      <c r="J7" s="638"/>
      <c r="K7" s="641"/>
      <c r="L7" s="641"/>
      <c r="M7" s="641"/>
      <c r="N7" s="641"/>
      <c r="O7" s="641"/>
      <c r="P7" s="1251"/>
      <c r="Q7" s="1248"/>
      <c r="R7" s="50"/>
    </row>
    <row r="8" spans="2:24" s="38" customFormat="1" ht="15.75" customHeight="1">
      <c r="B8" s="67" t="s">
        <v>70</v>
      </c>
      <c r="C8" s="824">
        <v>110.62</v>
      </c>
      <c r="D8" s="824">
        <v>478.42</v>
      </c>
      <c r="E8" s="824">
        <v>481.56</v>
      </c>
      <c r="F8" s="824">
        <v>107.48</v>
      </c>
      <c r="G8" s="827">
        <f t="shared" si="0"/>
        <v>0.22319129495805301</v>
      </c>
      <c r="I8" s="435"/>
      <c r="J8" s="640"/>
      <c r="K8" s="639"/>
      <c r="L8" s="639"/>
      <c r="M8" s="639"/>
      <c r="N8" s="639"/>
      <c r="O8" s="639"/>
      <c r="P8" s="1247"/>
      <c r="Q8" s="1248"/>
      <c r="R8" s="50"/>
    </row>
    <row r="9" spans="2:24" s="38" customFormat="1" ht="15.75" customHeight="1">
      <c r="B9" s="67" t="s">
        <v>144</v>
      </c>
      <c r="C9" s="824">
        <v>113.76</v>
      </c>
      <c r="D9" s="824">
        <v>478.7</v>
      </c>
      <c r="E9" s="824">
        <v>478.09</v>
      </c>
      <c r="F9" s="824">
        <v>114.37</v>
      </c>
      <c r="G9" s="827">
        <f t="shared" si="0"/>
        <v>0.23922274048819261</v>
      </c>
      <c r="I9" s="1"/>
      <c r="J9" s="1"/>
      <c r="K9" s="1"/>
      <c r="L9" s="1"/>
      <c r="M9" s="1"/>
      <c r="N9" s="1"/>
      <c r="O9" s="1"/>
      <c r="P9" s="1"/>
      <c r="Q9" s="50"/>
      <c r="R9" s="50"/>
    </row>
    <row r="10" spans="2:24" s="38" customFormat="1" ht="15.75" customHeight="1">
      <c r="B10" s="271" t="s">
        <v>377</v>
      </c>
      <c r="C10" s="825">
        <v>127.89</v>
      </c>
      <c r="D10" s="825">
        <v>472.94</v>
      </c>
      <c r="E10" s="825">
        <v>468.09</v>
      </c>
      <c r="F10" s="825">
        <v>132.74</v>
      </c>
      <c r="G10" s="827">
        <f t="shared" si="0"/>
        <v>0.28357794441239936</v>
      </c>
      <c r="I10" s="1"/>
      <c r="J10" s="1"/>
      <c r="K10" s="1"/>
      <c r="L10" s="1"/>
      <c r="M10" s="1"/>
      <c r="N10" s="1"/>
      <c r="O10" s="1"/>
      <c r="P10" s="1"/>
      <c r="Q10" s="50"/>
      <c r="R10" s="156"/>
      <c r="W10" s="50"/>
      <c r="X10" s="50"/>
    </row>
    <row r="11" spans="2:24" s="148" customFormat="1" ht="15.75" customHeight="1">
      <c r="B11" s="271" t="s">
        <v>471</v>
      </c>
      <c r="C11" s="825">
        <v>142.63999999999999</v>
      </c>
      <c r="D11" s="825">
        <v>490.95</v>
      </c>
      <c r="E11" s="825">
        <v>483.69</v>
      </c>
      <c r="F11" s="825">
        <v>149.88999999999999</v>
      </c>
      <c r="G11" s="827">
        <f t="shared" si="0"/>
        <v>0.30988856498997291</v>
      </c>
      <c r="H11" s="38"/>
      <c r="I11" s="1"/>
      <c r="J11" s="1"/>
      <c r="K11" s="1"/>
      <c r="L11" s="1"/>
      <c r="M11" s="1"/>
      <c r="N11" s="1"/>
      <c r="O11" s="1"/>
      <c r="P11" s="1"/>
      <c r="Q11" s="156"/>
      <c r="R11" s="156"/>
      <c r="U11" s="156"/>
      <c r="X11" s="156"/>
    </row>
    <row r="12" spans="2:24" s="148" customFormat="1" ht="15.75" customHeight="1">
      <c r="B12" s="271" t="s">
        <v>566</v>
      </c>
      <c r="C12" s="826">
        <v>149.91999999999999</v>
      </c>
      <c r="D12" s="826">
        <v>494.8</v>
      </c>
      <c r="E12" s="826">
        <v>482.04</v>
      </c>
      <c r="F12" s="826">
        <v>162.66999999999999</v>
      </c>
      <c r="G12" s="827">
        <f t="shared" si="0"/>
        <v>0.33746162144220393</v>
      </c>
      <c r="H12" s="251"/>
      <c r="I12" s="536"/>
      <c r="J12" s="642"/>
      <c r="K12" s="156"/>
      <c r="L12" s="156"/>
      <c r="M12" s="156"/>
      <c r="N12" s="156"/>
      <c r="O12" s="156"/>
      <c r="P12" s="156"/>
      <c r="Q12" s="156"/>
      <c r="R12" s="2"/>
      <c r="S12" s="38"/>
      <c r="V12" s="1"/>
      <c r="X12" s="251"/>
    </row>
    <row r="13" spans="2:24" s="148" customFormat="1" ht="15.75" customHeight="1">
      <c r="B13" s="799" t="s">
        <v>567</v>
      </c>
      <c r="C13" s="826">
        <v>162.66999999999999</v>
      </c>
      <c r="D13" s="826">
        <v>499.19</v>
      </c>
      <c r="E13" s="826">
        <v>488.64</v>
      </c>
      <c r="F13" s="944">
        <v>173.23</v>
      </c>
      <c r="G13" s="827">
        <f t="shared" ref="G13:G14" si="1">+F13/E13</f>
        <v>0.35451457105435491</v>
      </c>
      <c r="H13" s="251"/>
      <c r="I13" s="536"/>
      <c r="J13" s="642"/>
      <c r="K13" s="156"/>
      <c r="L13" s="156"/>
      <c r="M13" s="156"/>
      <c r="N13" s="156"/>
      <c r="O13" s="156"/>
      <c r="P13" s="156"/>
      <c r="Q13" s="156"/>
      <c r="R13" s="2"/>
      <c r="S13" s="38"/>
      <c r="V13" s="1"/>
      <c r="X13" s="251"/>
    </row>
    <row r="14" spans="2:24" s="148" customFormat="1" ht="15.75" customHeight="1">
      <c r="B14" s="271" t="s">
        <v>568</v>
      </c>
      <c r="C14" s="819">
        <v>173.23</v>
      </c>
      <c r="D14" s="819">
        <v>498.4</v>
      </c>
      <c r="E14" s="819">
        <v>493.83</v>
      </c>
      <c r="F14" s="819">
        <v>177.8</v>
      </c>
      <c r="G14" s="827">
        <f t="shared" si="1"/>
        <v>0.36004292975315394</v>
      </c>
      <c r="H14" s="413"/>
      <c r="I14" s="644"/>
      <c r="J14" s="643"/>
      <c r="K14" s="381"/>
      <c r="L14" s="643"/>
      <c r="M14" s="643"/>
      <c r="N14" s="643"/>
      <c r="O14" s="643"/>
      <c r="P14" s="643"/>
      <c r="Q14" s="643"/>
      <c r="R14" s="643"/>
      <c r="S14" s="435"/>
      <c r="T14" s="435"/>
      <c r="U14" s="435"/>
      <c r="V14" s="435"/>
      <c r="W14" s="435"/>
      <c r="X14" s="156"/>
    </row>
    <row r="15" spans="2:24" s="38" customFormat="1" ht="18.75" customHeight="1">
      <c r="B15" s="1249" t="s">
        <v>176</v>
      </c>
      <c r="C15" s="1249"/>
      <c r="D15" s="1249"/>
      <c r="E15" s="1249"/>
      <c r="F15" s="1249"/>
      <c r="G15" s="1249"/>
      <c r="H15" s="48"/>
      <c r="J15" s="50"/>
      <c r="K15" s="381"/>
      <c r="L15" s="50"/>
      <c r="M15" s="50"/>
      <c r="N15" s="50"/>
      <c r="O15" s="50"/>
      <c r="P15" s="50"/>
      <c r="Q15" s="50"/>
      <c r="R15" s="2"/>
      <c r="W15" s="50"/>
      <c r="X15" s="50"/>
    </row>
    <row r="16" spans="2:24" s="38" customFormat="1" ht="18.75" customHeight="1">
      <c r="B16" s="1"/>
      <c r="C16" s="710"/>
      <c r="D16" s="774"/>
      <c r="E16" s="710"/>
      <c r="F16" s="710"/>
      <c r="G16" s="710"/>
      <c r="H16" s="48"/>
      <c r="J16" s="50"/>
      <c r="K16" s="50"/>
      <c r="L16" s="50"/>
      <c r="M16" s="50"/>
      <c r="N16" s="50"/>
      <c r="O16" s="50"/>
      <c r="P16" s="50"/>
      <c r="Q16" s="50"/>
      <c r="R16" s="2"/>
      <c r="W16" s="50"/>
      <c r="X16" s="50"/>
    </row>
    <row r="17" spans="8:24" ht="15" customHeight="1">
      <c r="H17" s="9"/>
      <c r="W17" s="2"/>
      <c r="X17" s="2"/>
    </row>
    <row r="18" spans="8:24" ht="9.75" customHeight="1">
      <c r="H18" s="9"/>
      <c r="W18" s="2"/>
      <c r="X18" s="2"/>
    </row>
    <row r="19" spans="8:24" ht="15" customHeight="1">
      <c r="H19" s="8"/>
    </row>
    <row r="20" spans="8:24" ht="15" customHeight="1">
      <c r="H20" s="8"/>
    </row>
    <row r="21" spans="8:24" ht="15" customHeight="1">
      <c r="H21" s="8"/>
    </row>
    <row r="22" spans="8:24" ht="15" customHeight="1">
      <c r="H22" s="10"/>
      <c r="I22" s="15"/>
    </row>
    <row r="23" spans="8:24" ht="15" customHeight="1">
      <c r="H23" s="10"/>
    </row>
    <row r="24" spans="8:24" ht="15" customHeight="1">
      <c r="H24" s="10"/>
    </row>
    <row r="25" spans="8:24" ht="15" customHeight="1">
      <c r="H25" s="10"/>
    </row>
    <row r="26" spans="8:24" ht="15" customHeight="1">
      <c r="H26" s="10"/>
    </row>
    <row r="27" spans="8:24" ht="15" customHeight="1">
      <c r="H27" s="10"/>
    </row>
    <row r="28" spans="8:24" ht="15" customHeight="1">
      <c r="H28" s="10"/>
      <c r="I28" s="14"/>
      <c r="J28" s="14"/>
      <c r="K28" s="14"/>
      <c r="L28" s="14"/>
      <c r="M28" s="14"/>
      <c r="N28" s="14"/>
    </row>
    <row r="29" spans="8:24" ht="15" customHeight="1">
      <c r="H29" s="10"/>
      <c r="I29" s="14"/>
      <c r="J29" s="14"/>
      <c r="K29" s="20"/>
      <c r="L29" s="14"/>
      <c r="M29" s="14"/>
      <c r="N29" s="14"/>
    </row>
    <row r="30" spans="8:24" ht="15" customHeight="1">
      <c r="H30" s="10"/>
      <c r="I30" s="14"/>
      <c r="J30" s="14"/>
      <c r="K30" s="14"/>
      <c r="L30" s="14"/>
      <c r="M30" s="14"/>
      <c r="N30" s="14"/>
    </row>
    <row r="31" spans="8:24" ht="15" customHeight="1">
      <c r="I31" s="436"/>
      <c r="J31" s="437"/>
      <c r="K31" s="437"/>
      <c r="L31" s="437"/>
      <c r="M31" s="437"/>
      <c r="N31" s="438"/>
    </row>
    <row r="33" spans="2:13" ht="14.25" customHeight="1"/>
    <row r="34" spans="2:13" ht="14.25" customHeight="1"/>
    <row r="35" spans="2:13" ht="14.25" customHeight="1"/>
    <row r="36" spans="2:13" ht="14.25" customHeight="1"/>
    <row r="38" spans="2:13">
      <c r="B38" s="16"/>
      <c r="C38" s="987">
        <f>+C14-C13</f>
        <v>10.560000000000002</v>
      </c>
      <c r="D38" s="987">
        <f t="shared" ref="D38:G38" si="2">+D14-D13</f>
        <v>-0.79000000000002046</v>
      </c>
      <c r="E38" s="987">
        <f t="shared" si="2"/>
        <v>5.1899999999999977</v>
      </c>
      <c r="F38" s="987">
        <f t="shared" si="2"/>
        <v>4.5700000000000216</v>
      </c>
      <c r="G38" s="987">
        <f t="shared" si="2"/>
        <v>5.5283586987990296E-3</v>
      </c>
      <c r="H38" s="16"/>
      <c r="I38" s="16"/>
      <c r="J38" s="14"/>
      <c r="K38" s="14"/>
      <c r="L38" s="14"/>
      <c r="M38" s="14"/>
    </row>
    <row r="39" spans="2:13" ht="18">
      <c r="C39" s="19">
        <f>+C38/C13</f>
        <v>6.4916702526587586E-2</v>
      </c>
      <c r="D39" s="555">
        <f t="shared" ref="D39:G39" si="3">+D38/D13</f>
        <v>-1.5825637532803551E-3</v>
      </c>
      <c r="E39" s="19">
        <f t="shared" si="3"/>
        <v>1.0621316306483296E-2</v>
      </c>
      <c r="F39" s="19">
        <f t="shared" si="3"/>
        <v>2.6381111816660058E-2</v>
      </c>
      <c r="G39" s="19">
        <f t="shared" si="3"/>
        <v>1.5594164951689419E-2</v>
      </c>
    </row>
  </sheetData>
  <mergeCells count="8">
    <mergeCell ref="P8:Q8"/>
    <mergeCell ref="B15:G15"/>
    <mergeCell ref="B1:G1"/>
    <mergeCell ref="B3:G3"/>
    <mergeCell ref="B4:G4"/>
    <mergeCell ref="P4:Q4"/>
    <mergeCell ref="P5:Q5"/>
    <mergeCell ref="P7:Q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6" tint="0.79998168889431442"/>
    <pageSetUpPr fitToPage="1"/>
  </sheetPr>
  <dimension ref="B1:X31"/>
  <sheetViews>
    <sheetView zoomScaleNormal="100" workbookViewId="0">
      <selection activeCell="C15" sqref="C15"/>
    </sheetView>
  </sheetViews>
  <sheetFormatPr baseColWidth="10" defaultRowHeight="18"/>
  <cols>
    <col min="1" max="1" width="1.81640625" customWidth="1"/>
    <col min="2" max="2" width="11.6328125" customWidth="1"/>
    <col min="3" max="3" width="8.81640625" bestFit="1" customWidth="1"/>
    <col min="4" max="15" width="4.6328125" customWidth="1"/>
  </cols>
  <sheetData>
    <row r="1" spans="2:24">
      <c r="B1" s="449"/>
      <c r="C1" s="449"/>
      <c r="D1" s="449"/>
      <c r="E1" s="449"/>
      <c r="F1" s="449"/>
      <c r="G1" s="449"/>
      <c r="H1" s="449"/>
      <c r="I1" s="449"/>
      <c r="J1" s="449"/>
      <c r="K1" s="449"/>
      <c r="L1" s="449"/>
      <c r="M1" s="449"/>
      <c r="N1" s="449"/>
    </row>
    <row r="2" spans="2:24">
      <c r="B2" s="1030" t="s">
        <v>2</v>
      </c>
      <c r="C2" s="1030"/>
      <c r="D2" s="1030"/>
      <c r="E2" s="1030"/>
      <c r="F2" s="1030"/>
      <c r="G2" s="1030"/>
      <c r="H2" s="1030"/>
      <c r="I2" s="1030"/>
      <c r="J2" s="1030"/>
      <c r="K2" s="1030"/>
      <c r="L2" s="1030"/>
      <c r="M2" s="1030"/>
      <c r="N2" s="1030"/>
      <c r="O2" s="1030"/>
    </row>
    <row r="3" spans="2:24" ht="18" customHeight="1">
      <c r="B3" s="1031" t="s">
        <v>452</v>
      </c>
      <c r="C3" s="1031"/>
      <c r="D3" s="1031"/>
      <c r="E3" s="1031"/>
      <c r="F3" s="1031"/>
      <c r="G3" s="1031"/>
      <c r="H3" s="1031"/>
      <c r="I3" s="1031"/>
      <c r="J3" s="1031"/>
      <c r="K3" s="1031"/>
      <c r="L3" s="1031"/>
      <c r="M3" s="1031"/>
      <c r="N3" s="1031"/>
      <c r="O3" s="1031"/>
    </row>
    <row r="4" spans="2:24" ht="18" customHeight="1">
      <c r="B4" s="1032" t="s">
        <v>664</v>
      </c>
      <c r="C4" s="1032"/>
      <c r="D4" s="1032"/>
      <c r="E4" s="1032"/>
      <c r="F4" s="1032"/>
      <c r="G4" s="1032"/>
      <c r="H4" s="1032"/>
      <c r="I4" s="1032"/>
      <c r="J4" s="1032"/>
      <c r="K4" s="1032"/>
      <c r="L4" s="1032"/>
      <c r="M4" s="1032"/>
      <c r="N4" s="1032"/>
      <c r="O4" s="1032"/>
    </row>
    <row r="5" spans="2:24">
      <c r="B5" s="1029"/>
      <c r="C5" s="1029"/>
      <c r="D5" s="1029"/>
      <c r="E5" s="1029"/>
      <c r="F5" s="1029"/>
      <c r="G5" s="1029"/>
      <c r="H5" s="1029"/>
      <c r="I5" s="1029"/>
      <c r="J5" s="904"/>
      <c r="K5" s="449"/>
      <c r="L5" s="449"/>
      <c r="M5" s="449"/>
      <c r="N5" s="449"/>
    </row>
    <row r="6" spans="2:24" ht="58.5" customHeight="1">
      <c r="B6" s="804" t="s">
        <v>5</v>
      </c>
      <c r="C6" s="805" t="s">
        <v>72</v>
      </c>
      <c r="D6" s="805" t="s">
        <v>9</v>
      </c>
      <c r="E6" s="805" t="s">
        <v>211</v>
      </c>
      <c r="F6" s="805" t="s">
        <v>318</v>
      </c>
      <c r="G6" s="805" t="s">
        <v>212</v>
      </c>
      <c r="H6" s="805" t="s">
        <v>319</v>
      </c>
      <c r="I6" s="805" t="s">
        <v>320</v>
      </c>
      <c r="J6" s="805" t="s">
        <v>321</v>
      </c>
      <c r="K6" s="805" t="s">
        <v>90</v>
      </c>
      <c r="L6" s="805" t="s">
        <v>322</v>
      </c>
      <c r="M6" s="805" t="s">
        <v>323</v>
      </c>
      <c r="N6" s="805" t="s">
        <v>131</v>
      </c>
      <c r="O6" s="805" t="s">
        <v>569</v>
      </c>
    </row>
    <row r="7" spans="2:24" ht="21.75" customHeight="1">
      <c r="B7" s="1253" t="s">
        <v>574</v>
      </c>
      <c r="C7" s="1253"/>
      <c r="D7" s="1253"/>
      <c r="E7" s="1253"/>
      <c r="F7" s="1253"/>
      <c r="G7" s="1253"/>
      <c r="H7" s="1253"/>
      <c r="I7" s="1253"/>
      <c r="J7" s="1253"/>
      <c r="K7" s="1253"/>
      <c r="L7" s="1253"/>
      <c r="M7" s="1253"/>
      <c r="N7" s="1253"/>
      <c r="O7" s="1253"/>
    </row>
    <row r="8" spans="2:24">
      <c r="B8" s="755" t="s">
        <v>132</v>
      </c>
      <c r="C8" s="945">
        <v>162.66999999999999</v>
      </c>
      <c r="D8" s="945">
        <v>0.29899999999999999</v>
      </c>
      <c r="E8" s="945">
        <v>0.49</v>
      </c>
      <c r="F8" s="945">
        <v>0.81</v>
      </c>
      <c r="G8" s="945">
        <v>0.191</v>
      </c>
      <c r="H8" s="945">
        <v>22.6</v>
      </c>
      <c r="I8" s="945">
        <v>1.42</v>
      </c>
      <c r="J8" s="945">
        <v>3.01</v>
      </c>
      <c r="K8" s="945">
        <v>0.93</v>
      </c>
      <c r="L8" s="945">
        <v>9.8000000000000004E-2</v>
      </c>
      <c r="M8" s="945">
        <v>1.03</v>
      </c>
      <c r="N8" s="945">
        <v>109</v>
      </c>
      <c r="O8" s="945">
        <v>53.67</v>
      </c>
    </row>
    <row r="9" spans="2:24">
      <c r="B9" s="756" t="s">
        <v>6</v>
      </c>
      <c r="C9" s="945">
        <v>499.19</v>
      </c>
      <c r="D9" s="945">
        <v>0.77400000000000002</v>
      </c>
      <c r="E9" s="945">
        <v>7.14</v>
      </c>
      <c r="F9" s="945">
        <v>13.18</v>
      </c>
      <c r="G9" s="945">
        <v>0.73699999999999999</v>
      </c>
      <c r="H9" s="945">
        <v>116.42</v>
      </c>
      <c r="I9" s="945">
        <v>7.4</v>
      </c>
      <c r="J9" s="945">
        <v>20.34</v>
      </c>
      <c r="K9" s="945">
        <v>7.12</v>
      </c>
      <c r="L9" s="945">
        <v>0.83199999999999996</v>
      </c>
      <c r="M9" s="945">
        <v>27.77</v>
      </c>
      <c r="N9" s="945">
        <v>148.49</v>
      </c>
      <c r="O9" s="945">
        <v>350.7</v>
      </c>
    </row>
    <row r="10" spans="2:24">
      <c r="B10" s="756" t="s">
        <v>128</v>
      </c>
      <c r="C10" s="945">
        <v>43.73</v>
      </c>
      <c r="D10" s="945">
        <v>8.0000000000000002E-3</v>
      </c>
      <c r="E10" s="945">
        <v>0.92</v>
      </c>
      <c r="F10" s="945">
        <v>0.01</v>
      </c>
      <c r="G10" s="945">
        <v>2E-3</v>
      </c>
      <c r="H10" s="945">
        <v>0</v>
      </c>
      <c r="I10" s="945">
        <v>0</v>
      </c>
      <c r="J10" s="945">
        <v>0.25</v>
      </c>
      <c r="K10" s="945">
        <v>0.92</v>
      </c>
      <c r="L10" s="945">
        <v>0</v>
      </c>
      <c r="M10" s="945">
        <v>0.4</v>
      </c>
      <c r="N10" s="945">
        <v>2.8</v>
      </c>
      <c r="O10" s="945">
        <v>40.93</v>
      </c>
    </row>
    <row r="11" spans="2:24">
      <c r="B11" s="756" t="s">
        <v>13</v>
      </c>
      <c r="C11" s="945">
        <v>488.64</v>
      </c>
      <c r="D11" s="945">
        <v>0.53</v>
      </c>
      <c r="E11" s="945">
        <v>7.57</v>
      </c>
      <c r="F11" s="945">
        <v>10.4</v>
      </c>
      <c r="G11" s="945">
        <v>0.06</v>
      </c>
      <c r="H11" s="945">
        <v>100.2</v>
      </c>
      <c r="I11" s="945">
        <v>3.45</v>
      </c>
      <c r="J11" s="945">
        <v>11.8</v>
      </c>
      <c r="K11" s="945">
        <v>4.58</v>
      </c>
      <c r="L11" s="945">
        <v>0.06</v>
      </c>
      <c r="M11" s="945">
        <v>21.35</v>
      </c>
      <c r="N11" s="945">
        <v>142.97</v>
      </c>
      <c r="O11" s="945">
        <v>345.67</v>
      </c>
    </row>
    <row r="12" spans="2:24">
      <c r="B12" s="756" t="s">
        <v>113</v>
      </c>
      <c r="C12" s="945">
        <v>44.16</v>
      </c>
      <c r="D12" s="945">
        <v>0.35</v>
      </c>
      <c r="E12" s="945">
        <v>0.75</v>
      </c>
      <c r="F12" s="945">
        <v>2.5</v>
      </c>
      <c r="G12" s="945">
        <v>0.67</v>
      </c>
      <c r="H12" s="945">
        <v>10.8</v>
      </c>
      <c r="I12" s="945">
        <v>4.0999999999999996</v>
      </c>
      <c r="J12" s="945">
        <v>8.1</v>
      </c>
      <c r="K12" s="945">
        <v>2.97</v>
      </c>
      <c r="L12" s="945">
        <v>0.78500000000000003</v>
      </c>
      <c r="M12" s="945">
        <v>6.85</v>
      </c>
      <c r="N12" s="945">
        <v>2.77</v>
      </c>
      <c r="O12" s="945">
        <v>41.39</v>
      </c>
    </row>
    <row r="13" spans="2:24">
      <c r="B13" s="757" t="s">
        <v>134</v>
      </c>
      <c r="C13" s="945">
        <v>173.23</v>
      </c>
      <c r="D13" s="945">
        <v>0.18099999999999999</v>
      </c>
      <c r="E13" s="945">
        <v>0.23</v>
      </c>
      <c r="F13" s="945">
        <v>1.1000000000000001</v>
      </c>
      <c r="G13" s="945">
        <v>0.16</v>
      </c>
      <c r="H13" s="945">
        <v>28.02</v>
      </c>
      <c r="I13" s="945">
        <v>1.27</v>
      </c>
      <c r="J13" s="945">
        <v>3.7</v>
      </c>
      <c r="K13" s="945">
        <v>1.42</v>
      </c>
      <c r="L13" s="945">
        <v>8.5000000000000006E-2</v>
      </c>
      <c r="M13" s="945">
        <v>1</v>
      </c>
      <c r="N13" s="945">
        <v>114.55</v>
      </c>
      <c r="O13" s="945">
        <v>58.68</v>
      </c>
      <c r="P13" s="312"/>
      <c r="Q13" s="312"/>
      <c r="R13" s="312"/>
      <c r="S13" s="312"/>
      <c r="T13" s="312"/>
      <c r="U13" s="312"/>
      <c r="V13" s="312"/>
      <c r="W13" s="312"/>
      <c r="X13" s="312"/>
    </row>
    <row r="14" spans="2:24" ht="18" customHeight="1">
      <c r="B14" s="1028" t="s">
        <v>575</v>
      </c>
      <c r="C14" s="1028"/>
      <c r="D14" s="1028"/>
      <c r="E14" s="1028"/>
      <c r="F14" s="1028"/>
      <c r="G14" s="1028"/>
      <c r="H14" s="1028"/>
      <c r="I14" s="1028"/>
      <c r="J14" s="1028"/>
      <c r="K14" s="1028"/>
      <c r="L14" s="1028"/>
      <c r="M14" s="1028"/>
      <c r="N14" s="1028"/>
      <c r="O14" s="1028"/>
    </row>
    <row r="15" spans="2:24">
      <c r="B15" s="755" t="s">
        <v>132</v>
      </c>
      <c r="C15" s="945">
        <v>173.23</v>
      </c>
      <c r="D15" s="945">
        <v>0.18099999999999999</v>
      </c>
      <c r="E15" s="945">
        <v>0.23</v>
      </c>
      <c r="F15" s="945">
        <v>1.1000000000000001</v>
      </c>
      <c r="G15" s="945">
        <v>1.6E-2</v>
      </c>
      <c r="H15" s="945">
        <v>28.02</v>
      </c>
      <c r="I15" s="945">
        <v>1.27</v>
      </c>
      <c r="J15" s="945">
        <v>3.7</v>
      </c>
      <c r="K15" s="945">
        <v>1.42</v>
      </c>
      <c r="L15" s="945">
        <v>8.5000000000000006E-2</v>
      </c>
      <c r="M15" s="945">
        <v>1</v>
      </c>
      <c r="N15" s="945">
        <v>114.55</v>
      </c>
      <c r="O15" s="945">
        <v>58.68</v>
      </c>
    </row>
    <row r="16" spans="2:24">
      <c r="B16" s="758" t="s">
        <v>6</v>
      </c>
      <c r="C16" s="945">
        <v>498.4</v>
      </c>
      <c r="D16" s="945">
        <v>0.80600000000000005</v>
      </c>
      <c r="E16" s="945">
        <v>7.14</v>
      </c>
      <c r="F16" s="945">
        <v>13.3</v>
      </c>
      <c r="G16" s="945">
        <v>0.70299999999999996</v>
      </c>
      <c r="H16" s="945">
        <v>115</v>
      </c>
      <c r="I16" s="945">
        <v>7.5</v>
      </c>
      <c r="J16" s="945">
        <v>20.5</v>
      </c>
      <c r="K16" s="945">
        <v>5.97</v>
      </c>
      <c r="L16" s="945">
        <v>0.84</v>
      </c>
      <c r="M16" s="945">
        <v>28.3</v>
      </c>
      <c r="N16" s="945">
        <v>146.72999999999999</v>
      </c>
      <c r="O16" s="945">
        <v>351.67</v>
      </c>
    </row>
    <row r="17" spans="2:24">
      <c r="B17" s="758" t="s">
        <v>128</v>
      </c>
      <c r="C17" s="945">
        <v>43.52</v>
      </c>
      <c r="D17" s="945">
        <v>8.0000000000000002E-3</v>
      </c>
      <c r="E17" s="945">
        <v>1.1000000000000001</v>
      </c>
      <c r="F17" s="945">
        <v>0.01</v>
      </c>
      <c r="G17" s="945">
        <v>2E-3</v>
      </c>
      <c r="H17" s="945">
        <v>0</v>
      </c>
      <c r="I17" s="945">
        <v>0</v>
      </c>
      <c r="J17" s="945">
        <v>0.25</v>
      </c>
      <c r="K17" s="945">
        <v>0.94</v>
      </c>
      <c r="L17" s="945">
        <v>0</v>
      </c>
      <c r="M17" s="945">
        <v>0.4</v>
      </c>
      <c r="N17" s="945">
        <v>2.4</v>
      </c>
      <c r="O17" s="945">
        <v>41.12</v>
      </c>
    </row>
    <row r="18" spans="2:24">
      <c r="B18" s="758" t="s">
        <v>13</v>
      </c>
      <c r="C18" s="945">
        <v>493.83</v>
      </c>
      <c r="D18" s="945">
        <v>0.55000000000000004</v>
      </c>
      <c r="E18" s="945">
        <v>7.6</v>
      </c>
      <c r="F18" s="945">
        <v>10.55</v>
      </c>
      <c r="G18" s="945">
        <v>0.06</v>
      </c>
      <c r="H18" s="945">
        <v>102</v>
      </c>
      <c r="I18" s="945">
        <v>3.55</v>
      </c>
      <c r="J18" s="945">
        <v>11.5</v>
      </c>
      <c r="K18" s="945">
        <v>4.16</v>
      </c>
      <c r="L18" s="945">
        <v>0.06</v>
      </c>
      <c r="M18" s="945">
        <v>21.5</v>
      </c>
      <c r="N18" s="945">
        <v>143</v>
      </c>
      <c r="O18" s="945">
        <v>350.83</v>
      </c>
    </row>
    <row r="19" spans="2:24">
      <c r="B19" s="758" t="s">
        <v>113</v>
      </c>
      <c r="C19" s="945">
        <v>45.67</v>
      </c>
      <c r="D19" s="945">
        <v>0.33</v>
      </c>
      <c r="E19" s="945">
        <v>0.5</v>
      </c>
      <c r="F19" s="945">
        <v>2.6</v>
      </c>
      <c r="G19" s="945">
        <v>0.7</v>
      </c>
      <c r="H19" s="945">
        <v>11.5</v>
      </c>
      <c r="I19" s="945">
        <v>4</v>
      </c>
      <c r="J19" s="945">
        <v>8.4</v>
      </c>
      <c r="K19" s="945">
        <v>3.1</v>
      </c>
      <c r="L19" s="945">
        <v>0.77500000000000002</v>
      </c>
      <c r="M19" s="945">
        <v>7</v>
      </c>
      <c r="N19" s="945">
        <v>3.3</v>
      </c>
      <c r="O19" s="945">
        <v>42.37</v>
      </c>
    </row>
    <row r="20" spans="2:24">
      <c r="B20" s="758" t="s">
        <v>134</v>
      </c>
      <c r="C20" s="945">
        <v>177.8</v>
      </c>
      <c r="D20" s="945">
        <v>0.115</v>
      </c>
      <c r="E20" s="945">
        <v>0.37</v>
      </c>
      <c r="F20" s="945">
        <v>1.26</v>
      </c>
      <c r="G20" s="945">
        <v>0.105</v>
      </c>
      <c r="H20" s="945">
        <v>29.52</v>
      </c>
      <c r="I20" s="945">
        <v>1.22</v>
      </c>
      <c r="J20" s="945">
        <v>4.55</v>
      </c>
      <c r="K20" s="945">
        <v>1.08</v>
      </c>
      <c r="L20" s="945">
        <v>0.09</v>
      </c>
      <c r="M20" s="945">
        <v>1.2</v>
      </c>
      <c r="N20" s="945">
        <v>117.38</v>
      </c>
      <c r="O20" s="945">
        <v>60.42</v>
      </c>
      <c r="P20" s="312"/>
      <c r="Q20" s="312"/>
      <c r="R20" s="312"/>
      <c r="S20" s="312"/>
      <c r="T20" s="312"/>
      <c r="U20" s="312"/>
      <c r="V20" s="312"/>
      <c r="W20" s="312"/>
      <c r="X20" s="312"/>
    </row>
    <row r="21" spans="2:24">
      <c r="B21" s="1252" t="s">
        <v>371</v>
      </c>
      <c r="C21" s="1252"/>
      <c r="D21" s="1252"/>
      <c r="E21" s="1252"/>
      <c r="F21" s="1252"/>
      <c r="G21" s="1252"/>
      <c r="H21" s="1252"/>
      <c r="I21" s="1252"/>
      <c r="J21" s="1252"/>
      <c r="K21" s="1252"/>
      <c r="L21" s="1252"/>
      <c r="M21" s="1252"/>
      <c r="N21" s="1252"/>
      <c r="O21" s="1252"/>
    </row>
    <row r="22" spans="2:24">
      <c r="B22" s="782"/>
      <c r="C22" s="782"/>
      <c r="D22" s="782"/>
      <c r="E22" s="782"/>
      <c r="F22" s="782"/>
      <c r="G22" s="782"/>
      <c r="H22" s="782"/>
      <c r="I22" s="782"/>
      <c r="J22" s="782"/>
      <c r="K22" s="782"/>
      <c r="L22" s="782"/>
      <c r="M22" s="312"/>
      <c r="N22" s="312"/>
      <c r="O22" s="312"/>
    </row>
    <row r="23" spans="2:24">
      <c r="B23" s="312"/>
      <c r="C23" s="312"/>
      <c r="D23" s="312"/>
      <c r="E23" s="312"/>
      <c r="F23" s="312"/>
      <c r="G23" s="312"/>
      <c r="H23" s="312"/>
      <c r="I23" s="312"/>
      <c r="J23" s="312"/>
      <c r="K23" s="312"/>
      <c r="L23" s="312"/>
      <c r="M23" s="312"/>
      <c r="N23" s="312"/>
      <c r="O23" s="312"/>
    </row>
    <row r="24" spans="2:24">
      <c r="B24" s="312"/>
      <c r="C24" s="19"/>
      <c r="D24" s="312"/>
      <c r="E24" s="312"/>
      <c r="F24" s="312"/>
      <c r="G24" s="312"/>
      <c r="H24" s="312"/>
      <c r="I24" s="312"/>
      <c r="J24" s="312"/>
      <c r="K24" s="312"/>
      <c r="L24" s="312"/>
      <c r="M24" s="312"/>
      <c r="N24" s="312"/>
      <c r="O24" s="312"/>
    </row>
    <row r="25" spans="2:24">
      <c r="B25" s="312"/>
      <c r="C25" s="762"/>
      <c r="D25" s="312"/>
      <c r="E25" s="312"/>
      <c r="F25" s="312"/>
      <c r="G25" s="312"/>
      <c r="H25" s="312"/>
      <c r="I25" s="312"/>
      <c r="J25" s="312"/>
      <c r="K25" s="312"/>
      <c r="L25" s="312"/>
      <c r="M25" s="312"/>
      <c r="N25" s="312"/>
      <c r="O25" s="312"/>
    </row>
    <row r="26" spans="2:24">
      <c r="B26" s="312"/>
      <c r="C26" s="312"/>
      <c r="D26" s="312"/>
      <c r="E26" s="312"/>
      <c r="F26" s="312"/>
      <c r="G26" s="312"/>
      <c r="H26" s="312"/>
      <c r="I26" s="312"/>
      <c r="J26" s="312"/>
      <c r="K26" s="312"/>
      <c r="L26" s="312"/>
      <c r="M26" s="312"/>
      <c r="N26" s="312"/>
      <c r="O26" s="312"/>
    </row>
    <row r="27" spans="2:24">
      <c r="B27" s="312"/>
      <c r="C27" s="312"/>
      <c r="D27" s="312"/>
      <c r="E27" s="312"/>
      <c r="F27" s="312"/>
      <c r="G27" s="312"/>
      <c r="H27" s="312"/>
      <c r="I27" s="312"/>
      <c r="J27" s="312"/>
      <c r="K27" s="312"/>
      <c r="L27" s="312"/>
      <c r="M27" s="312"/>
      <c r="N27" s="312"/>
      <c r="O27" s="555"/>
    </row>
    <row r="28" spans="2:24">
      <c r="B28" s="312"/>
      <c r="C28" s="312"/>
      <c r="D28" s="312"/>
      <c r="E28" s="312"/>
      <c r="F28" s="312"/>
      <c r="G28" s="312"/>
      <c r="H28" s="312"/>
      <c r="I28" s="312"/>
      <c r="J28" s="312"/>
      <c r="K28" s="312"/>
      <c r="L28" s="312"/>
      <c r="M28" s="312"/>
      <c r="N28" s="312"/>
      <c r="O28" s="312"/>
    </row>
    <row r="29" spans="2:24">
      <c r="B29" s="312"/>
      <c r="C29" s="312"/>
      <c r="D29" s="312"/>
      <c r="E29" s="312"/>
      <c r="F29" s="312"/>
      <c r="G29" s="312"/>
      <c r="H29" s="312"/>
      <c r="I29" s="312"/>
      <c r="J29" s="312"/>
      <c r="K29" s="312"/>
      <c r="L29" s="312"/>
      <c r="M29" s="312"/>
      <c r="N29" s="312"/>
      <c r="O29" s="312"/>
    </row>
    <row r="30" spans="2:24">
      <c r="B30" s="312"/>
      <c r="C30" s="312"/>
      <c r="D30" s="312"/>
      <c r="E30" s="312"/>
      <c r="F30" s="312"/>
      <c r="G30" s="312"/>
      <c r="H30" s="312"/>
      <c r="I30" s="312"/>
      <c r="J30" s="312"/>
      <c r="K30" s="312"/>
      <c r="L30" s="312"/>
      <c r="M30" s="312"/>
      <c r="N30" s="312"/>
      <c r="O30" s="312"/>
    </row>
    <row r="31" spans="2:24">
      <c r="B31" s="312"/>
      <c r="C31" s="312"/>
      <c r="D31" s="312"/>
      <c r="E31" s="312"/>
      <c r="F31" s="312"/>
      <c r="G31" s="312"/>
      <c r="H31" s="312"/>
      <c r="I31" s="312"/>
      <c r="J31" s="312"/>
      <c r="K31" s="312"/>
      <c r="L31" s="312"/>
      <c r="M31" s="312"/>
      <c r="N31" s="312"/>
      <c r="O31" s="312"/>
    </row>
  </sheetData>
  <mergeCells count="7">
    <mergeCell ref="B5:I5"/>
    <mergeCell ref="B21:O21"/>
    <mergeCell ref="B7:O7"/>
    <mergeCell ref="B14:O14"/>
    <mergeCell ref="B2:O2"/>
    <mergeCell ref="B3:O3"/>
    <mergeCell ref="B4:O4"/>
  </mergeCells>
  <pageMargins left="0.70866141732283472" right="0.70866141732283472" top="0.74803149606299213" bottom="0.74803149606299213" header="0.31496062992125984" footer="0.31496062992125984"/>
  <pageSetup scale="85" orientation="portrait" r:id="rId1"/>
  <headerFooter>
    <oddFooter>&amp;C&amp;11&amp;A</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6" tint="0.79998168889431442"/>
  </sheetPr>
  <dimension ref="B1:O19"/>
  <sheetViews>
    <sheetView zoomScaleNormal="100" workbookViewId="0">
      <selection activeCell="J21" sqref="J21"/>
    </sheetView>
  </sheetViews>
  <sheetFormatPr baseColWidth="10" defaultRowHeight="12.75"/>
  <cols>
    <col min="1" max="1" width="0.90625" style="80" customWidth="1"/>
    <col min="2" max="2" width="15.6328125" style="80" customWidth="1"/>
    <col min="3" max="3" width="12.36328125" style="80" customWidth="1"/>
    <col min="4" max="5" width="15.6328125" style="80" customWidth="1"/>
    <col min="6" max="6" width="2.6328125" style="80" customWidth="1"/>
    <col min="7" max="7" width="6.7265625" style="80" customWidth="1"/>
    <col min="8" max="8" width="7" style="80" customWidth="1"/>
    <col min="9" max="16384" width="10.90625" style="80"/>
  </cols>
  <sheetData>
    <row r="1" spans="2:15" s="30" customFormat="1" ht="15" customHeight="1">
      <c r="B1" s="1030" t="s">
        <v>45</v>
      </c>
      <c r="C1" s="1030"/>
      <c r="D1" s="1030"/>
      <c r="E1" s="1030"/>
    </row>
    <row r="2" spans="2:15" s="30" customFormat="1" ht="15" customHeight="1">
      <c r="B2" s="31"/>
      <c r="C2" s="31"/>
      <c r="D2" s="31"/>
      <c r="E2" s="31"/>
    </row>
    <row r="3" spans="2:15" s="30" customFormat="1" ht="18.600000000000001" customHeight="1">
      <c r="B3" s="1031" t="s">
        <v>453</v>
      </c>
      <c r="C3" s="1031"/>
      <c r="D3" s="1031"/>
      <c r="E3" s="1031"/>
    </row>
    <row r="4" spans="2:15" s="30" customFormat="1" ht="15" customHeight="1">
      <c r="B4" s="1030" t="s">
        <v>626</v>
      </c>
      <c r="C4" s="1030"/>
      <c r="D4" s="1030"/>
      <c r="E4" s="1030"/>
    </row>
    <row r="5" spans="2:15" s="30" customFormat="1" ht="27.75" customHeight="1">
      <c r="B5" s="313" t="s">
        <v>11</v>
      </c>
      <c r="C5" s="314" t="s">
        <v>109</v>
      </c>
      <c r="D5" s="314" t="s">
        <v>112</v>
      </c>
      <c r="E5" s="314" t="s">
        <v>324</v>
      </c>
      <c r="G5" s="440"/>
    </row>
    <row r="6" spans="2:15" s="30" customFormat="1" ht="18" customHeight="1">
      <c r="B6" s="107" t="s">
        <v>67</v>
      </c>
      <c r="C6" s="781">
        <v>23.68</v>
      </c>
      <c r="D6" s="781">
        <v>127.3112</v>
      </c>
      <c r="E6" s="780">
        <f t="shared" ref="E6:E11" si="0">D6/C6*10</f>
        <v>53.763175675675676</v>
      </c>
      <c r="G6" s="441"/>
      <c r="H6" s="441"/>
    </row>
    <row r="7" spans="2:15" s="30" customFormat="1" ht="18" customHeight="1">
      <c r="B7" s="107" t="s">
        <v>68</v>
      </c>
      <c r="C7" s="781">
        <v>24.527000000000001</v>
      </c>
      <c r="D7" s="781">
        <v>94.672499999999999</v>
      </c>
      <c r="E7" s="780">
        <f t="shared" si="0"/>
        <v>38.599298732009622</v>
      </c>
      <c r="G7" s="441"/>
      <c r="H7" s="441"/>
    </row>
    <row r="8" spans="2:15" s="30" customFormat="1" ht="18" customHeight="1">
      <c r="B8" s="107" t="s">
        <v>69</v>
      </c>
      <c r="C8" s="781">
        <v>25.120999999999999</v>
      </c>
      <c r="D8" s="781">
        <v>130.375</v>
      </c>
      <c r="E8" s="780">
        <f t="shared" si="0"/>
        <v>51.898809760757928</v>
      </c>
      <c r="G8" s="441"/>
      <c r="H8" s="441"/>
    </row>
    <row r="9" spans="2:15" s="30" customFormat="1" ht="18" customHeight="1">
      <c r="B9" s="107" t="s">
        <v>63</v>
      </c>
      <c r="C9" s="781">
        <v>23.991</v>
      </c>
      <c r="D9" s="781">
        <v>149.78790000000001</v>
      </c>
      <c r="E9" s="780">
        <f t="shared" si="0"/>
        <v>62.435038139302243</v>
      </c>
      <c r="G9" s="441"/>
      <c r="H9" s="441"/>
      <c r="I9" s="31"/>
    </row>
    <row r="10" spans="2:15" s="30" customFormat="1" ht="18" customHeight="1">
      <c r="B10" s="107" t="s">
        <v>65</v>
      </c>
      <c r="C10" s="781">
        <v>21</v>
      </c>
      <c r="D10" s="781">
        <v>130.3073</v>
      </c>
      <c r="E10" s="780">
        <f t="shared" si="0"/>
        <v>62.051095238095243</v>
      </c>
      <c r="G10" s="442"/>
      <c r="H10" s="442"/>
      <c r="I10" s="201"/>
      <c r="J10" s="340"/>
      <c r="K10" s="340"/>
      <c r="L10" s="340"/>
      <c r="M10" s="340"/>
      <c r="N10" s="340"/>
      <c r="O10" s="340"/>
    </row>
    <row r="11" spans="2:15" ht="18" customHeight="1">
      <c r="B11" s="107" t="s">
        <v>70</v>
      </c>
      <c r="C11" s="781">
        <v>22.398</v>
      </c>
      <c r="D11" s="781">
        <v>134.88432</v>
      </c>
      <c r="E11" s="780">
        <f t="shared" si="0"/>
        <v>60.221591213501206</v>
      </c>
      <c r="F11" s="51"/>
      <c r="G11" s="442"/>
      <c r="H11" s="442"/>
      <c r="I11" s="53"/>
      <c r="J11" s="316"/>
      <c r="K11" s="316"/>
      <c r="L11" s="443"/>
      <c r="M11" s="53"/>
      <c r="N11" s="339"/>
      <c r="O11" s="339"/>
    </row>
    <row r="12" spans="2:15" ht="18" customHeight="1">
      <c r="B12" s="107" t="s">
        <v>111</v>
      </c>
      <c r="C12" s="781">
        <v>23.713999999999999</v>
      </c>
      <c r="D12" s="781">
        <f>C12*E12/10</f>
        <v>163.6266</v>
      </c>
      <c r="E12" s="780">
        <v>69</v>
      </c>
      <c r="F12" s="51"/>
      <c r="G12" s="442"/>
      <c r="H12" s="444"/>
      <c r="I12" s="445"/>
      <c r="J12" s="446"/>
      <c r="K12" s="446"/>
      <c r="L12" s="443"/>
      <c r="M12" s="53"/>
      <c r="N12" s="339"/>
      <c r="O12" s="339"/>
    </row>
    <row r="13" spans="2:15" ht="18" customHeight="1">
      <c r="B13" s="107" t="s">
        <v>163</v>
      </c>
      <c r="C13" s="781">
        <v>26.54</v>
      </c>
      <c r="D13" s="781">
        <v>174.083</v>
      </c>
      <c r="E13" s="780">
        <f>D13/C13*10</f>
        <v>65.592690278824421</v>
      </c>
      <c r="F13" s="51"/>
      <c r="G13" s="442"/>
      <c r="H13" s="442"/>
      <c r="I13" s="53"/>
      <c r="J13" s="316"/>
      <c r="K13" s="316"/>
      <c r="L13" s="443"/>
      <c r="M13" s="53"/>
      <c r="N13" s="339"/>
      <c r="O13" s="339"/>
    </row>
    <row r="14" spans="2:15" ht="18" customHeight="1">
      <c r="B14" s="107" t="s">
        <v>380</v>
      </c>
      <c r="C14" s="781">
        <v>20.937000000000001</v>
      </c>
      <c r="D14" s="781">
        <v>131.27499</v>
      </c>
      <c r="E14" s="780">
        <v>61.1</v>
      </c>
      <c r="F14" s="51"/>
      <c r="G14" s="442"/>
      <c r="H14" s="442"/>
      <c r="I14" s="53"/>
      <c r="J14" s="316"/>
      <c r="K14" s="316"/>
      <c r="L14" s="443"/>
      <c r="M14" s="53"/>
      <c r="N14" s="339"/>
      <c r="O14" s="339"/>
    </row>
    <row r="15" spans="2:15" ht="18" customHeight="1">
      <c r="B15" s="107" t="s">
        <v>474</v>
      </c>
      <c r="C15" s="781">
        <v>29.521999999999998</v>
      </c>
      <c r="D15" s="781">
        <v>192.80799999999999</v>
      </c>
      <c r="E15" s="780">
        <v>65.309938351060225</v>
      </c>
      <c r="F15" s="51"/>
      <c r="G15" s="442"/>
      <c r="H15" s="442"/>
      <c r="I15" s="53"/>
      <c r="J15" s="316"/>
      <c r="K15" s="316"/>
      <c r="L15" s="443"/>
      <c r="M15" s="53"/>
      <c r="N15" s="339"/>
      <c r="O15" s="339"/>
    </row>
    <row r="16" spans="2:15" ht="18" customHeight="1">
      <c r="B16" s="107" t="s">
        <v>534</v>
      </c>
      <c r="C16" s="781">
        <v>26.242000000000001</v>
      </c>
      <c r="D16" s="781">
        <v>174.8972</v>
      </c>
      <c r="E16" s="780">
        <f>D16/C16*10</f>
        <v>66.647816477402642</v>
      </c>
      <c r="F16" s="51"/>
      <c r="G16" s="442"/>
      <c r="H16" s="442"/>
      <c r="I16" s="53"/>
      <c r="J16" s="316"/>
      <c r="K16" s="316"/>
      <c r="L16" s="443"/>
      <c r="M16" s="53"/>
      <c r="N16" s="339"/>
      <c r="O16" s="339"/>
    </row>
    <row r="17" spans="2:15" ht="18" customHeight="1">
      <c r="B17" s="107" t="s">
        <v>598</v>
      </c>
      <c r="C17" s="781">
        <v>25.088000000000001</v>
      </c>
      <c r="D17" s="781"/>
      <c r="E17" s="780"/>
      <c r="F17" s="51"/>
      <c r="G17" s="447"/>
      <c r="H17" s="339"/>
      <c r="I17" s="569"/>
      <c r="J17" s="316"/>
      <c r="K17" s="316"/>
      <c r="L17" s="443"/>
      <c r="M17" s="53"/>
      <c r="N17" s="339"/>
      <c r="O17" s="339"/>
    </row>
    <row r="18" spans="2:15" ht="20.25" customHeight="1">
      <c r="B18" s="1193" t="s">
        <v>653</v>
      </c>
      <c r="C18" s="1254"/>
      <c r="D18" s="1254"/>
      <c r="E18" s="1254"/>
      <c r="F18" s="61"/>
      <c r="G18" s="61"/>
      <c r="H18" s="61"/>
      <c r="I18" s="448"/>
      <c r="J18" s="448"/>
      <c r="K18" s="448"/>
      <c r="L18" s="448"/>
      <c r="M18" s="339"/>
      <c r="N18" s="339"/>
      <c r="O18" s="339"/>
    </row>
    <row r="19" spans="2:15" ht="18" customHeight="1">
      <c r="B19" s="1254" t="s">
        <v>535</v>
      </c>
      <c r="C19" s="1254"/>
      <c r="D19" s="1254"/>
      <c r="E19" s="1254"/>
    </row>
  </sheetData>
  <mergeCells count="5">
    <mergeCell ref="B1:E1"/>
    <mergeCell ref="B3:E3"/>
    <mergeCell ref="B4:E4"/>
    <mergeCell ref="B18:E18"/>
    <mergeCell ref="B19:E19"/>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R43"/>
  <sheetViews>
    <sheetView zoomScaleNormal="100" workbookViewId="0">
      <selection activeCell="C42" sqref="C42:F42"/>
    </sheetView>
  </sheetViews>
  <sheetFormatPr baseColWidth="10" defaultRowHeight="12"/>
  <cols>
    <col min="1" max="1" width="11.81640625" style="1" customWidth="1"/>
    <col min="2" max="6" width="9" style="1" customWidth="1"/>
    <col min="7" max="7" width="9.36328125" style="1" customWidth="1"/>
    <col min="8" max="8" width="6.90625" style="37" customWidth="1"/>
    <col min="9" max="14" width="10.90625" style="37"/>
    <col min="15" max="18" width="10.90625" style="127"/>
    <col min="19" max="16384" width="10.90625" style="1"/>
  </cols>
  <sheetData>
    <row r="1" spans="1:18" s="24" customFormat="1" ht="12.75">
      <c r="A1" s="1026" t="s">
        <v>1</v>
      </c>
      <c r="B1" s="1026"/>
      <c r="C1" s="1026"/>
      <c r="D1" s="1026"/>
      <c r="E1" s="1026"/>
      <c r="F1" s="1026"/>
      <c r="G1" s="1026"/>
      <c r="H1" s="205"/>
      <c r="I1" s="205"/>
      <c r="J1" s="205"/>
      <c r="K1" s="205"/>
      <c r="L1" s="205"/>
      <c r="M1" s="205"/>
      <c r="N1" s="205"/>
      <c r="O1" s="120"/>
      <c r="P1" s="120"/>
      <c r="Q1" s="120"/>
      <c r="R1" s="120"/>
    </row>
    <row r="2" spans="1:18" s="24" customFormat="1" ht="12.75">
      <c r="A2" s="29"/>
      <c r="B2" s="29"/>
      <c r="C2" s="29"/>
      <c r="D2" s="29"/>
      <c r="E2" s="29"/>
      <c r="F2" s="29"/>
      <c r="G2" s="29"/>
      <c r="H2" s="205"/>
      <c r="I2" s="205"/>
      <c r="J2" s="205"/>
      <c r="K2" s="205"/>
      <c r="L2" s="205"/>
      <c r="M2" s="205"/>
      <c r="N2" s="205"/>
      <c r="O2" s="120"/>
      <c r="P2" s="120"/>
      <c r="Q2" s="120"/>
      <c r="R2" s="120"/>
    </row>
    <row r="3" spans="1:18" s="24" customFormat="1" ht="12.75">
      <c r="A3" s="1026" t="s">
        <v>448</v>
      </c>
      <c r="B3" s="1026"/>
      <c r="C3" s="1026"/>
      <c r="D3" s="1026"/>
      <c r="E3" s="1026"/>
      <c r="F3" s="1026"/>
      <c r="G3" s="1026"/>
      <c r="H3" s="205"/>
      <c r="I3" s="205"/>
      <c r="J3" s="205"/>
      <c r="K3" s="205"/>
      <c r="L3" s="205"/>
      <c r="M3" s="205"/>
      <c r="N3" s="205"/>
      <c r="O3" s="120"/>
      <c r="P3" s="120"/>
      <c r="Q3" s="120"/>
      <c r="R3" s="120"/>
    </row>
    <row r="4" spans="1:18" s="24" customFormat="1" ht="12.75">
      <c r="A4" s="1027" t="s">
        <v>664</v>
      </c>
      <c r="B4" s="1027"/>
      <c r="C4" s="1027"/>
      <c r="D4" s="1027"/>
      <c r="E4" s="1027"/>
      <c r="F4" s="1027"/>
      <c r="G4" s="1027"/>
      <c r="H4" s="205"/>
      <c r="I4" s="205"/>
      <c r="J4" s="205"/>
      <c r="K4" s="205"/>
      <c r="L4" s="205"/>
      <c r="M4" s="205"/>
      <c r="N4" s="205"/>
      <c r="O4" s="120"/>
      <c r="P4" s="120"/>
      <c r="Q4" s="120"/>
      <c r="R4" s="120"/>
    </row>
    <row r="5" spans="1:18" s="22" customFormat="1" ht="49.5" customHeight="1">
      <c r="A5" s="691" t="s">
        <v>379</v>
      </c>
      <c r="B5" s="691" t="s">
        <v>132</v>
      </c>
      <c r="C5" s="691" t="s">
        <v>6</v>
      </c>
      <c r="D5" s="691" t="s">
        <v>13</v>
      </c>
      <c r="E5" s="691" t="s">
        <v>113</v>
      </c>
      <c r="F5" s="691" t="s">
        <v>134</v>
      </c>
      <c r="G5" s="691" t="s">
        <v>135</v>
      </c>
      <c r="H5" s="205"/>
      <c r="I5" s="36"/>
      <c r="J5" s="36"/>
      <c r="K5" s="36"/>
      <c r="L5" s="36"/>
      <c r="M5" s="36"/>
      <c r="N5" s="36"/>
      <c r="O5" s="129"/>
      <c r="P5" s="129"/>
      <c r="Q5" s="129"/>
      <c r="R5" s="129"/>
    </row>
    <row r="6" spans="1:18" s="22" customFormat="1" ht="15.75" customHeight="1">
      <c r="A6" s="115" t="s">
        <v>69</v>
      </c>
      <c r="B6" s="820">
        <v>203.18</v>
      </c>
      <c r="C6" s="821">
        <v>649.70899999999995</v>
      </c>
      <c r="D6" s="821">
        <v>653.76199999999994</v>
      </c>
      <c r="E6" s="821">
        <v>132.72300000000001</v>
      </c>
      <c r="F6" s="820">
        <v>199.12700000000001</v>
      </c>
      <c r="G6" s="81">
        <v>0.30458637852918957</v>
      </c>
      <c r="H6" s="213"/>
      <c r="I6" s="205"/>
      <c r="J6" s="205"/>
      <c r="K6" s="205"/>
      <c r="L6" s="205"/>
      <c r="M6" s="205"/>
      <c r="N6" s="205"/>
      <c r="O6" s="205"/>
      <c r="P6" s="205"/>
      <c r="Q6" s="205"/>
      <c r="R6" s="205"/>
    </row>
    <row r="7" spans="1:18" s="22" customFormat="1" ht="15.75" customHeight="1">
      <c r="A7" s="115" t="s">
        <v>63</v>
      </c>
      <c r="B7" s="820">
        <v>199.12700000000001</v>
      </c>
      <c r="C7" s="821">
        <v>695.95</v>
      </c>
      <c r="D7" s="821">
        <v>697.43299999999999</v>
      </c>
      <c r="E7" s="821">
        <v>158.19800000000001</v>
      </c>
      <c r="F7" s="820">
        <v>197.64400000000001</v>
      </c>
      <c r="G7" s="81">
        <v>0.28338779495664818</v>
      </c>
      <c r="H7" s="213"/>
      <c r="I7" s="205"/>
      <c r="J7" s="205"/>
      <c r="K7" s="205"/>
      <c r="L7" s="205"/>
      <c r="M7" s="205"/>
      <c r="N7" s="205"/>
      <c r="O7" s="205"/>
      <c r="P7" s="205"/>
      <c r="Q7" s="205"/>
      <c r="R7" s="205"/>
    </row>
    <row r="8" spans="1:18" s="22" customFormat="1" ht="15.75" customHeight="1">
      <c r="A8" s="115" t="s">
        <v>65</v>
      </c>
      <c r="B8" s="820">
        <v>197.64400000000001</v>
      </c>
      <c r="C8" s="821">
        <v>658.649</v>
      </c>
      <c r="D8" s="821">
        <v>679.38300000000004</v>
      </c>
      <c r="E8" s="821">
        <v>137.33000000000001</v>
      </c>
      <c r="F8" s="820">
        <v>176.91</v>
      </c>
      <c r="G8" s="81">
        <v>0.26039803763120356</v>
      </c>
      <c r="H8" s="213"/>
      <c r="I8" s="205"/>
      <c r="J8" s="205"/>
      <c r="K8" s="205"/>
      <c r="L8" s="205"/>
      <c r="M8" s="205"/>
      <c r="N8" s="205"/>
      <c r="O8" s="205"/>
      <c r="P8" s="205"/>
      <c r="Q8" s="205"/>
      <c r="R8" s="205"/>
    </row>
    <row r="9" spans="1:18" s="22" customFormat="1" ht="15.75" customHeight="1">
      <c r="A9" s="115" t="s">
        <v>70</v>
      </c>
      <c r="B9" s="820">
        <v>177.06</v>
      </c>
      <c r="C9" s="821">
        <v>715.36</v>
      </c>
      <c r="D9" s="821">
        <v>698.33</v>
      </c>
      <c r="E9" s="821">
        <v>165.91</v>
      </c>
      <c r="F9" s="820">
        <v>194.09</v>
      </c>
      <c r="G9" s="81">
        <v>0.27793450088067245</v>
      </c>
      <c r="H9" s="213"/>
      <c r="I9" s="205"/>
      <c r="J9" s="205"/>
      <c r="K9" s="205"/>
      <c r="L9" s="205"/>
      <c r="M9" s="205"/>
      <c r="N9" s="205"/>
      <c r="O9" s="205"/>
      <c r="P9" s="205"/>
      <c r="Q9" s="205"/>
      <c r="R9" s="205"/>
    </row>
    <row r="10" spans="1:18" s="22" customFormat="1" ht="15.75" customHeight="1">
      <c r="A10" s="115" t="s">
        <v>144</v>
      </c>
      <c r="B10" s="820">
        <v>194.69</v>
      </c>
      <c r="C10" s="821">
        <v>728.26</v>
      </c>
      <c r="D10" s="821">
        <v>705.74</v>
      </c>
      <c r="E10" s="821">
        <v>164.42</v>
      </c>
      <c r="F10" s="820">
        <v>217.2</v>
      </c>
      <c r="G10" s="81">
        <v>0.30776206534984551</v>
      </c>
      <c r="H10" s="213"/>
      <c r="I10" s="205"/>
      <c r="J10" s="205"/>
      <c r="K10" s="205"/>
      <c r="L10" s="205"/>
      <c r="M10" s="205"/>
      <c r="N10" s="205"/>
      <c r="O10" s="205"/>
      <c r="P10" s="205"/>
      <c r="Q10" s="205"/>
      <c r="R10" s="205"/>
    </row>
    <row r="11" spans="1:18" s="22" customFormat="1" ht="15.75" customHeight="1">
      <c r="A11" s="42" t="s">
        <v>377</v>
      </c>
      <c r="B11" s="819">
        <v>218.69</v>
      </c>
      <c r="C11" s="819">
        <v>735.21</v>
      </c>
      <c r="D11" s="819">
        <v>711.16</v>
      </c>
      <c r="E11" s="819">
        <v>172.84</v>
      </c>
      <c r="F11" s="819">
        <v>242.74</v>
      </c>
      <c r="G11" s="81">
        <v>0.34132965858597225</v>
      </c>
      <c r="H11" s="213"/>
      <c r="I11" s="205"/>
      <c r="J11" s="205"/>
      <c r="K11" s="205"/>
      <c r="L11" s="205"/>
      <c r="M11" s="205"/>
      <c r="N11" s="205"/>
      <c r="O11" s="205"/>
      <c r="P11" s="205"/>
      <c r="Q11" s="205"/>
      <c r="R11" s="205"/>
    </row>
    <row r="12" spans="1:18" s="117" customFormat="1" ht="15.75" customHeight="1">
      <c r="A12" s="558" t="s">
        <v>471</v>
      </c>
      <c r="B12" s="819">
        <v>245</v>
      </c>
      <c r="C12" s="819">
        <v>756.4</v>
      </c>
      <c r="D12" s="819">
        <v>739.09</v>
      </c>
      <c r="E12" s="819">
        <v>183.36</v>
      </c>
      <c r="F12" s="819">
        <v>262.08</v>
      </c>
      <c r="G12" s="81">
        <v>0.34132965858597225</v>
      </c>
      <c r="H12" s="213"/>
      <c r="I12" s="205"/>
      <c r="J12" s="205"/>
      <c r="K12" s="205"/>
      <c r="L12" s="205"/>
      <c r="M12" s="205"/>
      <c r="N12" s="205"/>
      <c r="O12" s="205"/>
      <c r="P12" s="205"/>
      <c r="Q12" s="205"/>
      <c r="R12" s="205"/>
    </row>
    <row r="13" spans="1:18" s="22" customFormat="1" ht="15.75" customHeight="1">
      <c r="A13" s="800" t="s">
        <v>566</v>
      </c>
      <c r="B13" s="819">
        <v>262.77</v>
      </c>
      <c r="C13" s="819">
        <v>762.88</v>
      </c>
      <c r="D13" s="819">
        <v>742.52</v>
      </c>
      <c r="E13" s="819">
        <v>182.47</v>
      </c>
      <c r="F13" s="819">
        <v>283.06</v>
      </c>
      <c r="G13" s="81">
        <f>F13/D13</f>
        <v>0.38121532079943976</v>
      </c>
      <c r="H13" s="213"/>
      <c r="J13" s="205"/>
      <c r="K13" s="205"/>
      <c r="L13" s="205"/>
      <c r="M13" s="205"/>
      <c r="N13" s="205"/>
      <c r="O13" s="205"/>
      <c r="P13" s="205"/>
      <c r="Q13" s="205"/>
      <c r="R13" s="205"/>
    </row>
    <row r="14" spans="1:18" s="22" customFormat="1" ht="15.75" customHeight="1">
      <c r="A14" s="800" t="s">
        <v>567</v>
      </c>
      <c r="B14" s="819">
        <v>283.06</v>
      </c>
      <c r="C14" s="819">
        <v>731.35</v>
      </c>
      <c r="D14" s="819">
        <v>736.56</v>
      </c>
      <c r="E14" s="819">
        <v>172.16</v>
      </c>
      <c r="F14" s="819">
        <v>277.85000000000002</v>
      </c>
      <c r="G14" s="81">
        <f>F14/D14</f>
        <v>0.37722656674269583</v>
      </c>
      <c r="H14" s="213"/>
      <c r="J14" s="276"/>
      <c r="K14" s="205"/>
      <c r="L14" s="205"/>
      <c r="M14" s="205"/>
      <c r="N14" s="205"/>
      <c r="O14" s="205"/>
      <c r="P14" s="205"/>
      <c r="Q14" s="205"/>
      <c r="R14" s="205"/>
    </row>
    <row r="15" spans="1:18" s="22" customFormat="1" ht="15.75" customHeight="1">
      <c r="A15" s="806" t="s">
        <v>568</v>
      </c>
      <c r="B15" s="819">
        <v>277.85000000000002</v>
      </c>
      <c r="C15" s="819">
        <v>765.41</v>
      </c>
      <c r="D15" s="819">
        <v>753.76</v>
      </c>
      <c r="E15" s="819">
        <v>179.81</v>
      </c>
      <c r="F15" s="819">
        <v>289.5</v>
      </c>
      <c r="G15" s="81">
        <f>F15/D15</f>
        <v>0.38407450647420932</v>
      </c>
      <c r="H15" s="213"/>
      <c r="I15" s="19"/>
      <c r="J15" s="276"/>
      <c r="K15" s="205"/>
      <c r="L15" s="205"/>
      <c r="M15" s="205"/>
      <c r="N15" s="205"/>
      <c r="O15" s="205"/>
      <c r="P15" s="205"/>
      <c r="Q15" s="205"/>
      <c r="R15" s="205"/>
    </row>
    <row r="16" spans="1:18" s="22" customFormat="1" ht="15" customHeight="1">
      <c r="A16" s="1025" t="s">
        <v>177</v>
      </c>
      <c r="B16" s="1025"/>
      <c r="C16" s="1025"/>
      <c r="D16" s="1025"/>
      <c r="E16" s="1025"/>
      <c r="F16" s="1025"/>
      <c r="G16" s="1025"/>
      <c r="I16" s="205"/>
      <c r="J16" s="205"/>
      <c r="K16" s="205"/>
      <c r="L16" s="205"/>
      <c r="M16" s="205"/>
      <c r="N16" s="205"/>
      <c r="O16" s="205"/>
      <c r="P16" s="205"/>
      <c r="Q16" s="205"/>
      <c r="R16" s="205"/>
    </row>
    <row r="17" spans="1:18" s="22" customFormat="1" ht="43.5" customHeight="1">
      <c r="A17" s="711"/>
      <c r="B17" s="711"/>
      <c r="C17" s="771"/>
      <c r="D17" s="919"/>
      <c r="E17" s="711"/>
      <c r="F17" s="711"/>
      <c r="G17" s="711"/>
      <c r="I17" s="205"/>
      <c r="J17" s="205"/>
      <c r="K17" s="205"/>
      <c r="L17" s="205"/>
      <c r="M17" s="205"/>
      <c r="N17" s="205"/>
      <c r="O17" s="205"/>
      <c r="P17" s="205"/>
      <c r="Q17" s="205"/>
      <c r="R17" s="205"/>
    </row>
    <row r="19" spans="1:18" ht="15" customHeight="1">
      <c r="H19" s="204"/>
    </row>
    <row r="20" spans="1:18" ht="9.75" customHeight="1">
      <c r="H20" s="552"/>
      <c r="I20" s="552"/>
      <c r="J20" s="552"/>
      <c r="K20" s="552"/>
      <c r="L20" s="552"/>
      <c r="M20" s="552"/>
      <c r="N20" s="552"/>
      <c r="O20" s="552"/>
      <c r="P20" s="552"/>
      <c r="Q20" s="552"/>
    </row>
    <row r="21" spans="1:18" ht="15" customHeight="1">
      <c r="H21" s="552"/>
      <c r="I21" s="552"/>
      <c r="J21" s="552"/>
      <c r="K21" s="552"/>
      <c r="L21" s="552"/>
      <c r="M21" s="552"/>
      <c r="N21" s="552"/>
      <c r="O21" s="552"/>
      <c r="P21" s="552"/>
      <c r="Q21" s="552"/>
    </row>
    <row r="22" spans="1:18" ht="15" customHeight="1">
      <c r="H22" s="552"/>
      <c r="I22" s="552"/>
      <c r="J22" s="552"/>
      <c r="K22" s="552"/>
      <c r="L22" s="552"/>
      <c r="M22" s="552"/>
      <c r="N22" s="552"/>
      <c r="O22" s="552"/>
      <c r="P22" s="552"/>
      <c r="Q22" s="552"/>
    </row>
    <row r="23" spans="1:18" ht="15" customHeight="1">
      <c r="H23" s="552"/>
      <c r="I23" s="552"/>
      <c r="J23" s="552"/>
      <c r="K23" s="552"/>
      <c r="L23" s="552"/>
      <c r="M23" s="552"/>
      <c r="N23" s="552"/>
      <c r="O23" s="552"/>
      <c r="P23" s="552"/>
      <c r="Q23" s="552"/>
    </row>
    <row r="24" spans="1:18" ht="15" customHeight="1"/>
    <row r="25" spans="1:18" ht="15" customHeight="1"/>
    <row r="26" spans="1:18" ht="15" customHeight="1"/>
    <row r="27" spans="1:18" ht="15" customHeight="1">
      <c r="A27" s="16"/>
      <c r="B27" s="16"/>
      <c r="C27" s="16"/>
      <c r="D27" s="16"/>
      <c r="E27" s="16"/>
    </row>
    <row r="28" spans="1:18" ht="15" customHeight="1">
      <c r="B28" s="16"/>
      <c r="C28" s="16"/>
      <c r="D28" s="16"/>
      <c r="E28" s="16"/>
    </row>
    <row r="29" spans="1:18" ht="15" customHeight="1"/>
    <row r="30" spans="1:18" ht="15" customHeight="1">
      <c r="H30" s="206"/>
    </row>
    <row r="31" spans="1:18" ht="15" customHeight="1">
      <c r="H31" s="206"/>
    </row>
    <row r="32" spans="1:18" ht="15" customHeight="1">
      <c r="H32" s="206"/>
    </row>
    <row r="33" spans="1:8" ht="15" customHeight="1">
      <c r="H33" s="207"/>
    </row>
    <row r="34" spans="1:8" ht="14.25" customHeight="1"/>
    <row r="35" spans="1:8" ht="14.25" customHeight="1"/>
    <row r="36" spans="1:8" ht="14.25" customHeight="1"/>
    <row r="37" spans="1:8" ht="14.25" customHeight="1"/>
    <row r="38" spans="1:8" ht="14.25" customHeight="1"/>
    <row r="39" spans="1:8" ht="14.25" customHeight="1"/>
    <row r="40" spans="1:8" ht="14.25" customHeight="1"/>
    <row r="41" spans="1:8" ht="14.25" customHeight="1">
      <c r="C41" s="382">
        <f>+C15-C14</f>
        <v>34.059999999999945</v>
      </c>
      <c r="D41" s="382">
        <f t="shared" ref="D41:F41" si="0">+D15-D14</f>
        <v>17.200000000000045</v>
      </c>
      <c r="E41" s="382">
        <f t="shared" si="0"/>
        <v>7.6500000000000057</v>
      </c>
      <c r="F41" s="382">
        <f t="shared" si="0"/>
        <v>11.649999999999977</v>
      </c>
    </row>
    <row r="42" spans="1:8" ht="18">
      <c r="C42" s="19">
        <f>+C41/C14</f>
        <v>4.6571409038080186E-2</v>
      </c>
      <c r="D42" s="19">
        <f t="shared" ref="D42:F42" si="1">+D41/D14</f>
        <v>2.3351797545345995E-2</v>
      </c>
      <c r="E42" s="19">
        <f t="shared" si="1"/>
        <v>4.4435408921933123E-2</v>
      </c>
      <c r="F42" s="19">
        <f t="shared" si="1"/>
        <v>4.1929098434406967E-2</v>
      </c>
    </row>
    <row r="43" spans="1:8">
      <c r="A43" s="16"/>
      <c r="B43" s="16"/>
      <c r="C43" s="16"/>
      <c r="D43" s="16"/>
      <c r="E43" s="16"/>
      <c r="F43" s="16"/>
      <c r="G43" s="16"/>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4">
    <mergeCell ref="A16:G16"/>
    <mergeCell ref="A1:G1"/>
    <mergeCell ref="A3:G3"/>
    <mergeCell ref="A4:G4"/>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6" tint="0.79998168889431442"/>
  </sheetPr>
  <dimension ref="B1:N26"/>
  <sheetViews>
    <sheetView zoomScaleNormal="100" zoomScaleSheetLayoutView="50" workbookViewId="0">
      <selection activeCell="J16" sqref="J16"/>
    </sheetView>
  </sheetViews>
  <sheetFormatPr baseColWidth="10" defaultRowHeight="12.75"/>
  <cols>
    <col min="1" max="1" width="0.90625" style="80" customWidth="1"/>
    <col min="2" max="2" width="12.54296875" style="80" customWidth="1"/>
    <col min="3" max="3" width="13.6328125" style="80" customWidth="1"/>
    <col min="4" max="6" width="12.7265625" style="80" customWidth="1"/>
    <col min="7" max="7" width="1.54296875" style="80" customWidth="1"/>
    <col min="8" max="8" width="6.7265625" style="80" customWidth="1"/>
    <col min="9" max="9" width="7" style="80" customWidth="1"/>
    <col min="10" max="16384" width="10.90625" style="80"/>
  </cols>
  <sheetData>
    <row r="1" spans="2:14" s="30" customFormat="1" ht="15" customHeight="1">
      <c r="B1" s="1030" t="s">
        <v>3</v>
      </c>
      <c r="C1" s="1030"/>
      <c r="D1" s="1030"/>
      <c r="E1" s="1030"/>
      <c r="F1" s="1030"/>
    </row>
    <row r="2" spans="2:14" s="30" customFormat="1" ht="28.5" customHeight="1">
      <c r="B2" s="1031" t="s">
        <v>264</v>
      </c>
      <c r="C2" s="1030"/>
      <c r="D2" s="1030"/>
      <c r="E2" s="1030"/>
      <c r="F2" s="1030"/>
    </row>
    <row r="3" spans="2:14" s="30" customFormat="1" ht="15" customHeight="1">
      <c r="B3" s="1030" t="s">
        <v>548</v>
      </c>
      <c r="C3" s="1030"/>
      <c r="D3" s="1030"/>
      <c r="E3" s="1030"/>
      <c r="F3" s="1030"/>
      <c r="I3" s="340"/>
      <c r="J3" s="340"/>
      <c r="K3" s="340"/>
      <c r="L3" s="340"/>
      <c r="M3" s="340"/>
      <c r="N3" s="340"/>
    </row>
    <row r="4" spans="2:14" s="30" customFormat="1" ht="15" customHeight="1">
      <c r="B4" s="66"/>
      <c r="C4" s="66"/>
      <c r="D4" s="66"/>
      <c r="E4" s="66"/>
      <c r="F4" s="66"/>
      <c r="I4" s="340"/>
      <c r="J4" s="340"/>
      <c r="K4" s="340"/>
      <c r="L4" s="340"/>
      <c r="M4" s="340"/>
      <c r="N4" s="340"/>
    </row>
    <row r="5" spans="2:14" s="30" customFormat="1" ht="27.75" customHeight="1">
      <c r="B5" s="313" t="s">
        <v>11</v>
      </c>
      <c r="C5" s="313" t="s">
        <v>12</v>
      </c>
      <c r="D5" s="314" t="s">
        <v>32</v>
      </c>
      <c r="E5" s="314" t="s">
        <v>30</v>
      </c>
      <c r="F5" s="314" t="s">
        <v>31</v>
      </c>
      <c r="I5" s="201"/>
      <c r="J5" s="201"/>
      <c r="K5" s="201"/>
      <c r="L5" s="340"/>
      <c r="M5" s="340"/>
      <c r="N5" s="340"/>
    </row>
    <row r="6" spans="2:14" ht="16.5" customHeight="1">
      <c r="B6" s="1191" t="s">
        <v>377</v>
      </c>
      <c r="C6" s="325" t="s">
        <v>184</v>
      </c>
      <c r="D6" s="660">
        <v>22332</v>
      </c>
      <c r="E6" s="660">
        <v>148507.79999999999</v>
      </c>
      <c r="F6" s="661">
        <f>E6/D6*10</f>
        <v>66.5</v>
      </c>
      <c r="G6" s="51"/>
      <c r="H6" s="337"/>
      <c r="I6" s="656"/>
      <c r="J6" s="53"/>
      <c r="K6" s="316"/>
      <c r="L6" s="316"/>
      <c r="M6" s="443"/>
      <c r="N6" s="53"/>
    </row>
    <row r="7" spans="2:14" ht="16.5" customHeight="1">
      <c r="B7" s="1191"/>
      <c r="C7" s="325" t="s">
        <v>185</v>
      </c>
      <c r="D7" s="660">
        <v>4208</v>
      </c>
      <c r="E7" s="660">
        <v>25500.5</v>
      </c>
      <c r="F7" s="661">
        <f>E7/D7*10</f>
        <v>60.600047528517109</v>
      </c>
      <c r="G7" s="51"/>
      <c r="H7" s="337"/>
      <c r="I7" s="656"/>
      <c r="J7" s="53"/>
      <c r="K7" s="316"/>
      <c r="L7" s="316"/>
      <c r="M7" s="443"/>
      <c r="N7" s="53"/>
    </row>
    <row r="8" spans="2:14" ht="16.5" customHeight="1">
      <c r="B8" s="1191"/>
      <c r="C8" s="325" t="s">
        <v>7</v>
      </c>
      <c r="D8" s="662">
        <f>SUM(D6:D7)</f>
        <v>26540</v>
      </c>
      <c r="E8" s="662">
        <f>SUM(E6:E7)</f>
        <v>174008.3</v>
      </c>
      <c r="F8" s="663">
        <f>E8/D8*10</f>
        <v>65.564544084400907</v>
      </c>
      <c r="G8" s="51"/>
      <c r="H8" s="337"/>
      <c r="I8" s="657"/>
      <c r="J8" s="53"/>
      <c r="K8" s="316"/>
      <c r="L8" s="316"/>
      <c r="M8" s="443"/>
      <c r="N8" s="53"/>
    </row>
    <row r="9" spans="2:14" ht="16.5" customHeight="1">
      <c r="B9" s="1256" t="s">
        <v>380</v>
      </c>
      <c r="C9" s="325" t="s">
        <v>184</v>
      </c>
      <c r="D9" s="662">
        <v>17395</v>
      </c>
      <c r="E9" s="660">
        <f>D9*F9/10</f>
        <v>111501.95</v>
      </c>
      <c r="F9" s="663">
        <v>64.099999999999994</v>
      </c>
      <c r="G9" s="51"/>
      <c r="H9" s="337"/>
      <c r="I9" s="657"/>
      <c r="J9" s="53"/>
      <c r="K9" s="316"/>
      <c r="L9" s="316"/>
      <c r="M9" s="443"/>
      <c r="N9" s="53"/>
    </row>
    <row r="10" spans="2:14" ht="16.5" customHeight="1">
      <c r="B10" s="1256"/>
      <c r="C10" s="325" t="s">
        <v>185</v>
      </c>
      <c r="D10" s="662">
        <v>3542</v>
      </c>
      <c r="E10" s="660">
        <f>D10*F10/10</f>
        <v>16364.040000000003</v>
      </c>
      <c r="F10" s="663">
        <v>46.2</v>
      </c>
      <c r="G10" s="51"/>
      <c r="H10" s="337"/>
      <c r="I10" s="657"/>
      <c r="J10" s="667"/>
      <c r="K10" s="656"/>
      <c r="L10" s="316"/>
      <c r="M10" s="443"/>
      <c r="N10" s="53"/>
    </row>
    <row r="11" spans="2:14" ht="16.5" customHeight="1">
      <c r="B11" s="1256"/>
      <c r="C11" s="325" t="s">
        <v>7</v>
      </c>
      <c r="D11" s="662">
        <f>SUM(D9:D10)</f>
        <v>20937</v>
      </c>
      <c r="E11" s="662">
        <f>E9+E10</f>
        <v>127865.99</v>
      </c>
      <c r="F11" s="663">
        <f>E11/D11*10</f>
        <v>61.071782012704787</v>
      </c>
      <c r="G11" s="51"/>
      <c r="H11" s="670"/>
      <c r="I11" s="674"/>
      <c r="J11" s="670"/>
      <c r="K11" s="316"/>
      <c r="L11" s="316"/>
      <c r="M11" s="443"/>
      <c r="N11" s="53"/>
    </row>
    <row r="12" spans="2:14" ht="16.5" customHeight="1">
      <c r="B12" s="1256" t="s">
        <v>466</v>
      </c>
      <c r="C12" s="325" t="s">
        <v>184</v>
      </c>
      <c r="D12" s="662">
        <v>27885</v>
      </c>
      <c r="E12" s="660">
        <f>1815355/10</f>
        <v>181535.5</v>
      </c>
      <c r="F12" s="663">
        <f>+E12*10/D12</f>
        <v>65.101488255334402</v>
      </c>
      <c r="G12" s="51"/>
      <c r="H12" s="337"/>
      <c r="I12" s="657"/>
      <c r="J12" s="53"/>
      <c r="K12" s="316"/>
      <c r="L12" s="316"/>
      <c r="M12" s="443"/>
      <c r="N12" s="53"/>
    </row>
    <row r="13" spans="2:14" ht="16.5" customHeight="1">
      <c r="B13" s="1256"/>
      <c r="C13" s="325" t="s">
        <v>185</v>
      </c>
      <c r="D13" s="662">
        <v>1637</v>
      </c>
      <c r="E13" s="660">
        <f>112725/10</f>
        <v>11272.5</v>
      </c>
      <c r="F13" s="663">
        <f>+E13*10/D13</f>
        <v>68.860720830788026</v>
      </c>
      <c r="G13" s="51"/>
      <c r="H13" s="337"/>
      <c r="I13" s="657"/>
      <c r="J13" s="655"/>
      <c r="K13" s="316"/>
      <c r="L13" s="316"/>
      <c r="M13" s="443"/>
      <c r="N13" s="53"/>
    </row>
    <row r="14" spans="2:14" ht="16.5" customHeight="1">
      <c r="B14" s="1256"/>
      <c r="C14" s="325" t="s">
        <v>7</v>
      </c>
      <c r="D14" s="662">
        <f>+D12+D13</f>
        <v>29522</v>
      </c>
      <c r="E14" s="662">
        <f>+E12+E13</f>
        <v>192808</v>
      </c>
      <c r="F14" s="663">
        <f>+E14*10/D14</f>
        <v>65.309938351060225</v>
      </c>
      <c r="G14" s="51"/>
      <c r="H14" s="672"/>
      <c r="I14" s="674"/>
      <c r="J14" s="673"/>
      <c r="K14" s="316"/>
      <c r="L14" s="316"/>
      <c r="M14" s="443"/>
      <c r="N14" s="53"/>
    </row>
    <row r="15" spans="2:14" ht="16.5" customHeight="1">
      <c r="B15" s="1256" t="s">
        <v>542</v>
      </c>
      <c r="C15" s="325" t="s">
        <v>184</v>
      </c>
      <c r="D15" s="662">
        <v>23083</v>
      </c>
      <c r="E15" s="662">
        <v>154923.79999999999</v>
      </c>
      <c r="F15" s="663">
        <f>E15/D15*10</f>
        <v>67.115972793830963</v>
      </c>
      <c r="G15" s="51"/>
      <c r="H15" s="672"/>
      <c r="I15" s="674"/>
      <c r="J15" s="673"/>
      <c r="K15" s="316"/>
      <c r="L15" s="316"/>
      <c r="M15" s="443"/>
      <c r="N15" s="53"/>
    </row>
    <row r="16" spans="2:14" ht="16.5" customHeight="1">
      <c r="B16" s="1256"/>
      <c r="C16" s="325" t="s">
        <v>502</v>
      </c>
      <c r="D16" s="662">
        <v>3159</v>
      </c>
      <c r="E16" s="662">
        <v>19973.400000000001</v>
      </c>
      <c r="F16" s="663">
        <f>E16/D16*10</f>
        <v>63.226970560303897</v>
      </c>
      <c r="G16" s="51"/>
      <c r="H16" s="672"/>
      <c r="I16" s="674"/>
      <c r="J16" s="673"/>
      <c r="K16" s="316"/>
      <c r="L16" s="316"/>
      <c r="M16" s="443"/>
      <c r="N16" s="53"/>
    </row>
    <row r="17" spans="2:14" ht="16.5" customHeight="1">
      <c r="B17" s="1256"/>
      <c r="C17" s="325" t="s">
        <v>7</v>
      </c>
      <c r="D17" s="662">
        <v>26242</v>
      </c>
      <c r="E17" s="662">
        <v>174897.2</v>
      </c>
      <c r="F17" s="663">
        <v>66.599999999999994</v>
      </c>
      <c r="G17" s="51"/>
      <c r="H17" s="672"/>
      <c r="I17" s="674"/>
      <c r="J17" s="673"/>
      <c r="K17" s="316"/>
      <c r="L17" s="316"/>
      <c r="M17" s="443"/>
      <c r="N17" s="53"/>
    </row>
    <row r="18" spans="2:14" ht="36" customHeight="1">
      <c r="B18" s="1255" t="s">
        <v>576</v>
      </c>
      <c r="C18" s="1255"/>
      <c r="D18" s="1255"/>
      <c r="E18" s="1255"/>
      <c r="F18" s="1255"/>
    </row>
    <row r="19" spans="2:14" ht="14.25">
      <c r="B19" s="770"/>
    </row>
    <row r="20" spans="2:14" ht="18">
      <c r="B20" s="770"/>
      <c r="D20" s="813"/>
    </row>
    <row r="21" spans="2:14" ht="18">
      <c r="B21" s="770"/>
      <c r="D21" s="813"/>
      <c r="E21" s="704"/>
      <c r="F21" s="659"/>
    </row>
    <row r="22" spans="2:14" ht="14.25">
      <c r="B22" s="770"/>
      <c r="E22" s="658"/>
      <c r="F22" s="659"/>
    </row>
    <row r="23" spans="2:14">
      <c r="F23" s="659"/>
    </row>
    <row r="24" spans="2:14">
      <c r="F24" s="659"/>
    </row>
    <row r="25" spans="2:14">
      <c r="F25" s="659"/>
    </row>
    <row r="26" spans="2:14">
      <c r="F26" s="659"/>
    </row>
  </sheetData>
  <mergeCells count="8">
    <mergeCell ref="B18:F18"/>
    <mergeCell ref="B1:F1"/>
    <mergeCell ref="B2:F2"/>
    <mergeCell ref="B3:F3"/>
    <mergeCell ref="B6:B8"/>
    <mergeCell ref="B9:B11"/>
    <mergeCell ref="B12:B14"/>
    <mergeCell ref="B15:B17"/>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&amp;C&amp;11&amp;A</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6" tint="0.79998168889431442"/>
  </sheetPr>
  <dimension ref="B1:F16"/>
  <sheetViews>
    <sheetView zoomScaleNormal="100" workbookViewId="0">
      <selection activeCell="D24" sqref="D24"/>
    </sheetView>
  </sheetViews>
  <sheetFormatPr baseColWidth="10" defaultRowHeight="18"/>
  <cols>
    <col min="1" max="1" width="0.7265625" customWidth="1"/>
    <col min="2" max="2" width="23" customWidth="1"/>
    <col min="3" max="5" width="10.26953125" customWidth="1"/>
    <col min="6" max="6" width="2" customWidth="1"/>
  </cols>
  <sheetData>
    <row r="1" spans="2:6">
      <c r="B1" s="1030" t="s">
        <v>37</v>
      </c>
      <c r="C1" s="1030"/>
      <c r="D1" s="1030"/>
      <c r="E1" s="1030"/>
      <c r="F1" s="31"/>
    </row>
    <row r="2" spans="2:6">
      <c r="B2" s="1065" t="s">
        <v>559</v>
      </c>
      <c r="C2" s="1066"/>
      <c r="D2" s="1066"/>
      <c r="E2" s="1066"/>
    </row>
    <row r="3" spans="2:6">
      <c r="B3" s="1196" t="s">
        <v>479</v>
      </c>
      <c r="C3" s="1067"/>
      <c r="D3" s="1067"/>
      <c r="E3" s="1067"/>
    </row>
    <row r="4" spans="2:6">
      <c r="B4" s="1197" t="s">
        <v>480</v>
      </c>
      <c r="C4" s="1197"/>
      <c r="D4" s="1197"/>
      <c r="E4" s="1197"/>
    </row>
    <row r="5" spans="2:6" ht="17.45" customHeight="1"/>
    <row r="6" spans="2:6">
      <c r="B6" s="1048" t="s">
        <v>12</v>
      </c>
      <c r="C6" s="1048"/>
      <c r="D6" s="1198" t="s">
        <v>184</v>
      </c>
      <c r="E6" s="1198"/>
    </row>
    <row r="7" spans="2:6" ht="18.600000000000001" customHeight="1">
      <c r="B7" s="1048" t="s">
        <v>220</v>
      </c>
      <c r="C7" s="1048"/>
      <c r="D7" s="1198">
        <v>70</v>
      </c>
      <c r="E7" s="1198"/>
    </row>
    <row r="8" spans="2:6" ht="21" customHeight="1">
      <c r="B8" s="1048" t="s">
        <v>325</v>
      </c>
      <c r="C8" s="1048"/>
      <c r="D8" s="1198" t="s">
        <v>222</v>
      </c>
      <c r="E8" s="1198"/>
    </row>
    <row r="9" spans="2:6">
      <c r="B9" s="1259" t="s">
        <v>99</v>
      </c>
      <c r="C9" s="1259"/>
      <c r="D9" s="1258">
        <v>124000</v>
      </c>
      <c r="E9" s="1258"/>
    </row>
    <row r="10" spans="2:6">
      <c r="B10" s="1259" t="s">
        <v>100</v>
      </c>
      <c r="C10" s="1259"/>
      <c r="D10" s="1258">
        <v>305000</v>
      </c>
      <c r="E10" s="1258"/>
    </row>
    <row r="11" spans="2:6">
      <c r="B11" s="1259" t="s">
        <v>73</v>
      </c>
      <c r="C11" s="1259"/>
      <c r="D11" s="1258">
        <v>440355</v>
      </c>
      <c r="E11" s="1258"/>
    </row>
    <row r="12" spans="2:6">
      <c r="B12" s="1257" t="s">
        <v>326</v>
      </c>
      <c r="C12" s="1257"/>
      <c r="D12" s="1258">
        <f>SUM(43468+419121)</f>
        <v>462589</v>
      </c>
      <c r="E12" s="1258"/>
    </row>
    <row r="13" spans="2:6">
      <c r="B13" s="1259" t="s">
        <v>101</v>
      </c>
      <c r="C13" s="1259"/>
      <c r="D13" s="1258">
        <f>SUM(D9:E12)</f>
        <v>1331944</v>
      </c>
      <c r="E13" s="1258"/>
    </row>
    <row r="14" spans="2:6" ht="25.5" customHeight="1">
      <c r="B14" s="1061" t="s">
        <v>178</v>
      </c>
      <c r="C14" s="1061"/>
      <c r="D14" s="1061"/>
      <c r="E14" s="1061"/>
    </row>
    <row r="15" spans="2:6" ht="22.5" customHeight="1">
      <c r="B15" s="1261" t="s">
        <v>560</v>
      </c>
      <c r="C15" s="1262"/>
      <c r="D15" s="1262"/>
      <c r="E15" s="1263"/>
    </row>
    <row r="16" spans="2:6" ht="14.25" customHeight="1">
      <c r="B16" s="1260"/>
      <c r="C16" s="1260"/>
      <c r="D16" s="1260"/>
      <c r="E16" s="1260"/>
    </row>
  </sheetData>
  <mergeCells count="23">
    <mergeCell ref="D11:E11"/>
    <mergeCell ref="B1:E1"/>
    <mergeCell ref="B2:E2"/>
    <mergeCell ref="B3:E3"/>
    <mergeCell ref="B4:E4"/>
    <mergeCell ref="D6:E6"/>
    <mergeCell ref="B9:C9"/>
    <mergeCell ref="D7:E7"/>
    <mergeCell ref="D9:E9"/>
    <mergeCell ref="D8:E8"/>
    <mergeCell ref="B6:C6"/>
    <mergeCell ref="B7:C7"/>
    <mergeCell ref="B8:C8"/>
    <mergeCell ref="B10:C10"/>
    <mergeCell ref="B11:C11"/>
    <mergeCell ref="D10:E10"/>
    <mergeCell ref="B12:C12"/>
    <mergeCell ref="D12:E12"/>
    <mergeCell ref="B13:C13"/>
    <mergeCell ref="D13:E13"/>
    <mergeCell ref="B16:E16"/>
    <mergeCell ref="B14:E14"/>
    <mergeCell ref="B15:E15"/>
  </mergeCells>
  <pageMargins left="1.5748031496062993" right="0.98425196850393704" top="0.98425196850393704" bottom="0.98425196850393704" header="0.51181102362204722" footer="0.51181102362204722"/>
  <pageSetup orientation="portrait" r:id="rId1"/>
  <headerFooter>
    <oddFooter>&amp;C&amp;11&amp;A</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6" tint="0.79998168889431442"/>
  </sheetPr>
  <dimension ref="B1:O48"/>
  <sheetViews>
    <sheetView zoomScaleNormal="100" workbookViewId="0">
      <selection activeCell="L28" sqref="L28"/>
    </sheetView>
  </sheetViews>
  <sheetFormatPr baseColWidth="10" defaultColWidth="9.6328125" defaultRowHeight="12"/>
  <cols>
    <col min="1" max="1" width="1.26953125" style="1" customWidth="1"/>
    <col min="2" max="2" width="7.6328125" style="1" customWidth="1"/>
    <col min="3" max="7" width="11" style="1" customWidth="1"/>
    <col min="8" max="8" width="2.08984375" style="1" customWidth="1"/>
    <col min="9" max="9" width="6.453125" style="1" bestFit="1" customWidth="1"/>
    <col min="10" max="10" width="10.36328125" style="1" bestFit="1" customWidth="1"/>
    <col min="11" max="11" width="7.54296875" style="1" customWidth="1"/>
    <col min="12" max="15" width="9.6328125" style="2"/>
    <col min="16" max="16384" width="9.6328125" style="1"/>
  </cols>
  <sheetData>
    <row r="1" spans="2:15" s="24" customFormat="1" ht="18" customHeight="1">
      <c r="B1" s="1208" t="s">
        <v>75</v>
      </c>
      <c r="C1" s="1208"/>
      <c r="D1" s="1208"/>
      <c r="E1" s="1208"/>
      <c r="F1" s="1208"/>
      <c r="G1" s="1208"/>
      <c r="L1" s="33"/>
      <c r="M1" s="33"/>
      <c r="N1" s="33"/>
      <c r="O1" s="33"/>
    </row>
    <row r="2" spans="2:15" s="24" customFormat="1" ht="12.75">
      <c r="L2" s="33"/>
      <c r="M2" s="33"/>
      <c r="N2" s="33"/>
      <c r="O2" s="33"/>
    </row>
    <row r="3" spans="2:15" s="24" customFormat="1" ht="12.75">
      <c r="B3" s="1075" t="s">
        <v>518</v>
      </c>
      <c r="C3" s="1075"/>
      <c r="D3" s="1075"/>
      <c r="E3" s="1075"/>
      <c r="F3" s="1075"/>
      <c r="G3" s="1075"/>
      <c r="L3" s="33"/>
      <c r="M3" s="33"/>
      <c r="N3" s="33"/>
      <c r="O3" s="33"/>
    </row>
    <row r="4" spans="2:15" s="24" customFormat="1" ht="12.75">
      <c r="B4" s="1075" t="s">
        <v>510</v>
      </c>
      <c r="C4" s="1075"/>
      <c r="D4" s="1075"/>
      <c r="E4" s="1075"/>
      <c r="F4" s="1075"/>
      <c r="G4" s="1075"/>
      <c r="L4" s="33"/>
      <c r="M4" s="33"/>
      <c r="N4" s="33"/>
      <c r="O4" s="33"/>
    </row>
    <row r="5" spans="2:15" s="24" customFormat="1" ht="18">
      <c r="B5" s="1265" t="s">
        <v>233</v>
      </c>
      <c r="C5" s="1265"/>
      <c r="D5" s="1265"/>
      <c r="E5" s="1265"/>
      <c r="F5" s="1265"/>
      <c r="G5" s="1265"/>
      <c r="L5" s="33"/>
      <c r="M5" s="449"/>
      <c r="N5" s="449"/>
      <c r="O5" s="33"/>
    </row>
    <row r="6" spans="2:15" s="38" customFormat="1" ht="28.5" customHeight="1">
      <c r="B6" s="1073" t="s">
        <v>5</v>
      </c>
      <c r="C6" s="1073" t="s">
        <v>467</v>
      </c>
      <c r="D6" s="1266" t="s">
        <v>327</v>
      </c>
      <c r="E6" s="1073" t="s">
        <v>328</v>
      </c>
      <c r="F6" s="1073" t="s">
        <v>520</v>
      </c>
      <c r="G6" s="1084" t="s">
        <v>578</v>
      </c>
      <c r="L6" s="50"/>
      <c r="M6" s="449"/>
      <c r="N6" s="449"/>
      <c r="O6" s="50"/>
    </row>
    <row r="7" spans="2:15" s="38" customFormat="1" ht="18">
      <c r="B7" s="1073"/>
      <c r="C7" s="1073"/>
      <c r="D7" s="1266"/>
      <c r="E7" s="1073"/>
      <c r="F7" s="1073"/>
      <c r="G7" s="1085"/>
      <c r="I7" s="36"/>
      <c r="L7" s="50"/>
      <c r="M7" s="449"/>
      <c r="N7" s="219"/>
      <c r="O7" s="50"/>
    </row>
    <row r="8" spans="2:15" s="38" customFormat="1" ht="18">
      <c r="B8" s="108">
        <v>2008</v>
      </c>
      <c r="C8" s="452">
        <v>60700.1</v>
      </c>
      <c r="D8" s="452">
        <v>92816.909</v>
      </c>
      <c r="E8" s="452">
        <v>0</v>
      </c>
      <c r="F8" s="452">
        <v>153531.40909999999</v>
      </c>
      <c r="G8" s="775"/>
      <c r="I8" s="36"/>
      <c r="L8" s="50"/>
      <c r="M8" s="449"/>
      <c r="N8" s="219"/>
      <c r="O8" s="50"/>
    </row>
    <row r="9" spans="2:15" s="38" customFormat="1" ht="18">
      <c r="B9" s="108">
        <v>2009</v>
      </c>
      <c r="C9" s="452">
        <v>63655.6</v>
      </c>
      <c r="D9" s="452">
        <v>97500.551000000007</v>
      </c>
      <c r="E9" s="452">
        <v>0</v>
      </c>
      <c r="F9" s="452">
        <v>161156.15155000001</v>
      </c>
      <c r="G9" s="455">
        <f t="shared" ref="G9:G18" si="0">F9/F8*100-100</f>
        <v>4.9662427347577847</v>
      </c>
      <c r="I9" s="36"/>
      <c r="J9" s="19"/>
      <c r="L9" s="50"/>
      <c r="M9" s="449"/>
      <c r="N9" s="219"/>
      <c r="O9" s="50"/>
    </row>
    <row r="10" spans="2:15" s="38" customFormat="1" ht="18">
      <c r="B10" s="108">
        <v>2010</v>
      </c>
      <c r="C10" s="452">
        <v>47336.25</v>
      </c>
      <c r="D10" s="452">
        <v>98410.813999999998</v>
      </c>
      <c r="E10" s="452">
        <v>0</v>
      </c>
      <c r="F10" s="452">
        <v>145881.96455</v>
      </c>
      <c r="G10" s="455">
        <f t="shared" si="0"/>
        <v>-9.4778802131304758</v>
      </c>
      <c r="I10" s="36"/>
      <c r="J10" s="19"/>
      <c r="L10" s="50"/>
      <c r="M10" s="449"/>
      <c r="N10" s="219"/>
      <c r="O10" s="50"/>
    </row>
    <row r="11" spans="2:15" s="38" customFormat="1" ht="15.75" customHeight="1">
      <c r="B11" s="108">
        <v>2011</v>
      </c>
      <c r="C11" s="452">
        <v>70402.445999999996</v>
      </c>
      <c r="D11" s="452">
        <v>83594.012600000002</v>
      </c>
      <c r="E11" s="452">
        <v>346.1</v>
      </c>
      <c r="F11" s="452">
        <f t="shared" ref="F11:F18" si="1">C11+D11-E11</f>
        <v>153650.35860000001</v>
      </c>
      <c r="G11" s="455">
        <f t="shared" si="0"/>
        <v>5.3251230019852471</v>
      </c>
      <c r="I11" s="36"/>
      <c r="J11" s="19"/>
      <c r="K11" s="454"/>
      <c r="L11" s="50"/>
      <c r="M11" s="449"/>
      <c r="N11" s="219"/>
      <c r="O11" s="50"/>
    </row>
    <row r="12" spans="2:15" s="38" customFormat="1" ht="15.75" customHeight="1">
      <c r="B12" s="108">
        <v>2012</v>
      </c>
      <c r="C12" s="452">
        <v>80885.466</v>
      </c>
      <c r="D12" s="452">
        <v>93846.020999999993</v>
      </c>
      <c r="E12" s="453">
        <v>62.3</v>
      </c>
      <c r="F12" s="452">
        <f t="shared" si="1"/>
        <v>174669.18700000001</v>
      </c>
      <c r="G12" s="455">
        <f t="shared" si="0"/>
        <v>13.679648125468162</v>
      </c>
      <c r="I12" s="36"/>
      <c r="J12" s="19"/>
      <c r="K12" s="454"/>
      <c r="L12" s="50"/>
      <c r="M12" s="449"/>
      <c r="N12" s="219"/>
      <c r="O12" s="50"/>
    </row>
    <row r="13" spans="2:15" s="38" customFormat="1" ht="15.75" customHeight="1">
      <c r="B13" s="108">
        <v>2013</v>
      </c>
      <c r="C13" s="452">
        <v>70365.941999999995</v>
      </c>
      <c r="D13" s="452">
        <v>90685.751000000004</v>
      </c>
      <c r="E13" s="453">
        <v>2</v>
      </c>
      <c r="F13" s="452">
        <f t="shared" si="1"/>
        <v>161049.693</v>
      </c>
      <c r="G13" s="455">
        <f t="shared" si="0"/>
        <v>-7.797307718618967</v>
      </c>
      <c r="J13" s="19"/>
      <c r="K13" s="454"/>
      <c r="L13" s="50"/>
      <c r="M13" s="449"/>
      <c r="N13" s="219"/>
      <c r="O13" s="50"/>
    </row>
    <row r="14" spans="2:15" s="38" customFormat="1" ht="15.75" customHeight="1">
      <c r="B14" s="108">
        <v>2014</v>
      </c>
      <c r="C14" s="452">
        <v>72837.521999999997</v>
      </c>
      <c r="D14" s="452">
        <v>90177</v>
      </c>
      <c r="E14" s="453">
        <v>7217.1</v>
      </c>
      <c r="F14" s="452">
        <f t="shared" si="1"/>
        <v>155797.42199999999</v>
      </c>
      <c r="G14" s="455">
        <f t="shared" si="0"/>
        <v>-3.2612735250603748</v>
      </c>
      <c r="J14" s="19"/>
      <c r="K14" s="454"/>
      <c r="L14" s="50"/>
      <c r="M14" s="449"/>
      <c r="N14" s="219"/>
      <c r="O14" s="50"/>
    </row>
    <row r="15" spans="2:15" s="38" customFormat="1" ht="15.75" customHeight="1">
      <c r="B15" s="108">
        <v>2015</v>
      </c>
      <c r="C15" s="452">
        <v>88322.4</v>
      </c>
      <c r="D15" s="452">
        <v>118644</v>
      </c>
      <c r="E15" s="453">
        <v>3019</v>
      </c>
      <c r="F15" s="452">
        <f t="shared" si="1"/>
        <v>203947.4</v>
      </c>
      <c r="G15" s="455">
        <f t="shared" si="0"/>
        <v>30.905503686704151</v>
      </c>
      <c r="J15" s="19"/>
      <c r="K15" s="454"/>
      <c r="L15" s="50"/>
      <c r="M15" s="449"/>
      <c r="N15" s="219"/>
      <c r="O15" s="50"/>
    </row>
    <row r="16" spans="2:15" s="38" customFormat="1" ht="15.75" customHeight="1">
      <c r="B16" s="108">
        <v>2016</v>
      </c>
      <c r="C16" s="452">
        <v>93964</v>
      </c>
      <c r="D16" s="452">
        <v>103903.446</v>
      </c>
      <c r="E16" s="453">
        <v>1218.712</v>
      </c>
      <c r="F16" s="452">
        <f t="shared" si="1"/>
        <v>196648.734</v>
      </c>
      <c r="G16" s="455">
        <f t="shared" si="0"/>
        <v>-3.5787001942657781</v>
      </c>
      <c r="J16" s="19"/>
      <c r="K16" s="454"/>
      <c r="L16" s="50"/>
      <c r="M16" s="449"/>
      <c r="N16" s="219"/>
      <c r="O16" s="50"/>
    </row>
    <row r="17" spans="2:15" s="38" customFormat="1" ht="15.75" customHeight="1">
      <c r="B17" s="108">
        <v>2017</v>
      </c>
      <c r="C17" s="452">
        <f>+'48'!E11*0.56</f>
        <v>71604.954400000017</v>
      </c>
      <c r="D17" s="452">
        <f>'51'!E18</f>
        <v>131211.84099999999</v>
      </c>
      <c r="E17" s="453">
        <v>1483</v>
      </c>
      <c r="F17" s="452">
        <f t="shared" si="1"/>
        <v>201333.7954</v>
      </c>
      <c r="G17" s="455">
        <f t="shared" si="0"/>
        <v>2.3824518493976257</v>
      </c>
      <c r="I17" s="762"/>
      <c r="J17" s="19"/>
      <c r="K17" s="454"/>
      <c r="L17" s="50"/>
      <c r="M17" s="449"/>
      <c r="N17" s="219"/>
      <c r="O17" s="50"/>
    </row>
    <row r="18" spans="2:15" s="38" customFormat="1" ht="15.75" customHeight="1">
      <c r="B18" s="108">
        <v>2018</v>
      </c>
      <c r="C18" s="452">
        <f>+'48'!E14*0.56</f>
        <v>107972.48000000001</v>
      </c>
      <c r="D18" s="452">
        <f>+'51'!F18</f>
        <v>133366.25400000002</v>
      </c>
      <c r="E18" s="453">
        <f>4385587/1000</f>
        <v>4385.5870000000004</v>
      </c>
      <c r="F18" s="452">
        <f t="shared" si="1"/>
        <v>236953.14700000003</v>
      </c>
      <c r="G18" s="455">
        <f t="shared" si="0"/>
        <v>17.691690324137227</v>
      </c>
      <c r="I18" s="761"/>
      <c r="J18" s="19"/>
      <c r="K18" s="454"/>
      <c r="L18" s="50"/>
      <c r="M18" s="449"/>
      <c r="N18" s="219"/>
      <c r="O18" s="50"/>
    </row>
    <row r="19" spans="2:15" s="38" customFormat="1" ht="21.75" customHeight="1">
      <c r="B19" s="1033" t="s">
        <v>422</v>
      </c>
      <c r="C19" s="1264"/>
      <c r="D19" s="1264"/>
      <c r="E19" s="1264"/>
      <c r="F19" s="1264"/>
      <c r="G19" s="1264"/>
      <c r="J19" s="703"/>
      <c r="L19" s="50"/>
      <c r="M19" s="449"/>
      <c r="N19" s="219"/>
      <c r="O19" s="50"/>
    </row>
    <row r="20" spans="2:15" ht="24.75" customHeight="1"/>
    <row r="21" spans="2:15" ht="15.75" customHeight="1">
      <c r="J21" s="19"/>
    </row>
    <row r="22" spans="2:15" ht="15" customHeight="1"/>
    <row r="23" spans="2:15" ht="15" customHeight="1"/>
    <row r="24" spans="2:15" ht="15" customHeight="1"/>
    <row r="25" spans="2:15" ht="15" customHeight="1"/>
    <row r="26" spans="2:15" ht="15" customHeight="1"/>
    <row r="27" spans="2:15" ht="15" customHeight="1">
      <c r="G27" s="18"/>
    </row>
    <row r="28" spans="2:15" ht="15" customHeight="1">
      <c r="G28" s="19"/>
      <c r="L28" s="456"/>
    </row>
    <row r="29" spans="2:15" ht="15" customHeight="1">
      <c r="L29" s="456"/>
    </row>
    <row r="30" spans="2:15" ht="15" customHeight="1">
      <c r="L30" s="456"/>
    </row>
    <row r="31" spans="2:15" ht="15" customHeight="1"/>
    <row r="32" spans="2:15" ht="15" customHeight="1"/>
    <row r="33" spans="2:11" ht="15" customHeight="1"/>
    <row r="34" spans="2:11" ht="15" customHeight="1">
      <c r="I34" s="37"/>
    </row>
    <row r="35" spans="2:11" ht="7.5" customHeight="1"/>
    <row r="48" spans="2:11">
      <c r="B48" s="16"/>
      <c r="C48" s="16"/>
      <c r="D48" s="16"/>
      <c r="E48" s="16"/>
      <c r="F48" s="16"/>
      <c r="G48" s="16"/>
      <c r="H48" s="16"/>
      <c r="I48" s="16"/>
      <c r="J48" s="16"/>
      <c r="K48" s="16"/>
    </row>
  </sheetData>
  <mergeCells count="11">
    <mergeCell ref="B19:G19"/>
    <mergeCell ref="B1:G1"/>
    <mergeCell ref="B3:G3"/>
    <mergeCell ref="B4:G4"/>
    <mergeCell ref="B5:G5"/>
    <mergeCell ref="B6:B7"/>
    <mergeCell ref="C6:C7"/>
    <mergeCell ref="D6:D7"/>
    <mergeCell ref="E6:E7"/>
    <mergeCell ref="F6:F7"/>
    <mergeCell ref="G6:G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6" tint="0.79998168889431442"/>
  </sheetPr>
  <dimension ref="A1:L36"/>
  <sheetViews>
    <sheetView topLeftCell="A10" zoomScaleNormal="100" workbookViewId="0">
      <selection activeCell="H16" sqref="H16"/>
    </sheetView>
  </sheetViews>
  <sheetFormatPr baseColWidth="10" defaultRowHeight="18"/>
  <cols>
    <col min="1" max="1" width="1.36328125" style="1" customWidth="1"/>
    <col min="2" max="2" width="9.453125" customWidth="1"/>
    <col min="3" max="6" width="9.08984375" customWidth="1"/>
    <col min="7" max="7" width="9.08984375" style="1" customWidth="1"/>
    <col min="8" max="8" width="7.90625" style="1" customWidth="1"/>
    <col min="9" max="16384" width="10.90625" style="1"/>
  </cols>
  <sheetData>
    <row r="1" spans="1:8" s="24" customFormat="1" ht="16.5" customHeight="1">
      <c r="B1" s="1026" t="s">
        <v>76</v>
      </c>
      <c r="C1" s="1026"/>
      <c r="D1" s="1026"/>
      <c r="E1" s="1026"/>
      <c r="F1" s="1026"/>
      <c r="G1" s="1026"/>
    </row>
    <row r="2" spans="1:8" s="24" customFormat="1" ht="11.25" customHeight="1">
      <c r="A2" s="26"/>
      <c r="B2" s="26"/>
      <c r="C2" s="26"/>
      <c r="D2" s="26"/>
      <c r="E2" s="25"/>
      <c r="F2" s="25"/>
    </row>
    <row r="3" spans="1:8" s="24" customFormat="1" ht="24.75" customHeight="1">
      <c r="B3" s="1110" t="s">
        <v>440</v>
      </c>
      <c r="C3" s="1110"/>
      <c r="D3" s="1110"/>
      <c r="E3" s="1110"/>
      <c r="F3" s="1110"/>
      <c r="G3" s="1110"/>
    </row>
    <row r="4" spans="1:8" s="24" customFormat="1" ht="15.75" customHeight="1">
      <c r="B4" s="1087" t="s">
        <v>525</v>
      </c>
      <c r="C4" s="1087"/>
      <c r="D4" s="1087"/>
      <c r="E4" s="1087"/>
      <c r="F4" s="1087"/>
      <c r="G4" s="1087"/>
    </row>
    <row r="5" spans="1:8" s="38" customFormat="1" ht="15.75" customHeight="1">
      <c r="B5" s="313" t="s">
        <v>236</v>
      </c>
      <c r="C5" s="389">
        <v>2015</v>
      </c>
      <c r="D5" s="389">
        <v>2016</v>
      </c>
      <c r="E5" s="389">
        <v>2017</v>
      </c>
      <c r="F5" s="389">
        <v>2018</v>
      </c>
      <c r="G5" s="389">
        <v>2019</v>
      </c>
    </row>
    <row r="6" spans="1:8" s="38" customFormat="1" ht="15.75" customHeight="1">
      <c r="B6" s="42" t="str">
        <f>'52'!B7</f>
        <v>Enero</v>
      </c>
      <c r="C6" s="169">
        <v>7111.1970000000001</v>
      </c>
      <c r="D6" s="169">
        <v>8372.5529999999999</v>
      </c>
      <c r="E6" s="169">
        <v>9235.1319999999996</v>
      </c>
      <c r="F6" s="102">
        <v>9627.125</v>
      </c>
      <c r="G6" s="718">
        <v>9764.720800000001</v>
      </c>
    </row>
    <row r="7" spans="1:8" s="38" customFormat="1" ht="15.75" customHeight="1">
      <c r="B7" s="42" t="str">
        <f>'52'!B8</f>
        <v>Febrero</v>
      </c>
      <c r="C7" s="169">
        <v>8475.1540000000005</v>
      </c>
      <c r="D7" s="169">
        <v>7155.8149999999996</v>
      </c>
      <c r="E7" s="169">
        <v>11195.016</v>
      </c>
      <c r="F7" s="102">
        <v>9983.5290000000005</v>
      </c>
      <c r="G7" s="718">
        <v>9739</v>
      </c>
      <c r="H7" s="44"/>
    </row>
    <row r="8" spans="1:8" s="38" customFormat="1" ht="15.75" customHeight="1">
      <c r="B8" s="42" t="str">
        <f>'52'!B9</f>
        <v>Marzo</v>
      </c>
      <c r="C8" s="169">
        <v>11316.828</v>
      </c>
      <c r="D8" s="169">
        <v>7005.0770000000002</v>
      </c>
      <c r="E8" s="169">
        <v>10120.942999999999</v>
      </c>
      <c r="F8" s="102">
        <v>13439</v>
      </c>
      <c r="G8" s="718">
        <v>9720.3803099999986</v>
      </c>
      <c r="H8" s="457"/>
    </row>
    <row r="9" spans="1:8" s="38" customFormat="1" ht="15.75" customHeight="1">
      <c r="B9" s="42" t="str">
        <f>'52'!B10</f>
        <v>Abril</v>
      </c>
      <c r="C9" s="169">
        <v>11861.607</v>
      </c>
      <c r="D9" s="169">
        <v>11008.575000000001</v>
      </c>
      <c r="E9" s="169">
        <v>8924.0339999999997</v>
      </c>
      <c r="F9" s="102">
        <v>13435</v>
      </c>
      <c r="G9" s="718">
        <v>11090</v>
      </c>
      <c r="H9" s="150"/>
    </row>
    <row r="10" spans="1:8" s="38" customFormat="1" ht="15.75" customHeight="1">
      <c r="B10" s="42" t="str">
        <f>'52'!B11</f>
        <v>Mayo</v>
      </c>
      <c r="C10" s="169">
        <v>10002.312</v>
      </c>
      <c r="D10" s="169">
        <v>7025.6450000000004</v>
      </c>
      <c r="E10" s="169">
        <v>13123.982</v>
      </c>
      <c r="F10" s="102">
        <v>15360</v>
      </c>
      <c r="G10" s="718">
        <v>10562</v>
      </c>
    </row>
    <row r="11" spans="1:8" s="38" customFormat="1" ht="15.75" customHeight="1">
      <c r="B11" s="42" t="str">
        <f>'52'!B12</f>
        <v>Junio</v>
      </c>
      <c r="C11" s="169">
        <v>9914.5349999999999</v>
      </c>
      <c r="D11" s="169">
        <v>5377.027</v>
      </c>
      <c r="E11" s="169">
        <v>12962.114</v>
      </c>
      <c r="F11" s="102">
        <v>11595.6</v>
      </c>
      <c r="G11" s="718">
        <v>10405</v>
      </c>
      <c r="H11" s="301"/>
    </row>
    <row r="12" spans="1:8" s="38" customFormat="1" ht="15.75" customHeight="1">
      <c r="B12" s="42" t="str">
        <f>'52'!B13</f>
        <v>Julio</v>
      </c>
      <c r="C12" s="169">
        <v>11461.75</v>
      </c>
      <c r="D12" s="169">
        <v>6140.1329999999998</v>
      </c>
      <c r="E12" s="169">
        <v>12560.826999999999</v>
      </c>
      <c r="F12" s="102">
        <v>10589</v>
      </c>
      <c r="G12" s="718">
        <v>9905</v>
      </c>
    </row>
    <row r="13" spans="1:8" s="38" customFormat="1" ht="15.75" customHeight="1">
      <c r="B13" s="42" t="str">
        <f>'52'!B14</f>
        <v>Agosto</v>
      </c>
      <c r="C13" s="169">
        <v>6972.6270000000004</v>
      </c>
      <c r="D13" s="169">
        <v>10830.814</v>
      </c>
      <c r="E13" s="169">
        <v>14281.903</v>
      </c>
      <c r="F13" s="169">
        <v>12381</v>
      </c>
      <c r="G13" s="718">
        <v>11502</v>
      </c>
    </row>
    <row r="14" spans="1:8" s="38" customFormat="1" ht="15.75" customHeight="1">
      <c r="B14" s="42" t="str">
        <f>'52'!B15</f>
        <v>Septiembre</v>
      </c>
      <c r="C14" s="169">
        <v>11721.583000000001</v>
      </c>
      <c r="D14" s="169">
        <v>9555.6730000000007</v>
      </c>
      <c r="E14" s="169">
        <v>9888.2260000000006</v>
      </c>
      <c r="F14" s="169">
        <v>6745</v>
      </c>
      <c r="G14" s="718">
        <v>11560</v>
      </c>
      <c r="H14" s="225"/>
    </row>
    <row r="15" spans="1:8" s="38" customFormat="1" ht="15.75" customHeight="1">
      <c r="B15" s="42" t="str">
        <f>'52'!B16</f>
        <v>Octubre</v>
      </c>
      <c r="C15" s="169">
        <v>10945.627999999999</v>
      </c>
      <c r="D15" s="169">
        <v>11965.173000000001</v>
      </c>
      <c r="E15" s="169">
        <v>8391.1949999999997</v>
      </c>
      <c r="F15" s="169">
        <v>11079</v>
      </c>
      <c r="G15" s="718">
        <v>8853</v>
      </c>
    </row>
    <row r="16" spans="1:8" s="38" customFormat="1" ht="15.75" customHeight="1">
      <c r="B16" s="42" t="str">
        <f>'52'!B17</f>
        <v>Noviembre</v>
      </c>
      <c r="C16" s="169">
        <v>10521.833000000001</v>
      </c>
      <c r="D16" s="169">
        <v>9517.1360000000004</v>
      </c>
      <c r="E16" s="169">
        <v>13242.468999999999</v>
      </c>
      <c r="F16" s="169">
        <v>10817</v>
      </c>
      <c r="G16" s="718">
        <v>11852</v>
      </c>
    </row>
    <row r="17" spans="2:12" s="38" customFormat="1" ht="15.75" customHeight="1">
      <c r="B17" s="42" t="str">
        <f>'52'!B18</f>
        <v>Diciembre</v>
      </c>
      <c r="C17" s="169">
        <v>8366.982</v>
      </c>
      <c r="D17" s="169">
        <v>9949.8250000000007</v>
      </c>
      <c r="E17" s="169">
        <v>7286</v>
      </c>
      <c r="F17" s="169">
        <v>8315</v>
      </c>
      <c r="G17" s="718"/>
    </row>
    <row r="18" spans="2:12" s="38" customFormat="1" ht="15.75" customHeight="1">
      <c r="B18" s="42" t="s">
        <v>64</v>
      </c>
      <c r="C18" s="102">
        <v>118672.03600000001</v>
      </c>
      <c r="D18" s="102">
        <v>103903.446</v>
      </c>
      <c r="E18" s="102">
        <v>131211.84099999999</v>
      </c>
      <c r="F18" s="102">
        <f>SUM(F6:F17)</f>
        <v>133366.25400000002</v>
      </c>
      <c r="G18" s="718">
        <f>SUM(G6:G17)</f>
        <v>114953.10111</v>
      </c>
      <c r="I18" s="225"/>
      <c r="J18" s="225"/>
      <c r="K18" s="566"/>
      <c r="L18" s="225"/>
    </row>
    <row r="19" spans="2:12" ht="18" customHeight="1">
      <c r="B19" s="1061" t="s">
        <v>127</v>
      </c>
      <c r="C19" s="1061"/>
      <c r="D19" s="1061"/>
      <c r="E19" s="1061"/>
      <c r="F19" s="1061"/>
      <c r="G19" s="1061"/>
      <c r="H19" s="382"/>
    </row>
    <row r="20" spans="2:12" ht="15" customHeight="1">
      <c r="B20" s="1"/>
      <c r="C20" s="1"/>
      <c r="D20" s="1"/>
      <c r="E20" s="1"/>
      <c r="F20" s="1"/>
    </row>
    <row r="21" spans="2:12" ht="15" customHeight="1">
      <c r="B21" s="1"/>
      <c r="C21" s="1"/>
      <c r="D21" s="1"/>
      <c r="E21" s="1"/>
      <c r="F21" s="1"/>
    </row>
    <row r="22" spans="2:12" ht="15" customHeight="1">
      <c r="B22" s="1"/>
      <c r="C22" s="1"/>
      <c r="D22" s="1"/>
      <c r="E22" s="1"/>
      <c r="F22" s="1"/>
    </row>
    <row r="23" spans="2:12" ht="15" customHeight="1">
      <c r="B23" s="1"/>
      <c r="C23" s="1"/>
      <c r="D23" s="1"/>
      <c r="E23" s="1"/>
      <c r="F23" s="1"/>
    </row>
    <row r="24" spans="2:12" ht="15" customHeight="1">
      <c r="B24" s="1"/>
      <c r="C24" s="1"/>
      <c r="D24" s="1"/>
      <c r="E24" s="1"/>
      <c r="F24" s="1"/>
    </row>
    <row r="25" spans="2:12" ht="15" customHeight="1">
      <c r="B25" s="1"/>
      <c r="C25" s="1"/>
      <c r="D25" s="1"/>
      <c r="E25" s="1"/>
      <c r="F25" s="1"/>
    </row>
    <row r="26" spans="2:12" ht="15" customHeight="1">
      <c r="B26" s="1"/>
      <c r="C26" s="1"/>
      <c r="D26" s="1"/>
      <c r="E26" s="1"/>
      <c r="F26" s="1"/>
    </row>
    <row r="27" spans="2:12" ht="15" customHeight="1">
      <c r="B27" s="1"/>
      <c r="C27" s="1"/>
      <c r="D27" s="1"/>
      <c r="E27" s="1"/>
      <c r="F27" s="1"/>
    </row>
    <row r="28" spans="2:12" ht="15" customHeight="1">
      <c r="B28" s="1"/>
      <c r="C28" s="1"/>
      <c r="D28" s="1"/>
      <c r="E28" s="1"/>
      <c r="F28" s="1"/>
    </row>
    <row r="29" spans="2:12" ht="15" customHeight="1">
      <c r="B29" s="1"/>
      <c r="C29" s="1"/>
      <c r="D29" s="1"/>
      <c r="E29" s="1"/>
      <c r="F29" s="1"/>
    </row>
    <row r="30" spans="2:12" ht="15" customHeight="1">
      <c r="B30" s="1"/>
      <c r="C30" s="1"/>
      <c r="D30" s="1"/>
      <c r="E30" s="1"/>
      <c r="F30" s="1"/>
    </row>
    <row r="31" spans="2:12" ht="15" customHeight="1">
      <c r="B31" s="1"/>
      <c r="C31" s="1"/>
      <c r="D31" s="1"/>
      <c r="E31" s="1"/>
      <c r="F31" s="1"/>
    </row>
    <row r="32" spans="2:12" ht="15" customHeight="1">
      <c r="B32" s="1"/>
      <c r="C32" s="1"/>
      <c r="D32" s="1"/>
      <c r="E32" s="1"/>
      <c r="F32" s="1"/>
    </row>
    <row r="33" spans="2:6" ht="15" customHeight="1">
      <c r="B33" s="1"/>
      <c r="C33" s="1"/>
      <c r="D33" s="1"/>
      <c r="E33" s="1"/>
      <c r="F33" s="1"/>
    </row>
    <row r="34" spans="2:6" ht="15" customHeight="1">
      <c r="B34" s="1"/>
      <c r="C34" s="1"/>
      <c r="D34" s="1"/>
      <c r="E34" s="1"/>
      <c r="F34" s="1"/>
    </row>
    <row r="35" spans="2:6" ht="15" customHeight="1">
      <c r="B35" s="1"/>
      <c r="C35" s="1"/>
      <c r="D35" s="1"/>
      <c r="E35" s="1"/>
      <c r="F35" s="1"/>
    </row>
    <row r="36" spans="2:6" ht="15" customHeight="1">
      <c r="B36" s="1"/>
      <c r="C36" s="1"/>
      <c r="D36" s="1"/>
      <c r="E36" s="1"/>
      <c r="F36" s="1"/>
    </row>
  </sheetData>
  <mergeCells count="4">
    <mergeCell ref="B1:G1"/>
    <mergeCell ref="B3:G3"/>
    <mergeCell ref="B4:G4"/>
    <mergeCell ref="B19:G19"/>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ignoredErrors>
    <ignoredError sqref="F18:G18" formulaRange="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6" tint="0.79998168889431442"/>
  </sheetPr>
  <dimension ref="B1:AB40"/>
  <sheetViews>
    <sheetView topLeftCell="A10" zoomScaleNormal="100" workbookViewId="0">
      <selection activeCell="M18" sqref="M18"/>
    </sheetView>
  </sheetViews>
  <sheetFormatPr baseColWidth="10" defaultRowHeight="12"/>
  <cols>
    <col min="1" max="1" width="1.26953125" style="1" customWidth="1"/>
    <col min="2" max="2" width="9.453125" style="1" customWidth="1"/>
    <col min="3" max="4" width="4.90625" style="1" customWidth="1"/>
    <col min="5" max="10" width="4.90625" style="163" customWidth="1"/>
    <col min="11" max="12" width="5.81640625" style="1" customWidth="1"/>
    <col min="13" max="13" width="4.26953125" style="1" bestFit="1" customWidth="1"/>
    <col min="14" max="14" width="1.453125" style="16" customWidth="1"/>
    <col min="15" max="15" width="5.54296875" style="16" customWidth="1"/>
    <col min="16" max="16" width="5.90625" style="16" customWidth="1"/>
    <col min="17" max="17" width="5.90625" style="126" customWidth="1"/>
    <col min="18" max="18" width="7.6328125" style="126" customWidth="1"/>
    <col min="19" max="19" width="5.90625" style="126" customWidth="1"/>
    <col min="20" max="20" width="6.26953125" style="126" bestFit="1" customWidth="1"/>
    <col min="21" max="21" width="5.26953125" style="126" customWidth="1"/>
    <col min="22" max="22" width="10.90625" style="126"/>
    <col min="23" max="23" width="10.90625" style="127"/>
    <col min="24" max="27" width="10.90625" style="1"/>
    <col min="28" max="28" width="4.7265625" style="1" customWidth="1"/>
    <col min="29" max="16384" width="10.90625" style="1"/>
  </cols>
  <sheetData>
    <row r="1" spans="2:23" s="24" customFormat="1" ht="12.75">
      <c r="B1" s="1020" t="s">
        <v>4</v>
      </c>
      <c r="C1" s="1020"/>
      <c r="D1" s="1020"/>
      <c r="E1" s="1020"/>
      <c r="F1" s="1020"/>
      <c r="G1" s="1020"/>
      <c r="H1" s="1020"/>
      <c r="I1" s="1020"/>
      <c r="J1" s="1020"/>
      <c r="K1" s="1020"/>
      <c r="L1" s="1020"/>
      <c r="M1" s="1020"/>
      <c r="N1" s="27"/>
      <c r="O1" s="27"/>
      <c r="P1" s="27"/>
      <c r="Q1" s="129"/>
      <c r="R1" s="700" t="str">
        <f>C5</f>
        <v>Argentina</v>
      </c>
      <c r="S1" s="700" t="str">
        <f>E5</f>
        <v>Uruguay</v>
      </c>
      <c r="T1" s="700" t="str">
        <f>G5</f>
        <v>Pakistán</v>
      </c>
      <c r="U1" s="738" t="str">
        <f>I5</f>
        <v>Paraguay</v>
      </c>
      <c r="V1" s="738" t="s">
        <v>59</v>
      </c>
      <c r="W1" s="38"/>
    </row>
    <row r="2" spans="2:23" s="24" customFormat="1" ht="12.75">
      <c r="B2" s="1026" t="s">
        <v>267</v>
      </c>
      <c r="C2" s="1026"/>
      <c r="D2" s="1026"/>
      <c r="E2" s="1026"/>
      <c r="F2" s="1026"/>
      <c r="G2" s="1026"/>
      <c r="H2" s="1026"/>
      <c r="I2" s="1026"/>
      <c r="J2" s="1026"/>
      <c r="K2" s="1026"/>
      <c r="L2" s="1026"/>
      <c r="M2" s="1026"/>
      <c r="N2" s="27"/>
      <c r="P2" s="27"/>
      <c r="Q2" s="129">
        <v>2017</v>
      </c>
      <c r="R2" s="739">
        <f>D20</f>
        <v>0.72937584024192237</v>
      </c>
      <c r="S2" s="739">
        <f>F20</f>
        <v>4.4906583937125412E-2</v>
      </c>
      <c r="T2" s="739">
        <f>H20</f>
        <v>2.4901387619077245E-2</v>
      </c>
      <c r="U2" s="740">
        <f>J20</f>
        <v>0.15001659810799667</v>
      </c>
      <c r="V2" s="741">
        <f>1-(SUM(U2+T2+S2+R2))</f>
        <v>5.0799590093878355E-2</v>
      </c>
      <c r="W2" s="38"/>
    </row>
    <row r="3" spans="2:23" s="24" customFormat="1" ht="12.75">
      <c r="B3" s="1087" t="s">
        <v>526</v>
      </c>
      <c r="C3" s="1087"/>
      <c r="D3" s="1087"/>
      <c r="E3" s="1087"/>
      <c r="F3" s="1087"/>
      <c r="G3" s="1087"/>
      <c r="H3" s="1087"/>
      <c r="I3" s="1087"/>
      <c r="J3" s="1087"/>
      <c r="K3" s="1087"/>
      <c r="L3" s="1087"/>
      <c r="M3" s="1087"/>
      <c r="N3" s="27"/>
      <c r="P3" s="27"/>
      <c r="Q3" s="458">
        <v>2016</v>
      </c>
      <c r="R3" s="740"/>
      <c r="S3" s="740"/>
      <c r="T3" s="740"/>
      <c r="U3" s="740"/>
      <c r="V3" s="740"/>
      <c r="W3" s="38"/>
    </row>
    <row r="4" spans="2:23" s="24" customFormat="1" ht="12.75">
      <c r="B4" s="619"/>
      <c r="C4" s="619"/>
      <c r="D4" s="619"/>
      <c r="E4" s="619"/>
      <c r="F4" s="619"/>
      <c r="G4" s="619"/>
      <c r="H4" s="619"/>
      <c r="I4" s="619"/>
      <c r="J4" s="619"/>
      <c r="K4" s="619"/>
      <c r="L4" s="619"/>
      <c r="M4" s="619"/>
      <c r="N4" s="27"/>
      <c r="P4" s="27"/>
      <c r="Q4" s="458">
        <v>2018</v>
      </c>
      <c r="R4" s="737"/>
      <c r="S4" s="737"/>
      <c r="T4" s="737"/>
      <c r="U4" s="737"/>
      <c r="V4" s="737"/>
      <c r="W4" s="38"/>
    </row>
    <row r="5" spans="2:23" s="38" customFormat="1" ht="15.75" customHeight="1">
      <c r="B5" s="313" t="s">
        <v>237</v>
      </c>
      <c r="C5" s="1104" t="s">
        <v>9</v>
      </c>
      <c r="D5" s="1104"/>
      <c r="E5" s="1213" t="s">
        <v>322</v>
      </c>
      <c r="F5" s="1213"/>
      <c r="G5" s="1213" t="s">
        <v>320</v>
      </c>
      <c r="H5" s="1213"/>
      <c r="I5" s="1213" t="s">
        <v>212</v>
      </c>
      <c r="J5" s="1213"/>
      <c r="K5" s="1034" t="s">
        <v>64</v>
      </c>
      <c r="L5" s="1034"/>
      <c r="M5" s="1034"/>
      <c r="N5" s="39"/>
      <c r="P5" s="39"/>
      <c r="Q5" s="458"/>
      <c r="R5" s="39"/>
      <c r="S5" s="39"/>
      <c r="T5" s="39"/>
      <c r="U5" s="39"/>
      <c r="V5" s="39"/>
    </row>
    <row r="6" spans="2:23" s="38" customFormat="1" ht="15.75" customHeight="1">
      <c r="B6" s="42"/>
      <c r="C6" s="459">
        <v>2018</v>
      </c>
      <c r="D6" s="459">
        <v>2019</v>
      </c>
      <c r="E6" s="459">
        <v>2018</v>
      </c>
      <c r="F6" s="459">
        <v>2019</v>
      </c>
      <c r="G6" s="459">
        <v>2018</v>
      </c>
      <c r="H6" s="459">
        <v>2019</v>
      </c>
      <c r="I6" s="459">
        <v>2018</v>
      </c>
      <c r="J6" s="459">
        <v>2019</v>
      </c>
      <c r="K6" s="459">
        <v>2018</v>
      </c>
      <c r="L6" s="459">
        <v>2019</v>
      </c>
      <c r="M6" s="460" t="s">
        <v>8</v>
      </c>
      <c r="N6" s="39"/>
      <c r="P6" s="39"/>
      <c r="Q6" s="458"/>
      <c r="R6" s="458"/>
      <c r="S6" s="458"/>
      <c r="T6" s="458"/>
      <c r="U6" s="458"/>
      <c r="V6" s="458"/>
      <c r="W6" s="129"/>
    </row>
    <row r="7" spans="2:23" s="38" customFormat="1" ht="15.75" customHeight="1">
      <c r="B7" s="42" t="s">
        <v>47</v>
      </c>
      <c r="C7" s="358">
        <v>6294.576</v>
      </c>
      <c r="D7" s="358">
        <v>8431.9599999999991</v>
      </c>
      <c r="E7" s="358">
        <v>1386.056</v>
      </c>
      <c r="F7" s="358">
        <v>279</v>
      </c>
      <c r="G7" s="358">
        <v>310</v>
      </c>
      <c r="H7" s="358">
        <v>25</v>
      </c>
      <c r="I7" s="358">
        <v>1117.25</v>
      </c>
      <c r="J7" s="358">
        <v>472.8</v>
      </c>
      <c r="K7" s="358">
        <v>9627.125</v>
      </c>
      <c r="L7" s="358">
        <v>9764.720800000001</v>
      </c>
      <c r="M7" s="477">
        <f t="shared" ref="M7:M17" si="0">L7/K7*100-100</f>
        <v>1.4292512042795948</v>
      </c>
      <c r="N7" s="39"/>
      <c r="O7" s="461"/>
      <c r="P7" s="461"/>
      <c r="Q7" s="458"/>
      <c r="R7" s="458"/>
      <c r="S7" s="458"/>
      <c r="T7" s="458"/>
      <c r="U7" s="458"/>
      <c r="V7" s="458"/>
      <c r="W7" s="129"/>
    </row>
    <row r="8" spans="2:23" s="38" customFormat="1" ht="15.75" customHeight="1">
      <c r="B8" s="42" t="s">
        <v>48</v>
      </c>
      <c r="C8" s="358">
        <v>4422.5879999999997</v>
      </c>
      <c r="D8" s="358">
        <v>7552.6224000000002</v>
      </c>
      <c r="E8" s="358">
        <v>1033</v>
      </c>
      <c r="F8" s="358">
        <v>296</v>
      </c>
      <c r="G8" s="358">
        <v>520</v>
      </c>
      <c r="H8" s="358">
        <v>105</v>
      </c>
      <c r="I8" s="358">
        <v>2554.7600000000002</v>
      </c>
      <c r="J8" s="358">
        <v>755.91600000000005</v>
      </c>
      <c r="K8" s="358">
        <v>9983.5290000000005</v>
      </c>
      <c r="L8" s="358">
        <v>9738.7476500000012</v>
      </c>
      <c r="M8" s="477">
        <f t="shared" si="0"/>
        <v>-2.4518519453391576</v>
      </c>
      <c r="N8" s="39"/>
      <c r="O8" s="461"/>
      <c r="P8" s="39"/>
      <c r="Q8" s="458"/>
      <c r="R8" s="458"/>
      <c r="S8" s="458"/>
      <c r="T8" s="458"/>
      <c r="U8" s="458"/>
      <c r="V8" s="458"/>
      <c r="W8" s="129"/>
    </row>
    <row r="9" spans="2:23" s="38" customFormat="1" ht="15.75" customHeight="1">
      <c r="B9" s="42" t="s">
        <v>49</v>
      </c>
      <c r="C9" s="358">
        <v>7494.2150000000001</v>
      </c>
      <c r="D9" s="358">
        <v>8005</v>
      </c>
      <c r="E9" s="358">
        <v>448</v>
      </c>
      <c r="F9" s="358">
        <v>307.00400000000002</v>
      </c>
      <c r="G9" s="358">
        <v>1064</v>
      </c>
      <c r="H9" s="358">
        <v>380</v>
      </c>
      <c r="I9" s="358">
        <v>3364.94</v>
      </c>
      <c r="J9" s="358">
        <v>900.1</v>
      </c>
      <c r="K9" s="358">
        <v>13438.715</v>
      </c>
      <c r="L9" s="358">
        <v>9720.3803099999986</v>
      </c>
      <c r="M9" s="477">
        <f t="shared" si="0"/>
        <v>-27.668826148928687</v>
      </c>
      <c r="N9" s="39"/>
      <c r="O9" s="461"/>
      <c r="P9" s="39"/>
      <c r="Q9" s="572"/>
      <c r="R9" s="572"/>
      <c r="S9" s="572"/>
      <c r="T9" s="572"/>
      <c r="U9" s="458"/>
      <c r="V9" s="458"/>
      <c r="W9" s="129"/>
    </row>
    <row r="10" spans="2:23" s="38" customFormat="1" ht="15.75" customHeight="1">
      <c r="B10" s="42" t="s">
        <v>57</v>
      </c>
      <c r="C10" s="358">
        <v>6784.2</v>
      </c>
      <c r="D10" s="358">
        <v>7969.92</v>
      </c>
      <c r="E10" s="358">
        <v>571</v>
      </c>
      <c r="F10" s="358">
        <v>420</v>
      </c>
      <c r="G10" s="358">
        <v>732</v>
      </c>
      <c r="H10" s="358">
        <v>285</v>
      </c>
      <c r="I10" s="358">
        <v>4536.7150000000001</v>
      </c>
      <c r="J10" s="358">
        <v>2133.8009999999999</v>
      </c>
      <c r="K10" s="358">
        <v>13435.352999999999</v>
      </c>
      <c r="L10" s="358">
        <v>11089.903829999999</v>
      </c>
      <c r="M10" s="477">
        <f t="shared" si="0"/>
        <v>-17.457294720875595</v>
      </c>
      <c r="N10" s="39"/>
      <c r="O10" s="461"/>
      <c r="P10" s="39"/>
      <c r="Q10" s="227"/>
      <c r="R10" s="458"/>
      <c r="S10" s="458"/>
      <c r="T10" s="458"/>
      <c r="U10" s="458"/>
      <c r="V10" s="458"/>
      <c r="W10" s="129"/>
    </row>
    <row r="11" spans="2:23" s="38" customFormat="1" ht="15.75" customHeight="1">
      <c r="B11" s="42" t="s">
        <v>58</v>
      </c>
      <c r="C11" s="358">
        <v>8713.7000000000007</v>
      </c>
      <c r="D11" s="358">
        <v>7093.2445600000001</v>
      </c>
      <c r="E11" s="358">
        <v>307</v>
      </c>
      <c r="F11" s="358">
        <v>588</v>
      </c>
      <c r="G11" s="358">
        <v>732</v>
      </c>
      <c r="H11" s="358">
        <v>799</v>
      </c>
      <c r="I11" s="358">
        <v>4650.09</v>
      </c>
      <c r="J11" s="358">
        <v>1491.8</v>
      </c>
      <c r="K11" s="358">
        <v>15360.182000000001</v>
      </c>
      <c r="L11" s="358">
        <v>10562.229280000001</v>
      </c>
      <c r="M11" s="477">
        <f t="shared" si="0"/>
        <v>-31.236301236534828</v>
      </c>
      <c r="N11" s="39"/>
      <c r="O11" s="461"/>
      <c r="P11" s="39"/>
      <c r="Q11" s="227"/>
      <c r="R11" s="458"/>
      <c r="S11" s="458"/>
      <c r="T11" s="458"/>
      <c r="U11" s="458"/>
      <c r="V11" s="458"/>
      <c r="W11" s="129"/>
    </row>
    <row r="12" spans="2:23" s="38" customFormat="1" ht="15.75" customHeight="1">
      <c r="B12" s="42" t="s">
        <v>50</v>
      </c>
      <c r="C12" s="358">
        <v>8120.7046200000004</v>
      </c>
      <c r="D12" s="358">
        <v>6636.7939999999999</v>
      </c>
      <c r="E12" s="358">
        <v>279</v>
      </c>
      <c r="F12" s="358">
        <v>643</v>
      </c>
      <c r="G12" s="358">
        <v>103</v>
      </c>
      <c r="H12" s="358">
        <v>570</v>
      </c>
      <c r="I12" s="358">
        <v>2084.15</v>
      </c>
      <c r="J12" s="358">
        <v>1876.92</v>
      </c>
      <c r="K12" s="358">
        <v>11595.583269999999</v>
      </c>
      <c r="L12" s="358">
        <v>10405.142119999999</v>
      </c>
      <c r="M12" s="477">
        <f t="shared" si="0"/>
        <v>-10.266332639599938</v>
      </c>
      <c r="N12" s="39"/>
      <c r="O12" s="461"/>
      <c r="P12" s="39"/>
      <c r="Q12" s="227"/>
      <c r="R12" s="458"/>
      <c r="S12" s="458"/>
      <c r="T12" s="458"/>
      <c r="U12" s="458"/>
      <c r="V12" s="458"/>
      <c r="W12" s="129"/>
    </row>
    <row r="13" spans="2:23" s="38" customFormat="1" ht="15.75" customHeight="1">
      <c r="B13" s="42" t="s">
        <v>51</v>
      </c>
      <c r="C13" s="358">
        <v>8080.5079999999998</v>
      </c>
      <c r="D13" s="358">
        <v>6712.3686200000002</v>
      </c>
      <c r="E13" s="358">
        <v>212</v>
      </c>
      <c r="F13" s="358">
        <v>588</v>
      </c>
      <c r="G13" s="358">
        <v>380.96</v>
      </c>
      <c r="H13" s="358">
        <v>120</v>
      </c>
      <c r="I13" s="358">
        <v>1652.7260000000001</v>
      </c>
      <c r="J13" s="358">
        <v>1893.1</v>
      </c>
      <c r="K13" s="358">
        <v>10589.104739999999</v>
      </c>
      <c r="L13" s="358">
        <v>9905.3950499999992</v>
      </c>
      <c r="M13" s="477">
        <f t="shared" si="0"/>
        <v>-6.4567279934186388</v>
      </c>
      <c r="N13" s="39"/>
      <c r="O13" s="461"/>
      <c r="P13" s="39"/>
      <c r="Q13" s="227"/>
      <c r="R13" s="458"/>
      <c r="S13" s="458"/>
      <c r="T13" s="458"/>
      <c r="U13" s="458"/>
      <c r="V13" s="458"/>
      <c r="W13" s="129"/>
    </row>
    <row r="14" spans="2:23" s="38" customFormat="1" ht="15.75" customHeight="1">
      <c r="B14" s="42" t="s">
        <v>52</v>
      </c>
      <c r="C14" s="358">
        <v>9024.1169200000004</v>
      </c>
      <c r="D14" s="358">
        <v>9502.0040000000008</v>
      </c>
      <c r="E14" s="358">
        <v>576.52800000000002</v>
      </c>
      <c r="F14" s="358">
        <v>252.00200000000001</v>
      </c>
      <c r="G14" s="358">
        <v>216</v>
      </c>
      <c r="H14" s="358">
        <v>257.5</v>
      </c>
      <c r="I14" s="358">
        <v>1188.56</v>
      </c>
      <c r="J14" s="358">
        <v>977.28599999999994</v>
      </c>
      <c r="K14" s="358">
        <v>12380.54615</v>
      </c>
      <c r="L14" s="358">
        <v>11502.324050000001</v>
      </c>
      <c r="M14" s="477">
        <f t="shared" si="0"/>
        <v>-7.0935650928452674</v>
      </c>
      <c r="N14" s="39"/>
      <c r="O14" s="461"/>
      <c r="P14" s="39"/>
      <c r="Q14" s="227"/>
      <c r="R14" s="458"/>
      <c r="S14" s="458"/>
      <c r="T14" s="458"/>
      <c r="U14" s="458"/>
      <c r="V14" s="458"/>
      <c r="W14" s="129"/>
    </row>
    <row r="15" spans="2:23" s="38" customFormat="1" ht="15.75" customHeight="1">
      <c r="B15" s="42" t="s">
        <v>53</v>
      </c>
      <c r="C15" s="358">
        <v>4520.6625400000003</v>
      </c>
      <c r="D15" s="358">
        <v>8903.2024000000001</v>
      </c>
      <c r="E15" s="358">
        <v>340</v>
      </c>
      <c r="F15" s="358">
        <v>447.01499999999999</v>
      </c>
      <c r="G15" s="358">
        <v>0</v>
      </c>
      <c r="H15" s="358">
        <v>120</v>
      </c>
      <c r="I15" s="358">
        <v>679.8</v>
      </c>
      <c r="J15" s="358">
        <v>1530.2</v>
      </c>
      <c r="K15" s="358">
        <v>6744.5256399999998</v>
      </c>
      <c r="L15" s="358">
        <v>11559.75375</v>
      </c>
      <c r="M15" s="477">
        <f t="shared" si="0"/>
        <v>71.39461493692238</v>
      </c>
      <c r="N15" s="39"/>
      <c r="O15" s="910"/>
      <c r="P15" s="39"/>
      <c r="Q15" s="227"/>
      <c r="R15" s="458"/>
      <c r="S15" s="458"/>
      <c r="T15" s="458"/>
      <c r="U15" s="458"/>
      <c r="V15" s="458"/>
      <c r="W15" s="129"/>
    </row>
    <row r="16" spans="2:23" s="38" customFormat="1" ht="15.75" customHeight="1">
      <c r="B16" s="42" t="s">
        <v>54</v>
      </c>
      <c r="C16" s="358">
        <v>8856.9</v>
      </c>
      <c r="D16" s="358">
        <v>6948.7969999999996</v>
      </c>
      <c r="E16" s="358">
        <v>580</v>
      </c>
      <c r="F16" s="358">
        <v>644</v>
      </c>
      <c r="G16" s="358">
        <v>50</v>
      </c>
      <c r="H16" s="358">
        <v>100</v>
      </c>
      <c r="I16" s="358">
        <v>982</v>
      </c>
      <c r="J16" s="358">
        <v>746.4</v>
      </c>
      <c r="K16" s="358">
        <v>11078.885490000001</v>
      </c>
      <c r="L16" s="358">
        <v>8853.2217500000006</v>
      </c>
      <c r="M16" s="477">
        <f t="shared" si="0"/>
        <v>-20.08923859723005</v>
      </c>
      <c r="N16" s="39"/>
      <c r="O16" s="461"/>
      <c r="P16" s="39"/>
      <c r="Q16" s="227"/>
      <c r="R16" s="458"/>
      <c r="S16" s="458"/>
      <c r="T16" s="458"/>
      <c r="U16" s="458"/>
      <c r="V16" s="458"/>
      <c r="W16" s="129"/>
    </row>
    <row r="17" spans="2:27" s="38" customFormat="1" ht="15.75" customHeight="1">
      <c r="B17" s="42" t="s">
        <v>55</v>
      </c>
      <c r="C17" s="358">
        <v>8956.9850000000006</v>
      </c>
      <c r="D17" s="358">
        <v>6088.3440000000001</v>
      </c>
      <c r="E17" s="358">
        <v>224</v>
      </c>
      <c r="F17" s="358">
        <v>698.14499999999998</v>
      </c>
      <c r="G17" s="358">
        <v>75</v>
      </c>
      <c r="H17" s="358">
        <v>101</v>
      </c>
      <c r="I17" s="358">
        <v>619.95000000000005</v>
      </c>
      <c r="J17" s="358">
        <v>4466.6000000000004</v>
      </c>
      <c r="K17" s="358">
        <v>10816.74582</v>
      </c>
      <c r="L17" s="358">
        <v>11851.614680000001</v>
      </c>
      <c r="M17" s="477">
        <f t="shared" si="0"/>
        <v>9.5672846271985321</v>
      </c>
      <c r="N17" s="39"/>
      <c r="O17" s="462"/>
      <c r="P17" s="620"/>
      <c r="Q17" s="227"/>
      <c r="R17" s="458"/>
      <c r="S17" s="458"/>
      <c r="T17" s="458"/>
      <c r="U17" s="458"/>
      <c r="V17" s="458"/>
      <c r="W17" s="129"/>
    </row>
    <row r="18" spans="2:27" s="38" customFormat="1" ht="15.75" customHeight="1">
      <c r="B18" s="42" t="s">
        <v>56</v>
      </c>
      <c r="C18" s="358">
        <v>6318.24</v>
      </c>
      <c r="D18" s="358"/>
      <c r="E18" s="358">
        <v>476</v>
      </c>
      <c r="F18" s="358"/>
      <c r="G18" s="358">
        <v>0</v>
      </c>
      <c r="H18" s="358"/>
      <c r="I18" s="358">
        <v>896</v>
      </c>
      <c r="J18" s="358"/>
      <c r="K18" s="358">
        <v>8314.9714700000004</v>
      </c>
      <c r="L18" s="358"/>
      <c r="M18" s="358"/>
      <c r="N18" s="39"/>
      <c r="O18" s="911"/>
      <c r="P18" s="620"/>
      <c r="Q18" s="227"/>
      <c r="R18" s="458"/>
      <c r="S18" s="458"/>
      <c r="T18" s="458"/>
      <c r="U18" s="458"/>
      <c r="V18" s="458"/>
      <c r="W18" s="129"/>
    </row>
    <row r="19" spans="2:27" s="38" customFormat="1" ht="15.75" customHeight="1">
      <c r="B19" s="480" t="s">
        <v>64</v>
      </c>
      <c r="C19" s="358">
        <f t="shared" ref="C19:L19" si="1">SUM(C7:C18)</f>
        <v>87587.396080000006</v>
      </c>
      <c r="D19" s="358">
        <f t="shared" si="1"/>
        <v>83844.256980000006</v>
      </c>
      <c r="E19" s="358">
        <f t="shared" si="1"/>
        <v>6432.5840000000007</v>
      </c>
      <c r="F19" s="358">
        <f t="shared" si="1"/>
        <v>5162.1659999999993</v>
      </c>
      <c r="G19" s="358">
        <f t="shared" si="1"/>
        <v>4182.96</v>
      </c>
      <c r="H19" s="358">
        <f t="shared" si="1"/>
        <v>2862.5</v>
      </c>
      <c r="I19" s="358">
        <f t="shared" si="1"/>
        <v>24326.941000000003</v>
      </c>
      <c r="J19" s="358">
        <f t="shared" si="1"/>
        <v>17244.923000000003</v>
      </c>
      <c r="K19" s="358">
        <f t="shared" si="1"/>
        <v>133365.26658</v>
      </c>
      <c r="L19" s="358">
        <f t="shared" si="1"/>
        <v>114953.43326999999</v>
      </c>
      <c r="M19" s="358"/>
      <c r="N19" s="39"/>
      <c r="O19" s="463"/>
      <c r="P19" s="620"/>
      <c r="Q19" s="227"/>
      <c r="R19" s="458"/>
      <c r="S19" s="458"/>
      <c r="T19" s="458"/>
      <c r="U19" s="458"/>
      <c r="V19" s="458"/>
      <c r="W19" s="129"/>
    </row>
    <row r="20" spans="2:27" s="38" customFormat="1" ht="15.75" customHeight="1">
      <c r="B20" s="556" t="s">
        <v>441</v>
      </c>
      <c r="C20" s="478">
        <f>C19/K19</f>
        <v>0.65674817983781519</v>
      </c>
      <c r="D20" s="478">
        <f>D19/L19</f>
        <v>0.72937584024192237</v>
      </c>
      <c r="E20" s="478">
        <f>E19/K19</f>
        <v>4.8232828268980926E-2</v>
      </c>
      <c r="F20" s="478">
        <f>F19/L19</f>
        <v>4.4906583937125412E-2</v>
      </c>
      <c r="G20" s="478">
        <f>G19/K19</f>
        <v>3.1364688177568524E-2</v>
      </c>
      <c r="H20" s="478">
        <f>H19/L19</f>
        <v>2.4901387619077245E-2</v>
      </c>
      <c r="I20" s="478">
        <f>I19/K19</f>
        <v>0.18240837081375558</v>
      </c>
      <c r="J20" s="478">
        <f>J19/L19</f>
        <v>0.15001659810799667</v>
      </c>
      <c r="K20" s="478">
        <f>+K19/K19</f>
        <v>1</v>
      </c>
      <c r="L20" s="478">
        <f>+L19/L19</f>
        <v>1</v>
      </c>
      <c r="M20" s="107"/>
      <c r="N20" s="39"/>
      <c r="O20" s="16"/>
      <c r="P20" s="620"/>
      <c r="Q20" s="227"/>
      <c r="R20" s="458"/>
      <c r="S20" s="458"/>
      <c r="T20" s="458"/>
      <c r="U20" s="458"/>
      <c r="V20" s="458"/>
      <c r="W20" s="129"/>
    </row>
    <row r="21" spans="2:27" s="38" customFormat="1" ht="22.5" customHeight="1">
      <c r="B21" s="556"/>
      <c r="C21" s="478">
        <f>+C19/$K19</f>
        <v>0.65674817983781519</v>
      </c>
      <c r="D21" s="478">
        <f t="shared" ref="D21:L21" si="2">+D19/$K19</f>
        <v>0.62868135857326468</v>
      </c>
      <c r="E21" s="478">
        <f t="shared" si="2"/>
        <v>4.8232828268980926E-2</v>
      </c>
      <c r="F21" s="478">
        <f t="shared" si="2"/>
        <v>3.8706974704717748E-2</v>
      </c>
      <c r="G21" s="478">
        <f t="shared" si="2"/>
        <v>3.1364688177568524E-2</v>
      </c>
      <c r="H21" s="478">
        <f t="shared" si="2"/>
        <v>2.1463609479481012E-2</v>
      </c>
      <c r="I21" s="478">
        <f t="shared" si="2"/>
        <v>0.18240837081375558</v>
      </c>
      <c r="J21" s="478">
        <f t="shared" si="2"/>
        <v>0.12930595380811186</v>
      </c>
      <c r="K21" s="478">
        <f t="shared" si="2"/>
        <v>1</v>
      </c>
      <c r="L21" s="478">
        <f t="shared" si="2"/>
        <v>0.86194431442195973</v>
      </c>
      <c r="M21" s="107"/>
      <c r="N21" s="39"/>
      <c r="O21" s="16"/>
      <c r="P21" s="620"/>
      <c r="Q21" s="227"/>
      <c r="R21" s="458"/>
      <c r="S21" s="458"/>
      <c r="T21" s="458"/>
      <c r="U21" s="458"/>
      <c r="V21" s="458"/>
      <c r="W21" s="129"/>
    </row>
    <row r="22" spans="2:27" s="38" customFormat="1" ht="23.25" customHeight="1">
      <c r="B22" s="1269" t="s">
        <v>439</v>
      </c>
      <c r="C22" s="1269"/>
      <c r="D22" s="1269"/>
      <c r="E22" s="1269"/>
      <c r="F22" s="1269"/>
      <c r="G22" s="1269"/>
      <c r="H22" s="1269"/>
      <c r="I22" s="1269"/>
      <c r="J22" s="1269"/>
      <c r="K22" s="1269"/>
      <c r="L22" s="1269"/>
      <c r="M22" s="1269"/>
      <c r="N22" s="39"/>
      <c r="O22" s="16"/>
      <c r="P22" s="620"/>
      <c r="Q22" s="227"/>
      <c r="R22" s="458"/>
      <c r="S22" s="458"/>
      <c r="T22" s="458"/>
      <c r="U22" s="458"/>
      <c r="V22" s="458"/>
      <c r="W22" s="129"/>
    </row>
    <row r="23" spans="2:27" ht="17.25" customHeight="1">
      <c r="B23" s="1267"/>
      <c r="C23" s="1268"/>
      <c r="D23" s="1268"/>
      <c r="E23" s="1268"/>
      <c r="F23" s="1268"/>
      <c r="G23" s="1268"/>
      <c r="H23" s="1268"/>
      <c r="I23" s="1268"/>
      <c r="J23" s="1268"/>
      <c r="K23" s="1268"/>
      <c r="L23" s="1268"/>
      <c r="M23" s="1268"/>
      <c r="P23" s="620"/>
      <c r="Q23" s="230"/>
    </row>
    <row r="24" spans="2:27" ht="15" customHeight="1">
      <c r="N24" s="1"/>
      <c r="O24" s="1"/>
      <c r="P24" s="620"/>
      <c r="Q24" s="231"/>
      <c r="R24" s="127"/>
      <c r="S24" s="127"/>
      <c r="T24" s="127"/>
    </row>
    <row r="25" spans="2:27" ht="15" customHeight="1">
      <c r="N25" s="1"/>
      <c r="O25" s="1"/>
      <c r="P25" s="620"/>
      <c r="Q25" s="231"/>
      <c r="R25" s="127"/>
      <c r="S25" s="127"/>
      <c r="T25" s="127"/>
    </row>
    <row r="26" spans="2:27" ht="15" customHeight="1">
      <c r="N26" s="1"/>
      <c r="O26" s="1"/>
      <c r="P26" s="620"/>
      <c r="Q26" s="231"/>
      <c r="R26" s="127"/>
      <c r="S26" s="127"/>
      <c r="T26" s="127"/>
      <c r="X26" s="16"/>
      <c r="Y26" s="16"/>
      <c r="Z26" s="16"/>
      <c r="AA26" s="16"/>
    </row>
    <row r="27" spans="2:27" ht="15" customHeight="1">
      <c r="N27" s="1"/>
      <c r="O27" s="1"/>
      <c r="P27" s="620"/>
      <c r="Q27" s="231"/>
      <c r="R27" s="127"/>
      <c r="S27" s="127"/>
      <c r="T27" s="127"/>
    </row>
    <row r="28" spans="2:27" ht="15" customHeight="1">
      <c r="N28" s="1"/>
      <c r="O28" s="1"/>
      <c r="P28" s="620"/>
      <c r="Q28" s="231"/>
      <c r="R28" s="127"/>
      <c r="S28" s="127"/>
      <c r="T28" s="127"/>
    </row>
    <row r="29" spans="2:27" ht="15" customHeight="1">
      <c r="N29" s="1"/>
      <c r="O29" s="1"/>
      <c r="P29" s="2"/>
      <c r="Q29" s="231"/>
      <c r="R29" s="127"/>
      <c r="S29" s="127"/>
      <c r="T29" s="127"/>
    </row>
    <row r="30" spans="2:27" ht="15" customHeight="1">
      <c r="N30" s="1"/>
      <c r="O30" s="1"/>
      <c r="P30" s="1"/>
      <c r="Q30" s="127"/>
      <c r="R30" s="127"/>
      <c r="S30" s="127"/>
      <c r="T30" s="127"/>
    </row>
    <row r="31" spans="2:27" ht="15" customHeight="1">
      <c r="N31" s="1"/>
      <c r="O31" s="1"/>
      <c r="P31" s="1"/>
      <c r="Q31" s="127"/>
      <c r="R31" s="127"/>
      <c r="S31" s="127"/>
      <c r="T31" s="127"/>
    </row>
    <row r="33" spans="2:28" ht="15" customHeight="1">
      <c r="N33" s="1"/>
      <c r="O33" s="1"/>
      <c r="P33" s="1"/>
      <c r="Q33" s="127"/>
      <c r="R33" s="127"/>
      <c r="S33" s="127"/>
      <c r="T33" s="127"/>
    </row>
    <row r="34" spans="2:28" ht="15" customHeight="1">
      <c r="N34" s="1"/>
      <c r="O34" s="1"/>
      <c r="P34" s="1"/>
      <c r="Q34" s="127"/>
      <c r="R34" s="127"/>
      <c r="S34" s="127"/>
      <c r="T34" s="127"/>
      <c r="AB34" s="15" t="e">
        <f>#REF!</f>
        <v>#REF!</v>
      </c>
    </row>
    <row r="35" spans="2:28" ht="15" customHeight="1">
      <c r="N35" s="1"/>
      <c r="O35" s="1"/>
      <c r="P35" s="1"/>
      <c r="Q35" s="127"/>
      <c r="R35" s="127"/>
      <c r="S35" s="127"/>
      <c r="T35" s="127"/>
    </row>
    <row r="36" spans="2:28" ht="15" customHeight="1">
      <c r="N36" s="1"/>
      <c r="O36" s="1"/>
      <c r="P36" s="1"/>
      <c r="Q36" s="127"/>
      <c r="R36" s="127"/>
      <c r="S36" s="127"/>
      <c r="T36" s="127"/>
    </row>
    <row r="37" spans="2:28" ht="15" customHeight="1">
      <c r="N37" s="1"/>
      <c r="O37" s="1"/>
      <c r="P37" s="1"/>
      <c r="Q37" s="127"/>
      <c r="R37" s="127"/>
      <c r="S37" s="127"/>
      <c r="T37" s="127"/>
    </row>
    <row r="38" spans="2:28" ht="15" customHeight="1">
      <c r="N38" s="1"/>
      <c r="O38" s="1"/>
      <c r="P38" s="1"/>
      <c r="Q38" s="127"/>
      <c r="R38" s="127"/>
      <c r="S38" s="127"/>
      <c r="T38" s="127"/>
    </row>
    <row r="40" spans="2:28" ht="15.75" customHeight="1">
      <c r="B40" s="1096" t="s">
        <v>439</v>
      </c>
      <c r="C40" s="1096"/>
      <c r="D40" s="1096"/>
      <c r="E40" s="1096"/>
      <c r="F40" s="1096"/>
      <c r="G40" s="1096"/>
      <c r="H40" s="1096"/>
      <c r="I40" s="1096"/>
      <c r="J40" s="1096"/>
      <c r="K40" s="1096"/>
      <c r="L40" s="1096"/>
      <c r="M40" s="1096"/>
    </row>
  </sheetData>
  <mergeCells count="11">
    <mergeCell ref="C5:D5"/>
    <mergeCell ref="I5:J5"/>
    <mergeCell ref="B40:M40"/>
    <mergeCell ref="B23:M23"/>
    <mergeCell ref="B1:M1"/>
    <mergeCell ref="B2:M2"/>
    <mergeCell ref="B3:M3"/>
    <mergeCell ref="K5:M5"/>
    <mergeCell ref="B22:M22"/>
    <mergeCell ref="G5:H5"/>
    <mergeCell ref="E5:F5"/>
  </mergeCells>
  <printOptions horizontalCentered="1"/>
  <pageMargins left="0.59055118110236227" right="0.59055118110236227" top="1.3130314960629921" bottom="0.78740157480314965" header="0.51181102362204722" footer="0.59055118110236227"/>
  <pageSetup paperSize="9" scale="90" firstPageNumber="0" orientation="portrait" r:id="rId1"/>
  <headerFooter alignWithMargins="0">
    <oddFooter>&amp;C&amp;10&amp;A</oddFooter>
  </headerFooter>
  <colBreaks count="2" manualBreakCount="2">
    <brk id="14" max="39" man="1"/>
    <brk id="23" max="39" man="1"/>
  </colBreaks>
  <ignoredErrors>
    <ignoredError sqref="M20 C19 G20 K19 I19 G19 E19 D19 F19 H19 J19 L19" formulaRange="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6" tint="0.79998168889431442"/>
  </sheetPr>
  <dimension ref="B1:X32"/>
  <sheetViews>
    <sheetView zoomScaleNormal="100" workbookViewId="0">
      <selection activeCell="B6" sqref="B6"/>
    </sheetView>
  </sheetViews>
  <sheetFormatPr baseColWidth="10" defaultRowHeight="12"/>
  <cols>
    <col min="1" max="1" width="1.6328125" style="1" customWidth="1"/>
    <col min="2" max="2" width="8.08984375" style="1" bestFit="1" customWidth="1"/>
    <col min="3" max="4" width="6.453125" style="1" customWidth="1"/>
    <col min="5" max="5" width="7.90625" style="1" bestFit="1" customWidth="1"/>
    <col min="6" max="6" width="8.453125" style="1" bestFit="1" customWidth="1"/>
    <col min="7" max="7" width="7.90625" style="1" bestFit="1" customWidth="1"/>
    <col min="8" max="8" width="8.26953125" style="1" customWidth="1"/>
    <col min="9" max="9" width="6.453125" style="1" customWidth="1"/>
    <col min="10" max="10" width="1.90625" style="1" customWidth="1"/>
    <col min="11" max="12" width="2.90625" style="1" customWidth="1"/>
    <col min="13" max="13" width="3.54296875" style="1" customWidth="1"/>
    <col min="14" max="14" width="11.36328125" style="1" customWidth="1"/>
    <col min="15" max="16" width="3.54296875" style="1" customWidth="1"/>
    <col min="17" max="17" width="7.90625" style="1" customWidth="1"/>
    <col min="18" max="18" width="2" style="1" customWidth="1"/>
    <col min="19" max="24" width="3" style="4" customWidth="1"/>
    <col min="25" max="16384" width="10.90625" style="1"/>
  </cols>
  <sheetData>
    <row r="1" spans="2:15" s="38" customFormat="1" ht="12.75" customHeight="1">
      <c r="B1" s="1110" t="s">
        <v>38</v>
      </c>
      <c r="C1" s="1110"/>
      <c r="D1" s="1110"/>
      <c r="E1" s="1110"/>
      <c r="F1" s="1110"/>
      <c r="G1" s="1110"/>
      <c r="H1" s="1110"/>
      <c r="I1" s="1110"/>
    </row>
    <row r="2" spans="2:15" s="38" customFormat="1" ht="6" customHeight="1">
      <c r="B2" s="50"/>
      <c r="C2" s="50"/>
      <c r="D2" s="50"/>
      <c r="E2" s="50"/>
      <c r="F2" s="50"/>
      <c r="G2" s="50"/>
      <c r="H2" s="50"/>
    </row>
    <row r="3" spans="2:15" s="38" customFormat="1" ht="12.75">
      <c r="B3" s="1026" t="s">
        <v>329</v>
      </c>
      <c r="C3" s="1026"/>
      <c r="D3" s="1026"/>
      <c r="E3" s="1026"/>
      <c r="F3" s="1026"/>
      <c r="G3" s="1026"/>
      <c r="H3" s="1026"/>
      <c r="I3" s="1026"/>
    </row>
    <row r="4" spans="2:15" s="38" customFormat="1" ht="12.75">
      <c r="B4" s="1087" t="s">
        <v>529</v>
      </c>
      <c r="C4" s="1087"/>
      <c r="D4" s="1087"/>
      <c r="E4" s="1087"/>
      <c r="F4" s="1087"/>
      <c r="G4" s="1087"/>
      <c r="H4" s="1087"/>
      <c r="I4" s="1087"/>
    </row>
    <row r="5" spans="2:15" s="38" customFormat="1" ht="15" customHeight="1">
      <c r="B5" s="1026" t="s">
        <v>330</v>
      </c>
      <c r="C5" s="1026"/>
      <c r="D5" s="1026"/>
      <c r="E5" s="1026"/>
      <c r="F5" s="1026"/>
      <c r="G5" s="1026"/>
      <c r="H5" s="1026"/>
      <c r="I5" s="1026"/>
    </row>
    <row r="6" spans="2:15" s="38" customFormat="1" ht="50.25" customHeight="1">
      <c r="B6" s="272" t="s">
        <v>242</v>
      </c>
      <c r="C6" s="272" t="s">
        <v>331</v>
      </c>
      <c r="D6" s="272" t="s">
        <v>332</v>
      </c>
      <c r="E6" s="272" t="s">
        <v>333</v>
      </c>
      <c r="F6" s="272" t="s">
        <v>334</v>
      </c>
      <c r="G6" s="272" t="s">
        <v>335</v>
      </c>
      <c r="H6" s="272" t="s">
        <v>336</v>
      </c>
      <c r="I6" s="272" t="s">
        <v>337</v>
      </c>
      <c r="M6" s="449"/>
      <c r="N6" s="449"/>
      <c r="O6" s="50"/>
    </row>
    <row r="7" spans="2:15" s="38" customFormat="1" ht="93.75" customHeight="1">
      <c r="B7" s="384" t="s">
        <v>165</v>
      </c>
      <c r="C7" s="395" t="s">
        <v>338</v>
      </c>
      <c r="D7" s="395" t="s">
        <v>339</v>
      </c>
      <c r="E7" s="395" t="s">
        <v>340</v>
      </c>
      <c r="F7" s="395" t="s">
        <v>341</v>
      </c>
      <c r="G7" s="395" t="s">
        <v>342</v>
      </c>
      <c r="H7" s="395" t="s">
        <v>343</v>
      </c>
      <c r="I7" s="395" t="s">
        <v>344</v>
      </c>
      <c r="M7" s="449"/>
      <c r="N7" s="449"/>
      <c r="O7" s="50"/>
    </row>
    <row r="8" spans="2:15" s="38" customFormat="1" ht="15.75" customHeight="1">
      <c r="B8" s="271">
        <v>2012</v>
      </c>
      <c r="C8" s="102">
        <v>2.0449999999999999</v>
      </c>
      <c r="D8" s="102">
        <v>27.093</v>
      </c>
      <c r="E8" s="102">
        <v>23135.638999999999</v>
      </c>
      <c r="F8" s="102">
        <v>63363.300999999999</v>
      </c>
      <c r="G8" s="102">
        <v>7347.0810000000001</v>
      </c>
      <c r="H8" s="102">
        <v>93846.021000000008</v>
      </c>
      <c r="I8" s="102">
        <v>29895.466</v>
      </c>
      <c r="M8" s="449"/>
      <c r="N8" s="219"/>
      <c r="O8" s="50"/>
    </row>
    <row r="9" spans="2:15" s="38" customFormat="1" ht="15.75" customHeight="1">
      <c r="B9" s="271">
        <v>2013</v>
      </c>
      <c r="C9" s="102">
        <v>0</v>
      </c>
      <c r="D9" s="102">
        <v>94.319000000000003</v>
      </c>
      <c r="E9" s="102">
        <v>43420.267</v>
      </c>
      <c r="F9" s="102">
        <v>39843.879000000001</v>
      </c>
      <c r="G9" s="102">
        <v>7421.6049999999996</v>
      </c>
      <c r="H9" s="102">
        <v>90685.751000000004</v>
      </c>
      <c r="I9" s="102">
        <v>22605.805</v>
      </c>
      <c r="J9" s="225"/>
      <c r="M9" s="449"/>
      <c r="N9" s="219"/>
      <c r="O9" s="50"/>
    </row>
    <row r="10" spans="2:15" s="38" customFormat="1" ht="15.75" customHeight="1">
      <c r="B10" s="271">
        <v>2014</v>
      </c>
      <c r="C10" s="102">
        <v>1E-3</v>
      </c>
      <c r="D10" s="102">
        <v>82.86</v>
      </c>
      <c r="E10" s="102">
        <v>37927.044999999998</v>
      </c>
      <c r="F10" s="102">
        <v>50009.249000000003</v>
      </c>
      <c r="G10" s="102">
        <v>2240.489</v>
      </c>
      <c r="H10" s="102">
        <v>90176.782999999996</v>
      </c>
      <c r="I10" s="102">
        <v>19488.277999999998</v>
      </c>
      <c r="J10" s="225"/>
      <c r="M10" s="449"/>
      <c r="N10" s="219"/>
      <c r="O10" s="50"/>
    </row>
    <row r="11" spans="2:15" s="38" customFormat="1" ht="15.75" customHeight="1">
      <c r="B11" s="271">
        <v>2015</v>
      </c>
      <c r="C11" s="102">
        <v>0.184</v>
      </c>
      <c r="D11" s="102">
        <v>165.41900000000001</v>
      </c>
      <c r="E11" s="102">
        <v>33427.444000000003</v>
      </c>
      <c r="F11" s="102">
        <v>79329.955000000002</v>
      </c>
      <c r="G11" s="102">
        <v>5746.4930000000004</v>
      </c>
      <c r="H11" s="102">
        <v>118503.89200000001</v>
      </c>
      <c r="I11" s="102">
        <v>23403.947</v>
      </c>
      <c r="J11" s="225"/>
      <c r="M11" s="449"/>
      <c r="N11" s="219"/>
      <c r="O11" s="50"/>
    </row>
    <row r="12" spans="2:15" s="38" customFormat="1" ht="15.75" customHeight="1">
      <c r="B12" s="271">
        <v>2016</v>
      </c>
      <c r="C12" s="102">
        <v>2.65</v>
      </c>
      <c r="D12" s="102">
        <v>245.19800000000001</v>
      </c>
      <c r="E12" s="102">
        <v>32468.589</v>
      </c>
      <c r="F12" s="102">
        <v>63325.135999999999</v>
      </c>
      <c r="G12" s="102">
        <v>8109.7209999999995</v>
      </c>
      <c r="H12" s="102">
        <v>103903.44600000001</v>
      </c>
      <c r="I12" s="102">
        <v>25158.268</v>
      </c>
      <c r="J12" s="225"/>
      <c r="M12" s="449"/>
      <c r="N12" s="219"/>
      <c r="O12" s="50"/>
    </row>
    <row r="13" spans="2:15" s="38" customFormat="1" ht="15.75" customHeight="1">
      <c r="B13" s="271">
        <v>2017</v>
      </c>
      <c r="C13" s="102">
        <v>0</v>
      </c>
      <c r="D13" s="102">
        <v>251</v>
      </c>
      <c r="E13" s="102">
        <v>51251.331999999995</v>
      </c>
      <c r="F13" s="102">
        <v>71736.990999999995</v>
      </c>
      <c r="G13" s="102">
        <v>8223.1779999999999</v>
      </c>
      <c r="H13" s="102">
        <v>131211.50099999999</v>
      </c>
      <c r="I13" s="102">
        <v>23480.124</v>
      </c>
      <c r="J13" s="225"/>
      <c r="M13" s="449"/>
      <c r="N13" s="219"/>
      <c r="O13" s="50"/>
    </row>
    <row r="14" spans="2:15" s="148" customFormat="1" ht="15.75" customHeight="1">
      <c r="B14" s="271">
        <v>2018</v>
      </c>
      <c r="C14" s="102">
        <v>2.6</v>
      </c>
      <c r="D14" s="102">
        <v>46.085160000000002</v>
      </c>
      <c r="E14" s="102">
        <v>34146.11952</v>
      </c>
      <c r="F14" s="102">
        <v>88590.467260000005</v>
      </c>
      <c r="G14" s="102">
        <v>10628.6798</v>
      </c>
      <c r="H14" s="102">
        <v>133365</v>
      </c>
      <c r="I14" s="102">
        <v>30688.84042</v>
      </c>
      <c r="J14" s="494"/>
      <c r="M14" s="498"/>
      <c r="N14" s="623"/>
      <c r="O14" s="156"/>
    </row>
    <row r="15" spans="2:15" s="148" customFormat="1" ht="15.75" customHeight="1">
      <c r="B15" s="271" t="s">
        <v>660</v>
      </c>
      <c r="C15" s="102">
        <v>0</v>
      </c>
      <c r="D15" s="102">
        <v>0</v>
      </c>
      <c r="E15" s="102">
        <v>33153.252339999999</v>
      </c>
      <c r="F15" s="102">
        <v>77251.63625000001</v>
      </c>
      <c r="G15" s="102">
        <v>4548.54468</v>
      </c>
      <c r="H15" s="102">
        <v>114953.43326999999</v>
      </c>
      <c r="I15" s="102">
        <v>25485.79</v>
      </c>
      <c r="J15" s="494"/>
      <c r="M15" s="498"/>
      <c r="N15" s="623"/>
      <c r="O15" s="156"/>
    </row>
    <row r="16" spans="2:15" s="38" customFormat="1" ht="18.75" customHeight="1">
      <c r="B16" s="1061" t="s">
        <v>439</v>
      </c>
      <c r="C16" s="1061"/>
      <c r="D16" s="1061"/>
      <c r="E16" s="1061"/>
      <c r="F16" s="1061"/>
      <c r="G16" s="1061"/>
      <c r="H16" s="1061"/>
      <c r="I16" s="1061"/>
      <c r="J16" s="225"/>
      <c r="M16" s="50"/>
      <c r="N16" s="50"/>
      <c r="O16" s="50"/>
    </row>
    <row r="17" spans="2:24" ht="29.25" customHeight="1">
      <c r="C17" s="382"/>
      <c r="D17" s="382"/>
      <c r="E17" s="382"/>
      <c r="F17" s="382"/>
      <c r="G17" s="382"/>
      <c r="H17" s="382"/>
      <c r="K17" s="38"/>
      <c r="L17" s="38"/>
      <c r="M17" s="50"/>
      <c r="N17" s="50"/>
      <c r="O17" s="50"/>
    </row>
    <row r="18" spans="2:24" ht="12.75">
      <c r="C18" s="382"/>
      <c r="D18" s="382"/>
      <c r="E18" s="382"/>
      <c r="F18" s="382"/>
      <c r="G18" s="382"/>
      <c r="H18" s="382"/>
      <c r="J18" s="382"/>
      <c r="K18" s="38"/>
      <c r="L18" s="38"/>
      <c r="M18" s="50"/>
      <c r="N18" s="50"/>
      <c r="O18" s="50"/>
    </row>
    <row r="19" spans="2:24">
      <c r="C19" s="382"/>
      <c r="D19" s="382"/>
      <c r="E19" s="382"/>
      <c r="F19" s="382"/>
      <c r="G19" s="382"/>
      <c r="H19" s="382"/>
    </row>
    <row r="21" spans="2:24" ht="15" customHeight="1">
      <c r="C21" s="14"/>
      <c r="E21" s="14"/>
      <c r="F21" s="14"/>
      <c r="G21" s="14"/>
      <c r="H21" s="14"/>
    </row>
    <row r="22" spans="2:24" ht="15" customHeight="1">
      <c r="B22" s="8"/>
      <c r="C22" s="8"/>
      <c r="D22" s="8"/>
      <c r="E22" s="8"/>
      <c r="F22" s="8"/>
      <c r="G22" s="8"/>
      <c r="H22" s="8"/>
    </row>
    <row r="23" spans="2:24" ht="15" customHeight="1"/>
    <row r="24" spans="2:24" ht="15" customHeight="1"/>
    <row r="25" spans="2:24" ht="27" customHeight="1"/>
    <row r="26" spans="2:24" ht="15" customHeight="1"/>
    <row r="27" spans="2:24" ht="15" customHeight="1"/>
    <row r="28" spans="2:24" ht="15" customHeight="1"/>
    <row r="29" spans="2:24" ht="15" customHeight="1">
      <c r="S29" s="1"/>
      <c r="T29" s="1"/>
      <c r="U29" s="1"/>
      <c r="V29" s="1"/>
      <c r="W29" s="1"/>
      <c r="X29" s="1"/>
    </row>
    <row r="30" spans="2:24" ht="15" customHeight="1"/>
    <row r="31" spans="2:24" ht="56.25" customHeight="1"/>
    <row r="32" spans="2:24" ht="14.1" customHeight="1">
      <c r="S32" s="6"/>
      <c r="T32" s="7"/>
      <c r="U32" s="7"/>
      <c r="V32" s="7"/>
    </row>
  </sheetData>
  <mergeCells count="5">
    <mergeCell ref="B1:I1"/>
    <mergeCell ref="B3:I3"/>
    <mergeCell ref="B4:I4"/>
    <mergeCell ref="B5:I5"/>
    <mergeCell ref="B16:I16"/>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D6:I6"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6" tint="0.79998168889431442"/>
  </sheetPr>
  <dimension ref="A1:AG57"/>
  <sheetViews>
    <sheetView zoomScaleNormal="100" workbookViewId="0">
      <selection activeCell="C16" sqref="C16:G16"/>
    </sheetView>
  </sheetViews>
  <sheetFormatPr baseColWidth="10" defaultRowHeight="12"/>
  <cols>
    <col min="1" max="1" width="1" style="1" customWidth="1"/>
    <col min="2" max="7" width="10.90625" style="1" customWidth="1"/>
    <col min="8" max="8" width="1.54296875" style="1" customWidth="1"/>
    <col min="9" max="9" width="4.453125" style="1" customWidth="1"/>
    <col min="10" max="10" width="4" style="1" customWidth="1"/>
    <col min="11" max="11" width="7.36328125" style="1" bestFit="1" customWidth="1"/>
    <col min="12" max="12" width="4.26953125" style="2" customWidth="1"/>
    <col min="13" max="13" width="4.7265625" style="1" customWidth="1"/>
    <col min="14" max="25" width="3.54296875" style="1" customWidth="1"/>
    <col min="26" max="26" width="7.90625" style="1" customWidth="1"/>
    <col min="27" max="27" width="2" style="1" customWidth="1"/>
    <col min="28" max="33" width="3" style="4" customWidth="1"/>
    <col min="34" max="16384" width="10.90625" style="1"/>
  </cols>
  <sheetData>
    <row r="1" spans="2:20" s="38" customFormat="1" ht="12.75" customHeight="1">
      <c r="B1" s="1270" t="s">
        <v>77</v>
      </c>
      <c r="C1" s="1270"/>
      <c r="D1" s="1270"/>
      <c r="E1" s="1270"/>
      <c r="F1" s="1270"/>
      <c r="G1" s="1270"/>
      <c r="L1" s="50"/>
    </row>
    <row r="2" spans="2:20" s="38" customFormat="1" ht="6" customHeight="1">
      <c r="L2" s="50"/>
    </row>
    <row r="3" spans="2:20" s="38" customFormat="1" ht="12.75">
      <c r="B3" s="1026" t="s">
        <v>329</v>
      </c>
      <c r="C3" s="1026"/>
      <c r="D3" s="1026"/>
      <c r="E3" s="1026"/>
      <c r="F3" s="1026"/>
      <c r="G3" s="1026"/>
      <c r="L3" s="50"/>
    </row>
    <row r="4" spans="2:20" s="38" customFormat="1" ht="15" customHeight="1">
      <c r="B4" s="1026" t="s">
        <v>423</v>
      </c>
      <c r="C4" s="1026"/>
      <c r="D4" s="1026"/>
      <c r="E4" s="1026"/>
      <c r="F4" s="1026"/>
      <c r="G4" s="1026"/>
      <c r="L4" s="50"/>
    </row>
    <row r="5" spans="2:20" s="38" customFormat="1" ht="12.75">
      <c r="B5" s="1087" t="s">
        <v>530</v>
      </c>
      <c r="C5" s="1087"/>
      <c r="D5" s="1087"/>
      <c r="E5" s="1087"/>
      <c r="F5" s="1087"/>
      <c r="G5" s="1087"/>
      <c r="L5" s="50"/>
    </row>
    <row r="6" spans="2:20" s="38" customFormat="1" ht="12.75">
      <c r="B6" s="1087" t="s">
        <v>250</v>
      </c>
      <c r="C6" s="1087"/>
      <c r="D6" s="1087"/>
      <c r="E6" s="1087"/>
      <c r="F6" s="1087"/>
      <c r="G6" s="1087"/>
      <c r="L6" s="50"/>
    </row>
    <row r="7" spans="2:20" s="38" customFormat="1" ht="43.5" customHeight="1">
      <c r="B7" s="273" t="str">
        <f>'53'!B6</f>
        <v>Código aduanas</v>
      </c>
      <c r="C7" s="273" t="str">
        <f>'53'!E6</f>
        <v>10063010</v>
      </c>
      <c r="D7" s="273" t="str">
        <f>'53'!F6</f>
        <v>10063020</v>
      </c>
      <c r="E7" s="273" t="str">
        <f>'53'!G6</f>
        <v>10063090</v>
      </c>
      <c r="F7" s="272" t="s">
        <v>419</v>
      </c>
      <c r="G7" s="273" t="str">
        <f>'53'!I6</f>
        <v>10064000</v>
      </c>
      <c r="L7" s="50"/>
    </row>
    <row r="8" spans="2:20" s="38" customFormat="1" ht="81" customHeight="1">
      <c r="B8" s="313" t="s">
        <v>165</v>
      </c>
      <c r="C8" s="277" t="s">
        <v>340</v>
      </c>
      <c r="D8" s="277" t="s">
        <v>345</v>
      </c>
      <c r="E8" s="277" t="s">
        <v>342</v>
      </c>
      <c r="F8" s="395" t="str">
        <f>'53'!H7</f>
        <v>Arroz semi o blanqueado (total)</v>
      </c>
      <c r="G8" s="277" t="str">
        <f>'53'!I7</f>
        <v>Arroz partido</v>
      </c>
      <c r="K8" s="129"/>
      <c r="L8" s="228"/>
    </row>
    <row r="9" spans="2:20" s="38" customFormat="1" ht="15.75" customHeight="1">
      <c r="B9" s="439">
        <v>2012</v>
      </c>
      <c r="C9" s="169">
        <v>626.86221893417337</v>
      </c>
      <c r="D9" s="169">
        <v>584.0639836614572</v>
      </c>
      <c r="E9" s="169">
        <v>640.03840436766666</v>
      </c>
      <c r="F9" s="102">
        <v>598.99709507566536</v>
      </c>
      <c r="G9" s="169">
        <v>428.29581582705549</v>
      </c>
      <c r="J9" s="464"/>
      <c r="K9" s="216"/>
      <c r="L9" s="465"/>
    </row>
    <row r="10" spans="2:20" s="38" customFormat="1" ht="15.75" customHeight="1">
      <c r="B10" s="439">
        <v>2013</v>
      </c>
      <c r="C10" s="169">
        <v>569.93039678913055</v>
      </c>
      <c r="D10" s="169">
        <v>583.11245247984016</v>
      </c>
      <c r="E10" s="169">
        <v>636.7739862199619</v>
      </c>
      <c r="F10" s="102">
        <v>581.19235837680458</v>
      </c>
      <c r="G10" s="169">
        <v>398.06961088092203</v>
      </c>
      <c r="J10" s="466"/>
      <c r="K10" s="467"/>
      <c r="L10" s="226"/>
      <c r="M10" s="468"/>
      <c r="P10" s="225"/>
      <c r="Q10" s="225"/>
      <c r="R10" s="225"/>
      <c r="S10" s="225"/>
      <c r="T10" s="225"/>
    </row>
    <row r="11" spans="2:20" s="38" customFormat="1" ht="15.75" customHeight="1">
      <c r="B11" s="439">
        <v>2014</v>
      </c>
      <c r="C11" s="169">
        <v>582.45726076044014</v>
      </c>
      <c r="D11" s="169">
        <v>548.50757282839425</v>
      </c>
      <c r="E11" s="169">
        <v>875.35253475216177</v>
      </c>
      <c r="F11" s="102">
        <v>567.93874023715057</v>
      </c>
      <c r="G11" s="169">
        <v>398.79743531568829</v>
      </c>
      <c r="J11" s="466"/>
      <c r="K11" s="467"/>
      <c r="L11" s="226"/>
      <c r="M11" s="468"/>
      <c r="P11" s="225"/>
      <c r="Q11" s="225"/>
      <c r="R11" s="225"/>
      <c r="S11" s="225"/>
      <c r="T11" s="225"/>
    </row>
    <row r="12" spans="2:20" s="38" customFormat="1" ht="15.75" customHeight="1">
      <c r="B12" s="439">
        <v>2015</v>
      </c>
      <c r="C12" s="102">
        <v>531.85660859980794</v>
      </c>
      <c r="D12" s="102">
        <v>516.63461789193218</v>
      </c>
      <c r="E12" s="102">
        <v>560.80778311223924</v>
      </c>
      <c r="F12" s="102">
        <v>523.061346988266</v>
      </c>
      <c r="G12" s="102">
        <v>408.69529400318663</v>
      </c>
      <c r="J12" s="466"/>
      <c r="K12" s="467"/>
      <c r="L12" s="226"/>
      <c r="M12" s="468"/>
      <c r="P12" s="225"/>
      <c r="Q12" s="225"/>
      <c r="R12" s="225"/>
      <c r="S12" s="225"/>
      <c r="T12" s="225"/>
    </row>
    <row r="13" spans="2:20" s="38" customFormat="1" ht="15.75" customHeight="1">
      <c r="B13" s="439">
        <v>2016</v>
      </c>
      <c r="C13" s="102">
        <v>511.09590872581498</v>
      </c>
      <c r="D13" s="102">
        <v>447.0824981726056</v>
      </c>
      <c r="E13" s="102">
        <v>551.24066536937585</v>
      </c>
      <c r="F13" s="102">
        <v>475.21552846283851</v>
      </c>
      <c r="G13" s="102">
        <v>381.70725995316155</v>
      </c>
      <c r="J13" s="466"/>
      <c r="K13" s="467"/>
      <c r="L13" s="226"/>
      <c r="M13" s="468"/>
      <c r="P13" s="225"/>
      <c r="Q13" s="225"/>
      <c r="R13" s="225"/>
      <c r="S13" s="225"/>
      <c r="T13" s="225"/>
    </row>
    <row r="14" spans="2:20" s="38" customFormat="1" ht="15.75" customHeight="1">
      <c r="B14" s="439">
        <v>2017</v>
      </c>
      <c r="C14" s="102">
        <v>549</v>
      </c>
      <c r="D14" s="102">
        <v>473</v>
      </c>
      <c r="E14" s="102">
        <v>548</v>
      </c>
      <c r="F14" s="102">
        <v>507</v>
      </c>
      <c r="G14" s="102">
        <v>386</v>
      </c>
      <c r="J14" s="466"/>
      <c r="K14" s="467"/>
      <c r="L14" s="226"/>
      <c r="M14" s="468"/>
      <c r="P14" s="225"/>
      <c r="Q14" s="225"/>
      <c r="R14" s="225"/>
      <c r="S14" s="225"/>
      <c r="T14" s="225"/>
    </row>
    <row r="15" spans="2:20" s="148" customFormat="1" ht="15.75" customHeight="1">
      <c r="B15" s="439">
        <v>2018</v>
      </c>
      <c r="C15" s="102">
        <f>AVERAGE(C3:C14)</f>
        <v>561.86706563489452</v>
      </c>
      <c r="D15" s="102">
        <f>AVERAGE(D3:D14)</f>
        <v>525.40018750570482</v>
      </c>
      <c r="E15" s="102">
        <f>AVERAGE(E3:E14)</f>
        <v>635.3688956369009</v>
      </c>
      <c r="F15" s="102">
        <f>AVERAGE(F3:F14)</f>
        <v>542.23417819012082</v>
      </c>
      <c r="G15" s="102">
        <f>AVERAGE(G3:G14)</f>
        <v>400.26090266333568</v>
      </c>
      <c r="I15" s="502"/>
      <c r="J15" s="499"/>
      <c r="K15" s="500"/>
      <c r="L15" s="503"/>
      <c r="M15" s="501"/>
      <c r="P15" s="494"/>
      <c r="Q15" s="494"/>
      <c r="R15" s="494"/>
      <c r="S15" s="494"/>
      <c r="T15" s="494"/>
    </row>
    <row r="16" spans="2:20" s="148" customFormat="1" ht="15.75" customHeight="1">
      <c r="B16" s="719" t="s">
        <v>579</v>
      </c>
      <c r="C16" s="102">
        <v>568.27873805750721</v>
      </c>
      <c r="D16" s="102">
        <v>447.11633598111672</v>
      </c>
      <c r="E16" s="102">
        <v>1006.2016493419038</v>
      </c>
      <c r="F16" s="102">
        <v>489.04519227923453</v>
      </c>
      <c r="G16" s="102">
        <v>372.70980383314543</v>
      </c>
      <c r="I16" s="502"/>
      <c r="J16" s="499"/>
      <c r="K16" s="500"/>
      <c r="L16" s="503"/>
      <c r="M16" s="501"/>
      <c r="P16" s="494"/>
      <c r="Q16" s="494"/>
      <c r="R16" s="494"/>
      <c r="S16" s="494"/>
      <c r="T16" s="494"/>
    </row>
    <row r="17" spans="2:33" s="80" customFormat="1" ht="44.25" customHeight="1">
      <c r="B17" s="1061" t="s">
        <v>661</v>
      </c>
      <c r="C17" s="1061"/>
      <c r="D17" s="1061"/>
      <c r="E17" s="1061"/>
      <c r="F17" s="1061"/>
      <c r="G17" s="1061"/>
      <c r="L17" s="332"/>
    </row>
    <row r="18" spans="2:33">
      <c r="C18" s="469"/>
      <c r="D18" s="469"/>
      <c r="E18" s="469"/>
      <c r="F18" s="469"/>
      <c r="G18" s="469"/>
      <c r="I18" s="21"/>
      <c r="J18" s="21"/>
      <c r="K18" s="21"/>
    </row>
    <row r="19" spans="2:33">
      <c r="I19" s="21"/>
      <c r="J19" s="21"/>
      <c r="K19" s="21"/>
    </row>
    <row r="20" spans="2:33">
      <c r="I20" s="21"/>
      <c r="J20" s="21"/>
      <c r="K20" s="21"/>
    </row>
    <row r="21" spans="2:33">
      <c r="I21" s="21"/>
      <c r="J21" s="21"/>
      <c r="K21" s="21"/>
    </row>
    <row r="23" spans="2:33" ht="15" customHeight="1"/>
    <row r="24" spans="2:33" ht="15" customHeight="1"/>
    <row r="25" spans="2:33" ht="15" customHeight="1"/>
    <row r="26" spans="2:33" ht="15" customHeight="1"/>
    <row r="27" spans="2:33" ht="27" customHeight="1"/>
    <row r="28" spans="2:33" ht="15" customHeight="1"/>
    <row r="29" spans="2:33" ht="15" customHeight="1"/>
    <row r="30" spans="2:33" ht="15" customHeight="1"/>
    <row r="31" spans="2:33" ht="15" customHeight="1">
      <c r="AB31" s="1"/>
      <c r="AC31" s="1"/>
      <c r="AD31" s="1"/>
      <c r="AE31" s="1"/>
      <c r="AF31" s="1"/>
      <c r="AG31" s="1"/>
    </row>
    <row r="32" spans="2:33" ht="15" customHeight="1"/>
    <row r="33" spans="1:33" ht="78.599999999999994" customHeight="1"/>
    <row r="34" spans="1:33" ht="15" customHeight="1">
      <c r="B34" s="1179"/>
      <c r="C34" s="1179"/>
      <c r="D34" s="1179"/>
      <c r="E34" s="1179"/>
      <c r="F34" s="1179"/>
      <c r="G34" s="1179"/>
      <c r="AB34" s="6"/>
      <c r="AC34" s="7"/>
      <c r="AD34" s="7"/>
      <c r="AE34" s="7"/>
    </row>
    <row r="35" spans="1:33" ht="15" customHeight="1">
      <c r="B35" s="1179"/>
      <c r="C35" s="1179"/>
      <c r="D35" s="1179"/>
      <c r="E35" s="1179"/>
      <c r="F35" s="1179"/>
      <c r="G35" s="1179"/>
      <c r="AB35" s="6"/>
      <c r="AC35" s="7"/>
      <c r="AD35" s="7"/>
      <c r="AE35" s="7"/>
    </row>
    <row r="36" spans="1:33" ht="15" customHeight="1">
      <c r="AB36" s="6"/>
      <c r="AC36" s="7"/>
      <c r="AD36" s="7"/>
      <c r="AE36" s="7"/>
    </row>
    <row r="37" spans="1:33" ht="15" customHeight="1">
      <c r="AB37" s="6"/>
      <c r="AC37" s="7"/>
      <c r="AD37" s="7"/>
      <c r="AE37" s="7"/>
    </row>
    <row r="38" spans="1:33" ht="15" customHeight="1">
      <c r="AB38" s="470"/>
      <c r="AC38" s="470"/>
      <c r="AD38" s="470"/>
      <c r="AE38" s="470"/>
    </row>
    <row r="39" spans="1:33" ht="15" customHeight="1">
      <c r="AA39" s="2"/>
      <c r="AB39" s="6"/>
      <c r="AC39" s="6"/>
      <c r="AD39" s="6"/>
      <c r="AE39" s="6"/>
      <c r="AF39" s="5"/>
      <c r="AG39" s="5"/>
    </row>
    <row r="40" spans="1:33" ht="15" customHeight="1">
      <c r="AA40" s="2"/>
      <c r="AB40" s="6"/>
      <c r="AC40" s="6"/>
      <c r="AD40" s="6"/>
      <c r="AE40" s="6"/>
      <c r="AF40" s="5"/>
      <c r="AG40" s="5"/>
    </row>
    <row r="41" spans="1:33" ht="15" customHeight="1">
      <c r="AA41" s="2"/>
      <c r="AB41" s="6"/>
      <c r="AC41" s="6"/>
      <c r="AD41" s="6"/>
      <c r="AE41" s="6"/>
      <c r="AF41" s="5"/>
      <c r="AG41" s="5"/>
    </row>
    <row r="42" spans="1:33" ht="15" customHeight="1">
      <c r="AA42" s="2"/>
      <c r="AB42" s="6"/>
      <c r="AC42" s="6"/>
      <c r="AD42" s="6"/>
      <c r="AE42" s="6"/>
      <c r="AF42" s="5"/>
      <c r="AG42" s="5"/>
    </row>
    <row r="43" spans="1:33" ht="15" customHeight="1">
      <c r="AA43" s="2"/>
      <c r="AB43" s="6"/>
      <c r="AC43" s="6"/>
      <c r="AD43" s="6"/>
      <c r="AE43" s="6"/>
      <c r="AF43" s="5"/>
      <c r="AG43" s="5"/>
    </row>
    <row r="44" spans="1:33" ht="15" customHeight="1">
      <c r="AA44" s="2"/>
      <c r="AB44" s="6"/>
      <c r="AC44" s="6"/>
      <c r="AD44" s="6"/>
      <c r="AE44" s="6"/>
      <c r="AF44" s="5"/>
      <c r="AG44" s="5"/>
    </row>
    <row r="45" spans="1:33" ht="15" customHeight="1">
      <c r="AA45" s="2"/>
      <c r="AB45" s="6"/>
      <c r="AC45" s="6"/>
      <c r="AD45" s="6"/>
      <c r="AE45" s="6"/>
      <c r="AF45" s="5"/>
      <c r="AG45" s="5"/>
    </row>
    <row r="46" spans="1:33" ht="15" customHeight="1">
      <c r="A46" s="16"/>
      <c r="B46" s="16"/>
      <c r="C46" s="16"/>
      <c r="D46" s="16"/>
      <c r="E46" s="16"/>
      <c r="F46" s="16"/>
      <c r="G46" s="16"/>
      <c r="H46" s="16"/>
      <c r="AA46" s="2"/>
      <c r="AB46" s="6"/>
      <c r="AC46" s="6"/>
      <c r="AD46" s="6"/>
      <c r="AE46" s="6"/>
      <c r="AF46" s="5"/>
      <c r="AG46" s="5"/>
    </row>
    <row r="47" spans="1:33" ht="15" customHeight="1">
      <c r="AA47" s="2"/>
      <c r="AB47" s="6"/>
      <c r="AC47" s="6"/>
      <c r="AD47" s="6"/>
      <c r="AE47" s="6"/>
      <c r="AF47" s="5"/>
      <c r="AG47" s="5"/>
    </row>
    <row r="48" spans="1:33" ht="15" customHeight="1">
      <c r="AA48" s="2"/>
      <c r="AB48" s="6"/>
      <c r="AC48" s="6"/>
      <c r="AD48" s="6"/>
      <c r="AE48" s="6"/>
      <c r="AF48" s="5"/>
      <c r="AG48" s="5"/>
    </row>
    <row r="49" spans="27:33" ht="15" customHeight="1">
      <c r="AA49" s="2"/>
      <c r="AB49" s="6"/>
      <c r="AC49" s="6"/>
      <c r="AD49" s="6"/>
      <c r="AE49" s="6"/>
      <c r="AF49" s="5"/>
      <c r="AG49" s="5"/>
    </row>
    <row r="50" spans="27:33" ht="15" customHeight="1">
      <c r="AA50" s="2"/>
      <c r="AB50" s="6"/>
      <c r="AC50" s="6"/>
      <c r="AD50" s="6"/>
      <c r="AE50" s="6"/>
      <c r="AF50" s="5"/>
      <c r="AG50" s="5"/>
    </row>
    <row r="51" spans="27:33" ht="15" customHeight="1">
      <c r="AB51" s="6"/>
      <c r="AC51" s="7"/>
      <c r="AD51" s="7"/>
      <c r="AE51" s="7"/>
    </row>
    <row r="52" spans="27:33" ht="15" customHeight="1"/>
    <row r="53" spans="27:33" ht="15" customHeight="1"/>
    <row r="54" spans="27:33" ht="15" customHeight="1"/>
    <row r="55" spans="27:33" ht="15" customHeight="1"/>
    <row r="56" spans="27:33" ht="15" customHeight="1"/>
    <row r="57" spans="27:33" ht="15" customHeight="1"/>
  </sheetData>
  <mergeCells count="7">
    <mergeCell ref="B34:G35"/>
    <mergeCell ref="B1:G1"/>
    <mergeCell ref="B3:G3"/>
    <mergeCell ref="B4:G4"/>
    <mergeCell ref="B5:G5"/>
    <mergeCell ref="B6:G6"/>
    <mergeCell ref="B17:G17"/>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6" tint="0.79998168889431442"/>
  </sheetPr>
  <dimension ref="B1:U93"/>
  <sheetViews>
    <sheetView topLeftCell="A10" zoomScaleNormal="100" zoomScaleSheetLayoutView="75" workbookViewId="0">
      <selection activeCell="J17" sqref="J17"/>
    </sheetView>
  </sheetViews>
  <sheetFormatPr baseColWidth="10" defaultRowHeight="12"/>
  <cols>
    <col min="1" max="1" width="1.36328125" style="1" customWidth="1"/>
    <col min="2" max="2" width="10.6328125" style="1" customWidth="1"/>
    <col min="3" max="3" width="7.26953125" style="1" customWidth="1"/>
    <col min="4" max="4" width="7.90625" style="1" customWidth="1"/>
    <col min="5" max="5" width="6.81640625" style="1" customWidth="1"/>
    <col min="6" max="6" width="6.453125" style="1" customWidth="1"/>
    <col min="7" max="7" width="6.90625" style="1" customWidth="1"/>
    <col min="8" max="8" width="6.7265625" style="1" customWidth="1"/>
    <col min="9" max="9" width="9.36328125" style="1" customWidth="1"/>
    <col min="10" max="10" width="5.54296875" style="1" customWidth="1"/>
    <col min="11" max="12" width="6.08984375" style="1" customWidth="1"/>
    <col min="13" max="13" width="4.90625" style="1" customWidth="1"/>
    <col min="14" max="14" width="5.36328125" style="1" customWidth="1"/>
    <col min="15" max="15" width="4.6328125" style="1" customWidth="1"/>
    <col min="16" max="16384" width="10.90625" style="1"/>
  </cols>
  <sheetData>
    <row r="1" spans="2:21" s="24" customFormat="1" ht="12.75">
      <c r="B1" s="1026" t="s">
        <v>78</v>
      </c>
      <c r="C1" s="1026"/>
      <c r="D1" s="1026"/>
      <c r="E1" s="1026"/>
      <c r="F1" s="1026"/>
      <c r="G1" s="1026"/>
      <c r="H1" s="1026"/>
    </row>
    <row r="2" spans="2:21" s="24" customFormat="1" ht="12.75">
      <c r="B2" s="33"/>
      <c r="G2" s="34"/>
    </row>
    <row r="3" spans="2:21" s="24" customFormat="1" ht="12.75">
      <c r="B3" s="1026" t="s">
        <v>84</v>
      </c>
      <c r="C3" s="1026"/>
      <c r="D3" s="1026"/>
      <c r="E3" s="1026"/>
      <c r="F3" s="1026"/>
      <c r="G3" s="1026"/>
      <c r="H3" s="1026"/>
    </row>
    <row r="4" spans="2:21" s="24" customFormat="1" ht="12.75">
      <c r="B4" s="1026" t="s">
        <v>528</v>
      </c>
      <c r="C4" s="1026"/>
      <c r="D4" s="1026"/>
      <c r="E4" s="1026"/>
      <c r="F4" s="1026"/>
      <c r="G4" s="1026"/>
      <c r="H4" s="1026"/>
    </row>
    <row r="5" spans="2:21" s="24" customFormat="1" ht="12.75">
      <c r="B5" s="1026" t="s">
        <v>346</v>
      </c>
      <c r="C5" s="1026"/>
      <c r="D5" s="1026"/>
      <c r="E5" s="1026"/>
      <c r="F5" s="1026"/>
      <c r="G5" s="1026"/>
      <c r="H5" s="1026"/>
    </row>
    <row r="6" spans="2:21" s="38" customFormat="1" ht="15.75" customHeight="1">
      <c r="B6" s="471"/>
      <c r="C6" s="459">
        <v>2014</v>
      </c>
      <c r="D6" s="459">
        <v>2015</v>
      </c>
      <c r="E6" s="459">
        <v>2016</v>
      </c>
      <c r="F6" s="459">
        <v>2017</v>
      </c>
      <c r="G6" s="459">
        <v>2018</v>
      </c>
      <c r="H6" s="459">
        <v>2019</v>
      </c>
    </row>
    <row r="7" spans="2:21" s="38" customFormat="1" ht="15.75" customHeight="1">
      <c r="B7" s="42" t="s">
        <v>47</v>
      </c>
      <c r="C7" s="169">
        <v>172306.45161290324</v>
      </c>
      <c r="D7" s="169">
        <v>205000</v>
      </c>
      <c r="E7" s="524"/>
      <c r="F7" s="537"/>
      <c r="G7" s="537"/>
      <c r="H7" s="714"/>
      <c r="I7" s="472"/>
      <c r="P7" s="472"/>
    </row>
    <row r="8" spans="2:21" s="38" customFormat="1" ht="15.75" customHeight="1">
      <c r="B8" s="42" t="s">
        <v>48</v>
      </c>
      <c r="C8" s="169">
        <v>172000</v>
      </c>
      <c r="D8" s="169">
        <v>205000</v>
      </c>
      <c r="E8" s="169"/>
      <c r="F8" s="169"/>
      <c r="G8" s="169"/>
      <c r="H8" s="169"/>
    </row>
    <row r="9" spans="2:21" s="148" customFormat="1" ht="15.75" customHeight="1">
      <c r="B9" s="309" t="s">
        <v>49</v>
      </c>
      <c r="C9" s="169">
        <v>190133.33333333331</v>
      </c>
      <c r="D9" s="169">
        <v>205303.54838709679</v>
      </c>
      <c r="E9" s="169"/>
      <c r="F9" s="169">
        <v>190868.42105263201</v>
      </c>
      <c r="G9" s="169">
        <v>170000</v>
      </c>
      <c r="H9" s="169">
        <v>170500</v>
      </c>
      <c r="Q9" s="38"/>
      <c r="R9" s="38"/>
      <c r="S9" s="38"/>
      <c r="T9" s="38"/>
      <c r="U9" s="38"/>
    </row>
    <row r="10" spans="2:21" s="38" customFormat="1" ht="15.75" customHeight="1">
      <c r="B10" s="309" t="s">
        <v>57</v>
      </c>
      <c r="C10" s="169">
        <v>185550</v>
      </c>
      <c r="D10" s="169">
        <v>195422.33333333334</v>
      </c>
      <c r="E10" s="169">
        <v>175615.38461538462</v>
      </c>
      <c r="F10" s="169">
        <v>204799.444444444</v>
      </c>
      <c r="G10" s="169">
        <v>167700</v>
      </c>
      <c r="H10" s="169">
        <v>173000</v>
      </c>
      <c r="I10" s="473"/>
      <c r="P10" s="473"/>
    </row>
    <row r="11" spans="2:21" s="38" customFormat="1" ht="15.75" customHeight="1">
      <c r="B11" s="309" t="s">
        <v>58</v>
      </c>
      <c r="C11" s="169">
        <v>192198.92473118281</v>
      </c>
      <c r="D11" s="169">
        <v>189697.74193548388</v>
      </c>
      <c r="E11" s="169">
        <v>183100</v>
      </c>
      <c r="F11" s="169">
        <v>203591.11111111101</v>
      </c>
      <c r="G11" s="169">
        <v>173854.83870967742</v>
      </c>
      <c r="H11" s="169">
        <v>176666.66666666669</v>
      </c>
    </row>
    <row r="12" spans="2:21" s="38" customFormat="1" ht="15.75" customHeight="1">
      <c r="B12" s="558" t="s">
        <v>50</v>
      </c>
      <c r="C12" s="169">
        <v>195233.33333333331</v>
      </c>
      <c r="D12" s="169">
        <v>200000</v>
      </c>
      <c r="E12" s="169">
        <v>188500</v>
      </c>
      <c r="F12" s="169">
        <v>191201.61290322599</v>
      </c>
      <c r="G12" s="169">
        <v>171466.66666666669</v>
      </c>
      <c r="H12" s="169">
        <v>179000</v>
      </c>
      <c r="I12" s="474"/>
      <c r="J12" s="472"/>
      <c r="P12" s="474"/>
    </row>
    <row r="13" spans="2:21" s="38" customFormat="1" ht="15.75" customHeight="1">
      <c r="B13" s="42" t="s">
        <v>51</v>
      </c>
      <c r="C13" s="169">
        <v>203064.51612903224</v>
      </c>
      <c r="D13" s="169">
        <v>200000</v>
      </c>
      <c r="E13" s="169">
        <v>193333.33333333331</v>
      </c>
      <c r="F13" s="169">
        <v>194322.58064516101</v>
      </c>
      <c r="G13" s="169">
        <v>175793</v>
      </c>
      <c r="H13" s="169">
        <v>173548.38709677421</v>
      </c>
    </row>
    <row r="14" spans="2:21" s="38" customFormat="1" ht="15.75" customHeight="1">
      <c r="B14" s="42" t="s">
        <v>52</v>
      </c>
      <c r="C14" s="169">
        <v>205000</v>
      </c>
      <c r="D14" s="169">
        <v>200000</v>
      </c>
      <c r="E14" s="169"/>
      <c r="F14" s="169">
        <v>190612.90322580643</v>
      </c>
      <c r="G14" s="169">
        <v>178167</v>
      </c>
      <c r="H14" s="169">
        <v>177742</v>
      </c>
    </row>
    <row r="15" spans="2:21" s="38" customFormat="1" ht="15.75" customHeight="1">
      <c r="B15" s="42" t="s">
        <v>53</v>
      </c>
      <c r="C15" s="169">
        <v>205000</v>
      </c>
      <c r="D15" s="169">
        <v>200000</v>
      </c>
      <c r="E15" s="169"/>
      <c r="F15" s="169">
        <v>189000</v>
      </c>
      <c r="G15" s="169">
        <v>177000</v>
      </c>
      <c r="H15" s="169">
        <v>185400</v>
      </c>
    </row>
    <row r="16" spans="2:21" s="38" customFormat="1" ht="15.75" customHeight="1">
      <c r="B16" s="42" t="s">
        <v>54</v>
      </c>
      <c r="C16" s="169">
        <v>205000</v>
      </c>
      <c r="D16" s="169">
        <v>200000</v>
      </c>
      <c r="E16" s="169"/>
      <c r="F16" s="169"/>
      <c r="G16" s="169"/>
      <c r="H16" s="169"/>
    </row>
    <row r="17" spans="2:8" s="38" customFormat="1" ht="15.75" customHeight="1">
      <c r="B17" s="42" t="s">
        <v>55</v>
      </c>
      <c r="C17" s="169">
        <v>205000</v>
      </c>
      <c r="D17" s="524"/>
      <c r="E17" s="524"/>
      <c r="F17" s="169"/>
      <c r="G17" s="169"/>
      <c r="H17" s="714"/>
    </row>
    <row r="18" spans="2:8" s="38" customFormat="1" ht="15.75" customHeight="1">
      <c r="B18" s="42" t="s">
        <v>56</v>
      </c>
      <c r="C18" s="169">
        <v>205000</v>
      </c>
      <c r="D18" s="524"/>
      <c r="E18" s="524"/>
      <c r="F18" s="169"/>
      <c r="G18" s="169"/>
      <c r="H18" s="714"/>
    </row>
    <row r="19" spans="2:8" s="38" customFormat="1" ht="27" customHeight="1">
      <c r="B19" s="1106" t="s">
        <v>501</v>
      </c>
      <c r="C19" s="1106"/>
      <c r="D19" s="1106"/>
      <c r="E19" s="1106"/>
      <c r="F19" s="1106"/>
      <c r="G19" s="1106"/>
      <c r="H19" s="1106"/>
    </row>
    <row r="20" spans="2:8" s="38" customFormat="1" ht="30.75" customHeight="1">
      <c r="B20" s="1096"/>
      <c r="C20" s="1096"/>
      <c r="D20" s="1096"/>
      <c r="E20" s="1096"/>
      <c r="F20" s="1096"/>
      <c r="G20" s="1096"/>
      <c r="H20" s="1096"/>
    </row>
    <row r="21" spans="2:8" s="38" customFormat="1" ht="12.75">
      <c r="C21" s="50"/>
      <c r="D21" s="50"/>
      <c r="E21" s="50"/>
      <c r="F21" s="50"/>
      <c r="G21" s="475"/>
    </row>
    <row r="22" spans="2:8" s="38" customFormat="1" ht="23.25" customHeight="1">
      <c r="B22" s="50"/>
      <c r="C22" s="50"/>
      <c r="D22" s="50"/>
      <c r="E22" s="50"/>
      <c r="F22" s="50"/>
      <c r="G22" s="50"/>
    </row>
    <row r="23" spans="2:8" s="38" customFormat="1" ht="30.75" customHeight="1">
      <c r="B23" s="50"/>
      <c r="C23" s="50"/>
      <c r="D23" s="50"/>
      <c r="E23" s="50"/>
      <c r="F23" s="50"/>
      <c r="G23" s="50"/>
    </row>
    <row r="24" spans="2:8" s="38" customFormat="1" ht="44.25" customHeight="1">
      <c r="B24" s="50"/>
      <c r="C24" s="50"/>
      <c r="D24" s="50"/>
      <c r="E24" s="50"/>
      <c r="F24" s="50"/>
      <c r="G24" s="50"/>
    </row>
    <row r="25" spans="2:8" s="38" customFormat="1" ht="30" customHeight="1">
      <c r="B25" s="50"/>
      <c r="C25" s="50"/>
      <c r="D25" s="50"/>
      <c r="E25" s="50"/>
      <c r="F25" s="50"/>
      <c r="G25" s="50"/>
    </row>
    <row r="26" spans="2:8" s="38" customFormat="1" ht="21.75" customHeight="1">
      <c r="B26" s="50"/>
      <c r="C26" s="50"/>
      <c r="D26" s="50"/>
      <c r="E26" s="50"/>
      <c r="F26" s="50"/>
      <c r="G26" s="50"/>
    </row>
    <row r="27" spans="2:8" s="38" customFormat="1" ht="17.25" customHeight="1">
      <c r="B27" s="50"/>
      <c r="C27" s="50"/>
      <c r="D27" s="50"/>
      <c r="E27" s="50"/>
      <c r="F27" s="50"/>
      <c r="G27" s="50"/>
    </row>
    <row r="28" spans="2:8" s="38" customFormat="1" ht="44.25" customHeight="1">
      <c r="B28" s="50"/>
      <c r="C28" s="50"/>
      <c r="D28" s="50"/>
      <c r="E28" s="50"/>
      <c r="F28" s="50"/>
      <c r="G28" s="50"/>
    </row>
    <row r="29" spans="2:8" s="38" customFormat="1" ht="21" customHeight="1">
      <c r="B29" s="50"/>
      <c r="C29" s="50"/>
      <c r="D29" s="50"/>
      <c r="E29" s="50"/>
      <c r="F29" s="50"/>
      <c r="G29" s="50"/>
    </row>
    <row r="30" spans="2:8" s="38" customFormat="1" ht="12.75">
      <c r="B30" s="50"/>
      <c r="C30" s="50"/>
      <c r="D30" s="50"/>
      <c r="E30" s="50"/>
      <c r="F30" s="50"/>
      <c r="G30" s="50"/>
    </row>
    <row r="31" spans="2:8" s="38" customFormat="1" ht="12.75">
      <c r="B31" s="16"/>
      <c r="C31" s="50"/>
      <c r="D31" s="50"/>
      <c r="E31" s="50"/>
      <c r="F31" s="50"/>
      <c r="G31" s="50"/>
    </row>
    <row r="32" spans="2:8" ht="14.1" customHeight="1">
      <c r="B32" s="476"/>
      <c r="C32" s="16"/>
    </row>
    <row r="33" spans="7:15" ht="20.45" customHeight="1">
      <c r="K33" s="14"/>
      <c r="L33" s="14"/>
      <c r="M33" s="14"/>
      <c r="N33" s="14"/>
      <c r="O33" s="14"/>
    </row>
    <row r="34" spans="7:15" ht="61.5" customHeight="1">
      <c r="K34" s="14"/>
      <c r="L34" s="14"/>
      <c r="M34" s="14"/>
      <c r="N34" s="14"/>
    </row>
    <row r="35" spans="7:15" ht="61.5" customHeight="1">
      <c r="K35" s="14"/>
      <c r="L35" s="14"/>
      <c r="M35" s="14"/>
      <c r="N35" s="14"/>
    </row>
    <row r="36" spans="7:15" ht="61.5" customHeight="1">
      <c r="K36" s="14"/>
      <c r="L36" s="14"/>
      <c r="M36" s="14"/>
      <c r="N36" s="14"/>
    </row>
    <row r="37" spans="7:15" ht="61.5" customHeight="1">
      <c r="K37" s="14"/>
      <c r="L37" s="14"/>
      <c r="M37" s="14"/>
      <c r="N37" s="14"/>
    </row>
    <row r="38" spans="7:15">
      <c r="G38" s="11"/>
      <c r="K38" s="14"/>
      <c r="L38" s="14"/>
      <c r="M38" s="14"/>
      <c r="N38" s="14"/>
    </row>
    <row r="39" spans="7:15" ht="55.5" customHeight="1">
      <c r="G39" s="11"/>
      <c r="K39" s="14"/>
      <c r="L39" s="14"/>
      <c r="M39" s="14"/>
      <c r="N39" s="14"/>
    </row>
    <row r="40" spans="7:15">
      <c r="G40" s="11"/>
      <c r="K40" s="14"/>
      <c r="L40" s="14"/>
      <c r="M40" s="14"/>
      <c r="N40" s="14"/>
    </row>
    <row r="41" spans="7:15">
      <c r="G41" s="11"/>
      <c r="K41" s="14"/>
      <c r="L41" s="14"/>
      <c r="M41" s="14"/>
      <c r="N41" s="14"/>
    </row>
    <row r="42" spans="7:15">
      <c r="G42" s="11"/>
      <c r="K42" s="14"/>
      <c r="L42" s="14"/>
      <c r="M42" s="14"/>
      <c r="N42" s="14"/>
    </row>
    <row r="43" spans="7:15">
      <c r="K43" s="14"/>
      <c r="L43" s="14"/>
      <c r="M43" s="14"/>
      <c r="N43" s="14"/>
    </row>
    <row r="44" spans="7:15">
      <c r="K44" s="14"/>
      <c r="L44" s="14"/>
      <c r="M44" s="14"/>
      <c r="N44" s="14"/>
    </row>
    <row r="45" spans="7:15">
      <c r="K45" s="14"/>
      <c r="L45" s="14"/>
      <c r="M45" s="14"/>
      <c r="N45" s="14"/>
    </row>
    <row r="46" spans="7:15">
      <c r="K46" s="14"/>
      <c r="L46" s="14"/>
      <c r="M46" s="14"/>
      <c r="N46" s="14"/>
    </row>
    <row r="47" spans="7:15">
      <c r="K47" s="14"/>
      <c r="L47" s="14"/>
      <c r="M47" s="14"/>
      <c r="N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3:13" ht="15" customHeight="1"/>
    <row r="66" spans="13:13" ht="15" customHeight="1"/>
    <row r="67" spans="13:13" ht="15" customHeight="1"/>
    <row r="68" spans="13:13" ht="15" customHeight="1"/>
    <row r="69" spans="13:13" ht="15" customHeight="1"/>
    <row r="70" spans="13:13" ht="15" customHeight="1"/>
    <row r="71" spans="13:13" ht="15" customHeight="1"/>
    <row r="72" spans="13:13" ht="15" customHeight="1"/>
    <row r="73" spans="13:13" ht="15" customHeight="1">
      <c r="M73" s="12"/>
    </row>
    <row r="74" spans="13:13" ht="15" customHeight="1">
      <c r="M74" s="12"/>
    </row>
    <row r="75" spans="13:13" ht="15" customHeight="1">
      <c r="M75" s="12"/>
    </row>
    <row r="76" spans="13:13" ht="15" customHeight="1">
      <c r="M76" s="12"/>
    </row>
    <row r="77" spans="13:13" ht="15" customHeight="1">
      <c r="M77" s="12"/>
    </row>
    <row r="78" spans="13:13" ht="15" customHeight="1">
      <c r="M78" s="12"/>
    </row>
    <row r="79" spans="13:13" ht="15" customHeight="1">
      <c r="M79" s="12"/>
    </row>
    <row r="80" spans="13: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6">
    <mergeCell ref="B1:H1"/>
    <mergeCell ref="B20:H20"/>
    <mergeCell ref="B3:H3"/>
    <mergeCell ref="B4:H4"/>
    <mergeCell ref="B5:H5"/>
    <mergeCell ref="B19:H19"/>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6" tint="0.79998168889431442"/>
    <pageSetUpPr fitToPage="1"/>
  </sheetPr>
  <dimension ref="B1:O89"/>
  <sheetViews>
    <sheetView zoomScaleNormal="100" zoomScaleSheetLayoutView="75" workbookViewId="0">
      <selection activeCell="G21" sqref="G21"/>
    </sheetView>
  </sheetViews>
  <sheetFormatPr baseColWidth="10" defaultRowHeight="12"/>
  <cols>
    <col min="1" max="1" width="1.54296875" style="1" customWidth="1"/>
    <col min="2" max="2" width="13.54296875" style="1" customWidth="1"/>
    <col min="3" max="3" width="11.81640625" style="1" customWidth="1"/>
    <col min="4" max="4" width="12.54296875" style="1" customWidth="1"/>
    <col min="5" max="5" width="3.08984375" style="1" customWidth="1"/>
    <col min="6" max="15" width="5.6328125" style="1" customWidth="1"/>
    <col min="16" max="16384" width="10.90625" style="1"/>
  </cols>
  <sheetData>
    <row r="1" spans="2:15" s="24" customFormat="1" ht="12.75">
      <c r="B1" s="1026" t="s">
        <v>79</v>
      </c>
      <c r="C1" s="1026"/>
      <c r="D1" s="1026"/>
    </row>
    <row r="2" spans="2:15" s="24" customFormat="1" ht="12.75">
      <c r="B2" s="26"/>
      <c r="C2" s="26"/>
      <c r="D2" s="26"/>
    </row>
    <row r="3" spans="2:15" s="24" customFormat="1" ht="31.5" customHeight="1">
      <c r="B3" s="1110" t="s">
        <v>347</v>
      </c>
      <c r="C3" s="1110"/>
      <c r="D3" s="1110"/>
    </row>
    <row r="4" spans="2:15" s="24" customFormat="1" ht="12.75">
      <c r="B4" s="1026" t="s">
        <v>348</v>
      </c>
      <c r="C4" s="1026"/>
      <c r="D4" s="1026"/>
    </row>
    <row r="5" spans="2:15" s="38" customFormat="1" ht="31.5" customHeight="1">
      <c r="B5" s="1223" t="s">
        <v>237</v>
      </c>
      <c r="C5" s="1123" t="s">
        <v>253</v>
      </c>
      <c r="D5" s="1123"/>
      <c r="F5" s="36"/>
    </row>
    <row r="6" spans="2:15" s="38" customFormat="1" ht="17.25" customHeight="1">
      <c r="B6" s="1223"/>
      <c r="C6" s="459">
        <v>2018</v>
      </c>
      <c r="D6" s="459">
        <v>2019</v>
      </c>
      <c r="F6" s="129"/>
      <c r="G6" s="129"/>
    </row>
    <row r="7" spans="2:15" s="38" customFormat="1" ht="15.75" customHeight="1">
      <c r="B7" s="109" t="s">
        <v>47</v>
      </c>
      <c r="C7" s="720"/>
      <c r="D7" s="720"/>
      <c r="F7" s="129"/>
      <c r="G7" s="129"/>
    </row>
    <row r="8" spans="2:15" s="38" customFormat="1" ht="15.75" customHeight="1">
      <c r="B8" s="109" t="s">
        <v>48</v>
      </c>
      <c r="C8" s="720"/>
      <c r="D8" s="720"/>
      <c r="F8" s="129"/>
      <c r="G8" s="129"/>
    </row>
    <row r="9" spans="2:15" s="148" customFormat="1" ht="15.75" customHeight="1">
      <c r="B9" s="173" t="s">
        <v>49</v>
      </c>
      <c r="C9" s="720">
        <v>170</v>
      </c>
      <c r="D9" s="720">
        <v>170.5</v>
      </c>
      <c r="F9" s="149"/>
      <c r="G9" s="149"/>
    </row>
    <row r="10" spans="2:15" s="38" customFormat="1" ht="15.75" customHeight="1">
      <c r="B10" s="173" t="s">
        <v>57</v>
      </c>
      <c r="C10" s="720">
        <v>167.7</v>
      </c>
      <c r="D10" s="720">
        <v>173</v>
      </c>
      <c r="F10" s="48"/>
      <c r="G10" s="555"/>
      <c r="H10" s="48"/>
      <c r="I10" s="48"/>
      <c r="J10" s="48"/>
      <c r="K10" s="48"/>
      <c r="L10" s="48"/>
      <c r="M10" s="48"/>
      <c r="N10" s="48"/>
      <c r="O10" s="48"/>
    </row>
    <row r="11" spans="2:15" s="38" customFormat="1" ht="15.75" customHeight="1">
      <c r="B11" s="173" t="s">
        <v>58</v>
      </c>
      <c r="C11" s="720">
        <v>173.85483870967744</v>
      </c>
      <c r="D11" s="720">
        <v>176.66666666666669</v>
      </c>
      <c r="F11" s="479"/>
      <c r="G11" s="252"/>
      <c r="H11" s="48"/>
      <c r="I11" s="48"/>
      <c r="J11" s="48"/>
      <c r="K11" s="48"/>
      <c r="L11" s="48"/>
      <c r="M11" s="48"/>
      <c r="N11" s="48"/>
      <c r="O11" s="48"/>
    </row>
    <row r="12" spans="2:15" s="38" customFormat="1" ht="15.75" customHeight="1">
      <c r="B12" s="173" t="s">
        <v>50</v>
      </c>
      <c r="C12" s="720">
        <v>171.46666666666667</v>
      </c>
      <c r="D12" s="720">
        <v>179</v>
      </c>
      <c r="F12" s="479"/>
      <c r="G12" s="252"/>
    </row>
    <row r="13" spans="2:15" s="38" customFormat="1" ht="15.75" customHeight="1">
      <c r="B13" s="173" t="s">
        <v>51</v>
      </c>
      <c r="C13" s="720">
        <v>176.41319444444446</v>
      </c>
      <c r="D13" s="720">
        <v>173.54838709677421</v>
      </c>
      <c r="E13" s="225"/>
      <c r="F13" s="479"/>
      <c r="G13" s="553"/>
    </row>
    <row r="14" spans="2:15" s="38" customFormat="1" ht="15.75" customHeight="1">
      <c r="B14" s="173" t="s">
        <v>52</v>
      </c>
      <c r="C14" s="720">
        <v>177.58823529411765</v>
      </c>
      <c r="D14" s="720">
        <v>177.92</v>
      </c>
      <c r="F14" s="48"/>
      <c r="G14" s="167"/>
    </row>
    <row r="15" spans="2:15" s="38" customFormat="1" ht="15.75" customHeight="1">
      <c r="B15" s="173" t="s">
        <v>53</v>
      </c>
      <c r="C15" s="720">
        <v>177</v>
      </c>
      <c r="D15" s="720">
        <v>185.4</v>
      </c>
      <c r="F15" s="129"/>
      <c r="G15" s="129"/>
    </row>
    <row r="16" spans="2:15" s="38" customFormat="1" ht="15.75" customHeight="1">
      <c r="B16" s="173" t="s">
        <v>54</v>
      </c>
      <c r="C16" s="720"/>
      <c r="D16" s="720"/>
    </row>
    <row r="17" spans="2:13" s="38" customFormat="1" ht="15.75" customHeight="1">
      <c r="B17" s="173" t="s">
        <v>55</v>
      </c>
      <c r="C17" s="720"/>
      <c r="D17" s="720"/>
    </row>
    <row r="18" spans="2:13" s="38" customFormat="1" ht="15.75" customHeight="1">
      <c r="B18" s="173" t="s">
        <v>56</v>
      </c>
      <c r="C18" s="720"/>
      <c r="D18" s="720"/>
    </row>
    <row r="19" spans="2:13" s="38" customFormat="1" ht="12.75">
      <c r="B19" s="750" t="s">
        <v>369</v>
      </c>
      <c r="C19" s="751"/>
      <c r="D19" s="751"/>
      <c r="F19" s="48"/>
      <c r="G19" s="48"/>
    </row>
    <row r="20" spans="2:13" ht="68.25" customHeight="1">
      <c r="B20" s="1271" t="s">
        <v>533</v>
      </c>
      <c r="C20" s="1271"/>
      <c r="D20" s="1271"/>
    </row>
    <row r="21" spans="2:13" ht="18" customHeight="1">
      <c r="C21" s="402"/>
      <c r="D21" s="402"/>
    </row>
    <row r="22" spans="2:13" ht="7.5" customHeight="1">
      <c r="F22" s="14"/>
      <c r="G22" s="14"/>
      <c r="H22" s="14"/>
      <c r="I22" s="14"/>
      <c r="J22" s="14"/>
      <c r="K22" s="14"/>
      <c r="L22" s="14"/>
      <c r="M22" s="14"/>
    </row>
    <row r="23" spans="2:13" ht="24.75" customHeight="1">
      <c r="H23" s="14"/>
      <c r="I23" s="14"/>
      <c r="J23" s="14"/>
      <c r="K23" s="14"/>
      <c r="L23" s="14"/>
      <c r="M23" s="14"/>
    </row>
    <row r="24" spans="2:13">
      <c r="B24" s="1018"/>
      <c r="C24" s="1018"/>
      <c r="D24" s="634"/>
      <c r="E24" s="481"/>
      <c r="F24" s="481"/>
      <c r="G24" s="481"/>
      <c r="H24" s="481"/>
      <c r="I24" s="481"/>
      <c r="J24" s="481"/>
      <c r="K24" s="14"/>
      <c r="L24" s="14"/>
    </row>
    <row r="25" spans="2:13" ht="12.75">
      <c r="C25" s="15"/>
      <c r="D25" s="15"/>
      <c r="E25" s="38"/>
      <c r="F25" s="38"/>
      <c r="G25" s="38"/>
      <c r="H25" s="38"/>
      <c r="I25" s="38"/>
      <c r="J25" s="38"/>
      <c r="K25" s="14"/>
      <c r="L25" s="14"/>
    </row>
    <row r="26" spans="2:13">
      <c r="I26" s="14"/>
      <c r="J26" s="14"/>
      <c r="K26" s="14"/>
      <c r="L26" s="14"/>
    </row>
    <row r="27" spans="2:13">
      <c r="H27" s="14"/>
      <c r="I27" s="14"/>
      <c r="J27" s="14"/>
      <c r="K27" s="14"/>
      <c r="L27" s="14"/>
    </row>
    <row r="28" spans="2:13">
      <c r="I28" s="14"/>
      <c r="J28" s="14"/>
      <c r="K28" s="14"/>
      <c r="L28" s="14"/>
    </row>
    <row r="29" spans="2:13">
      <c r="H29" s="14"/>
      <c r="I29" s="14"/>
      <c r="J29" s="14"/>
      <c r="K29" s="14"/>
      <c r="L29" s="14"/>
    </row>
    <row r="30" spans="2:13">
      <c r="I30" s="14"/>
      <c r="J30" s="14"/>
      <c r="K30" s="14"/>
      <c r="L30" s="14"/>
    </row>
    <row r="31" spans="2:13">
      <c r="H31" s="14"/>
      <c r="I31" s="14"/>
      <c r="J31" s="14"/>
      <c r="K31" s="14"/>
      <c r="L31" s="14"/>
    </row>
    <row r="32" spans="2:13">
      <c r="I32" s="14"/>
      <c r="J32" s="14"/>
      <c r="K32" s="14"/>
      <c r="L32" s="14"/>
    </row>
    <row r="33" spans="8:12">
      <c r="H33" s="14"/>
      <c r="I33" s="14"/>
      <c r="J33" s="14"/>
      <c r="K33" s="14"/>
      <c r="L33" s="14"/>
    </row>
    <row r="34" spans="8:12">
      <c r="I34" s="14"/>
      <c r="J34" s="14"/>
      <c r="K34" s="14"/>
      <c r="L34" s="14"/>
    </row>
    <row r="35" spans="8:12">
      <c r="H35" s="14"/>
      <c r="I35" s="14"/>
      <c r="J35" s="14"/>
      <c r="K35" s="14"/>
      <c r="L35" s="14"/>
    </row>
    <row r="36" spans="8:12">
      <c r="I36" s="14"/>
      <c r="J36" s="14"/>
      <c r="K36" s="14"/>
      <c r="L36" s="14"/>
    </row>
    <row r="37" spans="8:12">
      <c r="H37" s="14"/>
      <c r="I37" s="14"/>
      <c r="J37" s="14"/>
      <c r="K37" s="14"/>
      <c r="L37" s="14"/>
    </row>
    <row r="38" spans="8:12">
      <c r="I38" s="14"/>
      <c r="J38" s="14"/>
      <c r="K38" s="14"/>
      <c r="L38" s="14"/>
    </row>
    <row r="39" spans="8:12">
      <c r="H39" s="14"/>
      <c r="I39" s="14"/>
      <c r="J39" s="14"/>
      <c r="K39" s="14"/>
      <c r="L39" s="14"/>
    </row>
    <row r="40" spans="8:12">
      <c r="I40" s="14"/>
      <c r="J40" s="14"/>
      <c r="K40" s="14"/>
      <c r="L40" s="14"/>
    </row>
    <row r="41" spans="8:12">
      <c r="H41" s="14"/>
      <c r="I41" s="14"/>
      <c r="J41" s="14"/>
      <c r="K41" s="14"/>
      <c r="L41" s="14"/>
    </row>
    <row r="42" spans="8:12">
      <c r="I42" s="14"/>
      <c r="J42" s="14"/>
      <c r="K42" s="14"/>
      <c r="L42" s="14"/>
    </row>
    <row r="43" spans="8:12">
      <c r="H43" s="14"/>
      <c r="I43" s="14"/>
      <c r="J43" s="14"/>
      <c r="K43" s="14"/>
      <c r="L43" s="14"/>
    </row>
    <row r="45" spans="8:12" ht="13.5" customHeight="1"/>
    <row r="46" spans="8:12" ht="13.5" customHeight="1"/>
    <row r="47" spans="8:12" ht="13.5" customHeight="1"/>
    <row r="48" spans="8:12" ht="13.5" customHeight="1"/>
    <row r="49" ht="12.75" customHeight="1"/>
    <row r="50" ht="12.7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1:11" ht="15" customHeight="1"/>
    <row r="66" spans="11:11" ht="15" customHeight="1"/>
    <row r="67" spans="11:11" ht="15" customHeight="1"/>
    <row r="68" spans="11:11" ht="15" customHeight="1"/>
    <row r="69" spans="11:11" ht="15" customHeight="1">
      <c r="K69" s="12"/>
    </row>
    <row r="70" spans="11:11" ht="15" customHeight="1">
      <c r="K70" s="12"/>
    </row>
    <row r="71" spans="11:11" ht="15" customHeight="1">
      <c r="K71" s="12"/>
    </row>
    <row r="72" spans="11:11" ht="15" customHeight="1">
      <c r="K72" s="12"/>
    </row>
    <row r="73" spans="11:11" ht="15" customHeight="1">
      <c r="K73" s="12"/>
    </row>
    <row r="74" spans="11:11" ht="15" customHeight="1">
      <c r="K74" s="12"/>
    </row>
    <row r="75" spans="11:11" ht="15" customHeight="1">
      <c r="K75" s="12"/>
    </row>
    <row r="76" spans="11:11" ht="15" customHeight="1"/>
    <row r="77" spans="11:11" ht="15" customHeight="1"/>
    <row r="78" spans="11:11" ht="15" customHeight="1"/>
    <row r="79" spans="11:11" ht="15" customHeight="1"/>
    <row r="80" spans="11:11"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7">
    <mergeCell ref="B1:D1"/>
    <mergeCell ref="B3:D3"/>
    <mergeCell ref="B4:D4"/>
    <mergeCell ref="B20:D20"/>
    <mergeCell ref="B24:C24"/>
    <mergeCell ref="B5:B6"/>
    <mergeCell ref="C5:D5"/>
  </mergeCells>
  <printOptions horizontalCentered="1"/>
  <pageMargins left="0.59055118110236227" right="0.59055118110236227" top="0.62992125984251968" bottom="0.78740157480314965" header="0.51181102362204722" footer="0.59055118110236227"/>
  <pageSetup firstPageNumber="0" orientation="portrait" r:id="rId1"/>
  <headerFooter alignWithMargins="0">
    <oddFooter>&amp;C&amp;10&amp;A</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6" tint="0.79998168889431442"/>
  </sheetPr>
  <dimension ref="B1:P44"/>
  <sheetViews>
    <sheetView topLeftCell="B13" zoomScaleNormal="100" zoomScaleSheetLayoutView="75" workbookViewId="0">
      <selection activeCell="M28" sqref="M28"/>
    </sheetView>
  </sheetViews>
  <sheetFormatPr baseColWidth="10" defaultRowHeight="12"/>
  <cols>
    <col min="1" max="1" width="1.36328125" style="141" customWidth="1"/>
    <col min="2" max="3" width="6.81640625" style="564" customWidth="1"/>
    <col min="4" max="4" width="8.36328125" style="163" customWidth="1"/>
    <col min="5" max="5" width="8.7265625" style="163" customWidth="1"/>
    <col min="6" max="6" width="8.08984375" style="163" customWidth="1"/>
    <col min="7" max="7" width="8.26953125" style="163" customWidth="1"/>
    <col min="8" max="8" width="7.81640625" style="163" customWidth="1"/>
    <col min="9" max="9" width="9.26953125" style="163" customWidth="1"/>
    <col min="10" max="10" width="1.7265625" style="163" customWidth="1"/>
    <col min="11" max="16" width="10.90625" style="163"/>
    <col min="17" max="16384" width="10.90625" style="141"/>
  </cols>
  <sheetData>
    <row r="1" spans="2:16" s="565" customFormat="1" ht="12.75">
      <c r="B1" s="1020" t="s">
        <v>80</v>
      </c>
      <c r="C1" s="1020"/>
      <c r="D1" s="1020"/>
      <c r="E1" s="1020"/>
      <c r="F1" s="1020"/>
      <c r="G1" s="1020"/>
      <c r="H1" s="1020"/>
      <c r="I1" s="1020"/>
      <c r="J1" s="540"/>
      <c r="K1" s="540"/>
      <c r="L1" s="540"/>
      <c r="M1" s="540"/>
      <c r="N1" s="540"/>
      <c r="O1" s="540"/>
      <c r="P1" s="540"/>
    </row>
    <row r="2" spans="2:16" s="565" customFormat="1" ht="12.75">
      <c r="B2" s="269"/>
      <c r="C2" s="269"/>
      <c r="D2" s="562"/>
      <c r="E2" s="162"/>
      <c r="F2" s="162"/>
      <c r="G2" s="162"/>
      <c r="H2" s="162"/>
      <c r="I2" s="162"/>
      <c r="J2" s="540"/>
      <c r="K2" s="540"/>
      <c r="L2" s="540"/>
      <c r="M2" s="540"/>
      <c r="N2" s="540"/>
      <c r="O2" s="540"/>
      <c r="P2" s="540"/>
    </row>
    <row r="3" spans="2:16" s="565" customFormat="1" ht="12.75">
      <c r="B3" s="1020" t="s">
        <v>503</v>
      </c>
      <c r="C3" s="1020"/>
      <c r="D3" s="1020"/>
      <c r="E3" s="1020"/>
      <c r="F3" s="1020"/>
      <c r="G3" s="1020"/>
      <c r="H3" s="1020"/>
      <c r="I3" s="1020"/>
      <c r="J3" s="540"/>
      <c r="K3" s="540"/>
      <c r="L3" s="540"/>
      <c r="M3" s="540"/>
      <c r="N3" s="540"/>
      <c r="O3" s="540"/>
      <c r="P3" s="540"/>
    </row>
    <row r="4" spans="2:16" s="565" customFormat="1" ht="12.75">
      <c r="B4" s="1020" t="s">
        <v>349</v>
      </c>
      <c r="C4" s="1020"/>
      <c r="D4" s="1020"/>
      <c r="E4" s="1020"/>
      <c r="F4" s="1020"/>
      <c r="G4" s="1020"/>
      <c r="H4" s="1020"/>
      <c r="I4" s="1020"/>
      <c r="J4" s="540"/>
      <c r="K4" s="540"/>
      <c r="L4" s="540"/>
      <c r="M4" s="540"/>
      <c r="N4" s="540"/>
      <c r="O4" s="540"/>
      <c r="P4" s="540"/>
    </row>
    <row r="5" spans="2:16" s="565" customFormat="1" ht="79.349999999999994" customHeight="1">
      <c r="B5" s="783" t="s">
        <v>98</v>
      </c>
      <c r="C5" s="784" t="s">
        <v>352</v>
      </c>
      <c r="D5" s="784" t="s">
        <v>350</v>
      </c>
      <c r="E5" s="784" t="s">
        <v>351</v>
      </c>
      <c r="F5" s="784" t="s">
        <v>353</v>
      </c>
      <c r="G5" s="784" t="s">
        <v>354</v>
      </c>
      <c r="H5" s="784" t="s">
        <v>463</v>
      </c>
      <c r="I5" s="784" t="s">
        <v>420</v>
      </c>
      <c r="J5" s="540"/>
      <c r="K5" s="387"/>
      <c r="L5" s="387"/>
      <c r="M5" s="387"/>
      <c r="N5" s="387"/>
      <c r="O5" s="540"/>
      <c r="P5" s="540"/>
    </row>
    <row r="6" spans="2:16" ht="15.75" customHeight="1" thickBot="1">
      <c r="B6" s="753">
        <v>43344</v>
      </c>
      <c r="C6" s="752">
        <v>405.45</v>
      </c>
      <c r="D6" s="752">
        <v>402.45</v>
      </c>
      <c r="E6" s="752">
        <v>398.95</v>
      </c>
      <c r="F6" s="752">
        <v>259.94624840287264</v>
      </c>
      <c r="G6" s="752">
        <v>548.20325955495946</v>
      </c>
      <c r="H6" s="752">
        <v>309.71935568076805</v>
      </c>
      <c r="I6" s="752">
        <v>269.84476656239445</v>
      </c>
      <c r="J6" s="563"/>
      <c r="K6" s="706"/>
      <c r="L6" s="708"/>
      <c r="M6" s="707"/>
      <c r="N6" s="387"/>
    </row>
    <row r="7" spans="2:16" ht="15.75" customHeight="1">
      <c r="B7" s="753">
        <v>43374</v>
      </c>
      <c r="C7" s="752">
        <v>409.74</v>
      </c>
      <c r="D7" s="752">
        <v>406.3</v>
      </c>
      <c r="E7" s="752">
        <v>402.96</v>
      </c>
      <c r="F7" s="752"/>
      <c r="G7" s="752">
        <v>489.31342370973459</v>
      </c>
      <c r="H7" s="752">
        <v>276.44826198290087</v>
      </c>
      <c r="I7" s="752">
        <v>271.5</v>
      </c>
      <c r="J7" s="563"/>
      <c r="K7" s="706"/>
      <c r="L7" s="708"/>
      <c r="M7" s="706"/>
      <c r="N7" s="387"/>
    </row>
    <row r="8" spans="2:16" ht="15.75" customHeight="1">
      <c r="B8" s="753">
        <v>43405</v>
      </c>
      <c r="C8" s="752">
        <v>402</v>
      </c>
      <c r="D8" s="752">
        <v>399</v>
      </c>
      <c r="E8" s="752">
        <v>396</v>
      </c>
      <c r="F8" s="752"/>
      <c r="G8" s="752">
        <v>483.01113818721484</v>
      </c>
      <c r="H8" s="752">
        <v>272.8876486933417</v>
      </c>
      <c r="I8" s="752">
        <v>268.80807106895861</v>
      </c>
      <c r="J8" s="563"/>
      <c r="K8" s="706"/>
      <c r="L8" s="708"/>
      <c r="M8" s="706"/>
      <c r="N8" s="387"/>
    </row>
    <row r="9" spans="2:16" ht="15.75" customHeight="1">
      <c r="B9" s="753">
        <v>43435</v>
      </c>
      <c r="C9" s="752">
        <v>403</v>
      </c>
      <c r="D9" s="752">
        <v>400</v>
      </c>
      <c r="E9" s="752">
        <v>398.35</v>
      </c>
      <c r="F9" s="752"/>
      <c r="G9" s="752">
        <v>497.34466978273326</v>
      </c>
      <c r="H9" s="752">
        <v>280.98568914278712</v>
      </c>
      <c r="I9" s="752">
        <v>264.78583310984129</v>
      </c>
      <c r="J9" s="563"/>
      <c r="K9" s="706"/>
      <c r="L9" s="708"/>
      <c r="M9" s="706"/>
      <c r="N9" s="387"/>
    </row>
    <row r="10" spans="2:16" ht="15.75" customHeight="1">
      <c r="B10" s="753">
        <v>43466</v>
      </c>
      <c r="C10" s="752">
        <v>407.86</v>
      </c>
      <c r="D10" s="752">
        <v>404.86</v>
      </c>
      <c r="E10" s="752">
        <v>403.91</v>
      </c>
      <c r="F10" s="752"/>
      <c r="G10" s="752">
        <v>482.22886004072933</v>
      </c>
      <c r="H10" s="752">
        <v>272.44568363883013</v>
      </c>
      <c r="I10" s="752">
        <v>257.27076172788804</v>
      </c>
      <c r="J10" s="563"/>
      <c r="K10" s="706"/>
      <c r="L10" s="708"/>
      <c r="M10" s="706"/>
      <c r="N10" s="387"/>
    </row>
    <row r="11" spans="2:16" ht="15.75" customHeight="1">
      <c r="B11" s="753">
        <v>43497</v>
      </c>
      <c r="C11" s="752">
        <v>410.1</v>
      </c>
      <c r="D11" s="752">
        <v>406.6</v>
      </c>
      <c r="E11" s="752">
        <v>405.2</v>
      </c>
      <c r="F11" s="752"/>
      <c r="G11" s="752">
        <v>477.87947560177287</v>
      </c>
      <c r="H11" s="752">
        <v>269.9884042947869</v>
      </c>
      <c r="I11" s="752">
        <v>255.99083607235372</v>
      </c>
      <c r="J11" s="563"/>
      <c r="K11" s="706"/>
      <c r="L11" s="708"/>
      <c r="M11" s="706"/>
      <c r="N11" s="387"/>
    </row>
    <row r="12" spans="2:16" ht="15.75" customHeight="1">
      <c r="B12" s="753">
        <v>43525</v>
      </c>
      <c r="C12" s="752">
        <v>404.52</v>
      </c>
      <c r="D12" s="752">
        <v>400.95</v>
      </c>
      <c r="E12" s="752">
        <v>400.05</v>
      </c>
      <c r="F12" s="752">
        <v>255.36184998801821</v>
      </c>
      <c r="G12" s="752">
        <v>467.57669299463851</v>
      </c>
      <c r="H12" s="752">
        <v>264.1676231608127</v>
      </c>
      <c r="I12" s="752">
        <v>254.78498488748716</v>
      </c>
    </row>
    <row r="13" spans="2:16" ht="15.75" customHeight="1">
      <c r="B13" s="753">
        <v>43556</v>
      </c>
      <c r="C13" s="752">
        <v>413.81</v>
      </c>
      <c r="D13" s="752">
        <v>410.24</v>
      </c>
      <c r="E13" s="752">
        <v>408.81</v>
      </c>
      <c r="F13" s="752">
        <v>259.21486364998503</v>
      </c>
      <c r="G13" s="752">
        <v>468.09882119599968</v>
      </c>
      <c r="H13" s="752">
        <v>264.46261084519756</v>
      </c>
      <c r="I13" s="752">
        <v>255.94845669763262</v>
      </c>
      <c r="L13" s="705"/>
    </row>
    <row r="14" spans="2:16" ht="15.75" customHeight="1">
      <c r="B14" s="753">
        <v>43586</v>
      </c>
      <c r="C14" s="752">
        <v>408.96</v>
      </c>
      <c r="D14" s="752">
        <v>405.7</v>
      </c>
      <c r="E14" s="752">
        <v>404.7</v>
      </c>
      <c r="F14" s="752">
        <v>254.72441701751353</v>
      </c>
      <c r="G14" s="752">
        <v>473.81868707171242</v>
      </c>
      <c r="H14" s="752">
        <v>267.69417348684317</v>
      </c>
      <c r="I14" s="752">
        <v>254.58143491550842</v>
      </c>
      <c r="L14" s="709"/>
    </row>
    <row r="15" spans="2:16" ht="15.75" customHeight="1">
      <c r="B15" s="753">
        <v>43617</v>
      </c>
      <c r="C15" s="752">
        <v>416.65</v>
      </c>
      <c r="D15" s="752">
        <v>413.05</v>
      </c>
      <c r="E15" s="752">
        <v>411.8</v>
      </c>
      <c r="F15" s="752">
        <v>258.51735243569567</v>
      </c>
      <c r="G15" s="752">
        <v>475.61044269523131</v>
      </c>
      <c r="H15" s="752">
        <v>268.70646479956571</v>
      </c>
      <c r="I15" s="752">
        <v>258.21406392166489</v>
      </c>
      <c r="L15" s="709"/>
    </row>
    <row r="16" spans="2:16" ht="15.75" customHeight="1">
      <c r="B16" s="753">
        <v>43647</v>
      </c>
      <c r="C16" s="752">
        <v>416</v>
      </c>
      <c r="D16" s="752">
        <v>412.87</v>
      </c>
      <c r="E16" s="752">
        <v>412.74</v>
      </c>
      <c r="F16" s="752">
        <v>252.96386190241992</v>
      </c>
      <c r="G16" s="752">
        <v>475.55786177351911</v>
      </c>
      <c r="H16" s="752">
        <v>268.67675806413507</v>
      </c>
      <c r="I16" s="752">
        <v>253.55442437556013</v>
      </c>
      <c r="L16" s="709"/>
    </row>
    <row r="17" spans="2:14" ht="15.75" customHeight="1">
      <c r="B17" s="753">
        <v>43678</v>
      </c>
      <c r="C17" s="752">
        <v>427.36</v>
      </c>
      <c r="D17" s="752">
        <v>424.14</v>
      </c>
      <c r="E17" s="752">
        <v>422.68</v>
      </c>
      <c r="F17" s="752">
        <v>249.29241978422306</v>
      </c>
      <c r="G17" s="752">
        <v>457.63729113509004</v>
      </c>
      <c r="H17" s="752">
        <v>258.55214188423167</v>
      </c>
      <c r="I17" s="752">
        <v>249.40058848255572</v>
      </c>
      <c r="L17" s="709"/>
    </row>
    <row r="18" spans="2:14" ht="15.75" customHeight="1">
      <c r="B18" s="753">
        <v>43709</v>
      </c>
      <c r="C18" s="752">
        <v>427.76</v>
      </c>
      <c r="D18" s="752">
        <v>427.76</v>
      </c>
      <c r="E18" s="752">
        <v>424.38</v>
      </c>
      <c r="F18" s="752">
        <v>258.05912811090695</v>
      </c>
      <c r="G18" s="752">
        <v>450.86018289965739</v>
      </c>
      <c r="H18" s="752">
        <v>254.72326717494767</v>
      </c>
      <c r="I18" s="752">
        <v>248.11372917182626</v>
      </c>
      <c r="L18" s="709"/>
    </row>
    <row r="19" spans="2:14" ht="15.75" customHeight="1">
      <c r="B19" s="753">
        <v>43739</v>
      </c>
      <c r="C19" s="752">
        <v>423.87</v>
      </c>
      <c r="D19" s="752">
        <v>420.43</v>
      </c>
      <c r="E19" s="752">
        <v>421.09</v>
      </c>
      <c r="F19" s="752"/>
      <c r="G19" s="752">
        <v>475.89310072347382</v>
      </c>
      <c r="H19" s="752">
        <v>269</v>
      </c>
      <c r="I19" s="752">
        <v>254.06915313021858</v>
      </c>
      <c r="L19" s="709"/>
    </row>
    <row r="20" spans="2:14" ht="15.75" customHeight="1">
      <c r="B20" s="753">
        <v>43770</v>
      </c>
      <c r="C20" s="752">
        <v>421.14</v>
      </c>
      <c r="D20" s="752">
        <v>418.14</v>
      </c>
      <c r="E20" s="752">
        <v>418.14</v>
      </c>
      <c r="F20" s="752"/>
      <c r="G20" s="752">
        <v>489.04519227923464</v>
      </c>
      <c r="H20" s="752"/>
      <c r="I20" s="752">
        <v>254.78946939160971</v>
      </c>
      <c r="L20" s="709"/>
    </row>
    <row r="21" spans="2:14" ht="15" customHeight="1">
      <c r="B21" s="1216" t="s">
        <v>462</v>
      </c>
      <c r="C21" s="1216"/>
      <c r="D21" s="1216"/>
      <c r="E21" s="1216"/>
      <c r="F21" s="1216"/>
      <c r="G21" s="1216"/>
      <c r="H21" s="1216"/>
      <c r="I21" s="1216"/>
      <c r="K21" s="387"/>
      <c r="L21" s="387"/>
      <c r="M21" s="387"/>
      <c r="N21" s="387"/>
    </row>
    <row r="22" spans="2:14" ht="40.5" customHeight="1">
      <c r="B22" s="1216"/>
      <c r="C22" s="1216"/>
      <c r="D22" s="1216"/>
      <c r="E22" s="1216"/>
      <c r="F22" s="1216"/>
      <c r="G22" s="1216"/>
      <c r="H22" s="1216"/>
      <c r="I22" s="1216"/>
      <c r="K22" s="387"/>
      <c r="L22" s="387"/>
      <c r="M22" s="387"/>
      <c r="N22" s="387"/>
    </row>
    <row r="23" spans="2:14" ht="15" customHeight="1">
      <c r="K23" s="387"/>
      <c r="L23" s="387"/>
      <c r="M23" s="387"/>
      <c r="N23" s="387"/>
    </row>
    <row r="24" spans="2:14" ht="15" customHeight="1">
      <c r="K24" s="387"/>
      <c r="L24" s="387"/>
      <c r="M24" s="387"/>
      <c r="N24" s="387"/>
    </row>
    <row r="25" spans="2:14" ht="15" customHeight="1"/>
    <row r="26" spans="2:14" ht="15" customHeight="1"/>
    <row r="27" spans="2:14" ht="15" customHeight="1"/>
    <row r="28" spans="2:14" ht="15" customHeight="1"/>
    <row r="29" spans="2:14" ht="15" customHeight="1"/>
    <row r="30" spans="2:14" ht="15" customHeight="1"/>
    <row r="31" spans="2:14" ht="15" customHeight="1"/>
    <row r="32" spans="2:14" ht="15" customHeight="1"/>
    <row r="33" spans="2:9" ht="13.5" customHeight="1"/>
    <row r="34" spans="2:9" ht="13.5" customHeight="1"/>
    <row r="35" spans="2:9" ht="13.5" customHeight="1"/>
    <row r="36" spans="2:9" ht="13.5" customHeight="1"/>
    <row r="37" spans="2:9" ht="13.5" customHeight="1"/>
    <row r="38" spans="2:9" ht="13.5" customHeight="1"/>
    <row r="39" spans="2:9" ht="30.6" customHeight="1"/>
    <row r="40" spans="2:9" ht="5.25" hidden="1" customHeight="1"/>
    <row r="41" spans="2:9" ht="11.25" customHeight="1"/>
    <row r="42" spans="2:9" hidden="1"/>
    <row r="43" spans="2:9">
      <c r="B43" s="1215" t="s">
        <v>553</v>
      </c>
      <c r="C43" s="1215"/>
      <c r="D43" s="1215"/>
      <c r="E43" s="1215"/>
      <c r="F43" s="1215"/>
      <c r="G43" s="1215"/>
      <c r="H43" s="1215"/>
      <c r="I43" s="1215"/>
    </row>
    <row r="44" spans="2:9" ht="18.75" customHeight="1">
      <c r="B44" s="1215"/>
      <c r="C44" s="1215"/>
      <c r="D44" s="1215"/>
      <c r="E44" s="1215"/>
      <c r="F44" s="1215"/>
      <c r="G44" s="1215"/>
      <c r="H44" s="1215"/>
      <c r="I44" s="1215"/>
    </row>
  </sheetData>
  <mergeCells count="5">
    <mergeCell ref="B1:I1"/>
    <mergeCell ref="B3:I3"/>
    <mergeCell ref="B4:I4"/>
    <mergeCell ref="B21:I22"/>
    <mergeCell ref="B43:I44"/>
  </mergeCells>
  <printOptions horizontalCentered="1" verticalCentered="1"/>
  <pageMargins left="0.59055118110236227" right="0.59055118110236227" top="0" bottom="0.23622047244094491" header="0" footer="0.23622047244094491"/>
  <pageSetup firstPageNumber="0" orientation="portrait" r:id="rId1"/>
  <headerFooter alignWithMargins="0">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pageSetUpPr fitToPage="1"/>
  </sheetPr>
  <dimension ref="B2:W41"/>
  <sheetViews>
    <sheetView zoomScaleNormal="100" workbookViewId="0">
      <selection activeCell="Q21" sqref="Q21"/>
    </sheetView>
  </sheetViews>
  <sheetFormatPr baseColWidth="10" defaultColWidth="5.90625" defaultRowHeight="18"/>
  <cols>
    <col min="1" max="1" width="1.26953125" customWidth="1"/>
    <col min="2" max="2" width="11.81640625" customWidth="1"/>
    <col min="3" max="6" width="6.36328125" customWidth="1"/>
    <col min="7" max="7" width="6.7265625" customWidth="1"/>
    <col min="8" max="11" width="6.36328125" customWidth="1"/>
    <col min="12" max="12" width="6.36328125" style="166" customWidth="1"/>
    <col min="13" max="13" width="6.6328125" customWidth="1"/>
    <col min="14" max="14" width="8.81640625" bestFit="1" customWidth="1"/>
  </cols>
  <sheetData>
    <row r="2" spans="2:22">
      <c r="B2" s="1030" t="s">
        <v>2</v>
      </c>
      <c r="C2" s="1030"/>
      <c r="D2" s="1030"/>
      <c r="E2" s="1030"/>
      <c r="F2" s="1030"/>
      <c r="G2" s="1030"/>
      <c r="H2" s="1030"/>
      <c r="I2" s="1030"/>
      <c r="J2" s="1030"/>
      <c r="K2" s="1030"/>
      <c r="L2" s="1030"/>
      <c r="M2" s="1030"/>
    </row>
    <row r="3" spans="2:22" ht="20.25" customHeight="1">
      <c r="B3" s="1031" t="s">
        <v>129</v>
      </c>
      <c r="C3" s="1031"/>
      <c r="D3" s="1031"/>
      <c r="E3" s="1031"/>
      <c r="F3" s="1031"/>
      <c r="G3" s="1031"/>
      <c r="H3" s="1031"/>
      <c r="I3" s="1031"/>
      <c r="J3" s="1031"/>
      <c r="K3" s="1031"/>
      <c r="L3" s="1031"/>
      <c r="M3" s="1031"/>
    </row>
    <row r="4" spans="2:22" ht="17.45" customHeight="1">
      <c r="B4" s="1032" t="s">
        <v>664</v>
      </c>
      <c r="C4" s="1032"/>
      <c r="D4" s="1032"/>
      <c r="E4" s="1032"/>
      <c r="F4" s="1032"/>
      <c r="G4" s="1032"/>
      <c r="H4" s="1032"/>
      <c r="I4" s="1032"/>
      <c r="J4" s="1032"/>
      <c r="K4" s="1032"/>
      <c r="L4" s="1032"/>
      <c r="M4" s="1032"/>
    </row>
    <row r="5" spans="2:22" ht="17.25" customHeight="1">
      <c r="B5" s="1029"/>
      <c r="C5" s="1029"/>
      <c r="D5" s="1029"/>
      <c r="E5" s="1029"/>
      <c r="F5" s="1029"/>
      <c r="G5" s="1029"/>
      <c r="H5" s="1029"/>
      <c r="I5" s="1029"/>
      <c r="J5" s="1029"/>
      <c r="K5" s="1029"/>
      <c r="L5" s="1029"/>
    </row>
    <row r="6" spans="2:22" ht="30" customHeight="1">
      <c r="B6" s="875" t="s">
        <v>5</v>
      </c>
      <c r="C6" s="871" t="s">
        <v>9</v>
      </c>
      <c r="D6" s="871" t="s">
        <v>87</v>
      </c>
      <c r="E6" s="871" t="s">
        <v>92</v>
      </c>
      <c r="F6" s="871" t="s">
        <v>88</v>
      </c>
      <c r="G6" s="871" t="s">
        <v>130</v>
      </c>
      <c r="H6" s="871" t="s">
        <v>89</v>
      </c>
      <c r="I6" s="871" t="s">
        <v>71</v>
      </c>
      <c r="J6" s="871" t="s">
        <v>90</v>
      </c>
      <c r="K6" s="871" t="s">
        <v>131</v>
      </c>
      <c r="L6" s="870" t="s">
        <v>72</v>
      </c>
      <c r="M6" s="870" t="s">
        <v>569</v>
      </c>
    </row>
    <row r="7" spans="2:22" ht="18" customHeight="1">
      <c r="B7" s="1028" t="s">
        <v>570</v>
      </c>
      <c r="C7" s="1028"/>
      <c r="D7" s="1028"/>
      <c r="E7" s="1028"/>
      <c r="F7" s="1028"/>
      <c r="G7" s="1028"/>
      <c r="H7" s="1028"/>
      <c r="I7" s="1028"/>
      <c r="J7" s="1028"/>
      <c r="K7" s="1028"/>
      <c r="L7" s="1028"/>
      <c r="M7" s="1028"/>
    </row>
    <row r="8" spans="2:22">
      <c r="B8" s="876" t="s">
        <v>132</v>
      </c>
      <c r="C8" s="912">
        <v>0.47</v>
      </c>
      <c r="D8" s="912">
        <v>5.51</v>
      </c>
      <c r="E8" s="912">
        <v>6.48</v>
      </c>
      <c r="F8" s="912">
        <v>13.89</v>
      </c>
      <c r="G8" s="912">
        <v>2.54</v>
      </c>
      <c r="H8" s="912">
        <v>12.03</v>
      </c>
      <c r="I8" s="912">
        <v>1.24</v>
      </c>
      <c r="J8" s="912">
        <v>29.91</v>
      </c>
      <c r="K8" s="912">
        <v>131.19999999999999</v>
      </c>
      <c r="L8" s="912">
        <v>283.06</v>
      </c>
      <c r="M8" s="912">
        <v>151.86000000000001</v>
      </c>
      <c r="N8" s="555"/>
    </row>
    <row r="9" spans="2:22">
      <c r="B9" s="72" t="s">
        <v>6</v>
      </c>
      <c r="C9" s="912">
        <v>19.5</v>
      </c>
      <c r="D9" s="912">
        <v>17.3</v>
      </c>
      <c r="E9" s="912">
        <v>32.200000000000003</v>
      </c>
      <c r="F9" s="912">
        <v>136.86000000000001</v>
      </c>
      <c r="G9" s="912">
        <v>13.95</v>
      </c>
      <c r="H9" s="912">
        <v>71.69</v>
      </c>
      <c r="I9" s="912">
        <v>25.06</v>
      </c>
      <c r="J9" s="912">
        <v>51.31</v>
      </c>
      <c r="K9" s="912">
        <v>131.43</v>
      </c>
      <c r="L9" s="912">
        <v>731.35</v>
      </c>
      <c r="M9" s="912">
        <v>599.91999999999996</v>
      </c>
      <c r="N9" s="555"/>
    </row>
    <row r="10" spans="2:22">
      <c r="B10" s="72" t="s">
        <v>128</v>
      </c>
      <c r="C10" s="912">
        <v>0.01</v>
      </c>
      <c r="D10" s="912">
        <v>0.36</v>
      </c>
      <c r="E10" s="912">
        <v>0.48</v>
      </c>
      <c r="F10" s="912">
        <v>5.76</v>
      </c>
      <c r="G10" s="912">
        <v>0.09</v>
      </c>
      <c r="H10" s="912">
        <v>0.45</v>
      </c>
      <c r="I10" s="912">
        <v>0.11</v>
      </c>
      <c r="J10" s="912">
        <v>3.67</v>
      </c>
      <c r="K10" s="912">
        <v>3.15</v>
      </c>
      <c r="L10" s="912">
        <v>169.91</v>
      </c>
      <c r="M10" s="912">
        <v>166.76</v>
      </c>
      <c r="N10" s="555"/>
    </row>
    <row r="11" spans="2:22">
      <c r="B11" s="72" t="s">
        <v>13</v>
      </c>
      <c r="C11" s="912">
        <v>6.05</v>
      </c>
      <c r="D11" s="912">
        <v>9.1999999999999993</v>
      </c>
      <c r="E11" s="912">
        <v>8.86</v>
      </c>
      <c r="F11" s="912">
        <v>123.2</v>
      </c>
      <c r="G11" s="912">
        <v>6.6</v>
      </c>
      <c r="H11" s="912">
        <v>40.5</v>
      </c>
      <c r="I11" s="912">
        <v>8.8000000000000007</v>
      </c>
      <c r="J11" s="912">
        <v>30.02</v>
      </c>
      <c r="K11" s="912">
        <v>125</v>
      </c>
      <c r="L11" s="912">
        <v>736.56</v>
      </c>
      <c r="M11" s="912">
        <v>611.55999999999995</v>
      </c>
      <c r="N11" s="555"/>
    </row>
    <row r="12" spans="2:22">
      <c r="B12" s="72" t="s">
        <v>113</v>
      </c>
      <c r="C12" s="912">
        <v>12.3</v>
      </c>
      <c r="D12" s="912">
        <v>9.01</v>
      </c>
      <c r="E12" s="912">
        <v>24.38</v>
      </c>
      <c r="F12" s="912">
        <v>23.31</v>
      </c>
      <c r="G12" s="912">
        <v>8.3000000000000007</v>
      </c>
      <c r="H12" s="912">
        <v>35.840000000000003</v>
      </c>
      <c r="I12" s="912">
        <v>16.02</v>
      </c>
      <c r="J12" s="912">
        <v>25.48</v>
      </c>
      <c r="K12" s="912">
        <v>1.01</v>
      </c>
      <c r="L12" s="912">
        <v>173.17</v>
      </c>
      <c r="M12" s="912">
        <v>172.16</v>
      </c>
      <c r="N12" s="555"/>
    </row>
    <row r="13" spans="2:22">
      <c r="B13" s="877" t="s">
        <v>134</v>
      </c>
      <c r="C13" s="912">
        <v>1.63</v>
      </c>
      <c r="D13" s="912">
        <v>4.96</v>
      </c>
      <c r="E13" s="912">
        <v>5.92</v>
      </c>
      <c r="F13" s="912">
        <v>10</v>
      </c>
      <c r="G13" s="912">
        <v>1.68</v>
      </c>
      <c r="H13" s="912">
        <v>7.82</v>
      </c>
      <c r="I13" s="912">
        <v>1.59</v>
      </c>
      <c r="J13" s="912">
        <v>29.39</v>
      </c>
      <c r="K13" s="912">
        <v>139.77000000000001</v>
      </c>
      <c r="L13" s="912">
        <v>277.85000000000002</v>
      </c>
      <c r="M13" s="912">
        <v>138.08000000000001</v>
      </c>
      <c r="N13" s="555"/>
      <c r="O13" s="211"/>
      <c r="P13" s="211"/>
      <c r="Q13" s="211"/>
      <c r="R13" s="211"/>
      <c r="S13" s="211"/>
      <c r="T13" s="211"/>
      <c r="U13" s="211"/>
      <c r="V13" s="211"/>
    </row>
    <row r="14" spans="2:22" ht="18" customHeight="1">
      <c r="B14" s="1028" t="s">
        <v>572</v>
      </c>
      <c r="C14" s="1028"/>
      <c r="D14" s="1028"/>
      <c r="E14" s="1028"/>
      <c r="F14" s="1028"/>
      <c r="G14" s="1028"/>
      <c r="H14" s="1028"/>
      <c r="I14" s="1028"/>
      <c r="J14" s="1028"/>
      <c r="K14" s="1028"/>
      <c r="L14" s="1028"/>
      <c r="M14" s="1028"/>
      <c r="N14" s="555"/>
    </row>
    <row r="15" spans="2:22">
      <c r="B15" s="876" t="s">
        <v>132</v>
      </c>
      <c r="C15" s="912">
        <v>1.63</v>
      </c>
      <c r="D15" s="912">
        <v>4.96</v>
      </c>
      <c r="E15" s="912">
        <v>5.92</v>
      </c>
      <c r="F15" s="912">
        <v>10</v>
      </c>
      <c r="G15" s="912">
        <v>1.68</v>
      </c>
      <c r="H15" s="912">
        <v>7.82</v>
      </c>
      <c r="I15" s="912">
        <v>1.59</v>
      </c>
      <c r="J15" s="912">
        <v>29.39</v>
      </c>
      <c r="K15" s="912">
        <v>139.77000000000001</v>
      </c>
      <c r="L15" s="912">
        <v>277.85000000000002</v>
      </c>
      <c r="M15" s="912">
        <v>138.08000000000001</v>
      </c>
      <c r="N15" s="211"/>
      <c r="O15" s="211"/>
      <c r="P15" s="211"/>
      <c r="Q15" s="211"/>
      <c r="R15" s="211"/>
      <c r="S15" s="211"/>
      <c r="T15" s="211"/>
      <c r="U15" s="211"/>
      <c r="V15" s="211"/>
    </row>
    <row r="16" spans="2:22" ht="15.75" customHeight="1">
      <c r="B16" s="878" t="s">
        <v>6</v>
      </c>
      <c r="C16" s="912">
        <v>19</v>
      </c>
      <c r="D16" s="912">
        <v>16.100000000000001</v>
      </c>
      <c r="E16" s="912">
        <v>32.35</v>
      </c>
      <c r="F16" s="912">
        <v>153.5</v>
      </c>
      <c r="G16" s="912">
        <v>11.5</v>
      </c>
      <c r="H16" s="912">
        <v>74.5</v>
      </c>
      <c r="I16" s="912">
        <v>29</v>
      </c>
      <c r="J16" s="912">
        <v>52.26</v>
      </c>
      <c r="K16" s="912">
        <v>133.59</v>
      </c>
      <c r="L16" s="912">
        <v>765.41</v>
      </c>
      <c r="M16" s="912">
        <v>631.82000000000005</v>
      </c>
      <c r="N16" s="211"/>
      <c r="O16" s="211"/>
      <c r="P16" s="211"/>
      <c r="Q16" s="211"/>
      <c r="R16" s="211"/>
      <c r="S16" s="211"/>
      <c r="T16" s="211"/>
      <c r="U16" s="211"/>
      <c r="V16" s="211"/>
    </row>
    <row r="17" spans="2:23" ht="15.75" customHeight="1">
      <c r="B17" s="878" t="s">
        <v>128</v>
      </c>
      <c r="C17" s="912">
        <v>0.01</v>
      </c>
      <c r="D17" s="912">
        <v>0.45</v>
      </c>
      <c r="E17" s="912">
        <v>0.45</v>
      </c>
      <c r="F17" s="912">
        <v>5.5</v>
      </c>
      <c r="G17" s="912">
        <v>0.06</v>
      </c>
      <c r="H17" s="912">
        <v>0.48</v>
      </c>
      <c r="I17" s="912">
        <v>0.08</v>
      </c>
      <c r="J17" s="912">
        <v>2.86</v>
      </c>
      <c r="K17" s="912">
        <v>3.2</v>
      </c>
      <c r="L17" s="912">
        <v>177.57</v>
      </c>
      <c r="M17" s="912">
        <v>174.37</v>
      </c>
      <c r="N17" s="211"/>
      <c r="O17" s="211"/>
      <c r="P17" s="211"/>
      <c r="Q17" s="211"/>
      <c r="R17" s="211"/>
      <c r="S17" s="211"/>
      <c r="T17" s="211"/>
      <c r="U17" s="211"/>
      <c r="V17" s="211"/>
    </row>
    <row r="18" spans="2:23" ht="15.75" customHeight="1">
      <c r="B18" s="878" t="s">
        <v>13</v>
      </c>
      <c r="C18" s="912">
        <v>6.05</v>
      </c>
      <c r="D18" s="912">
        <v>8.6999999999999993</v>
      </c>
      <c r="E18" s="912">
        <v>9.35</v>
      </c>
      <c r="F18" s="912">
        <v>127.5</v>
      </c>
      <c r="G18" s="912">
        <v>6.6</v>
      </c>
      <c r="H18" s="912">
        <v>39.5</v>
      </c>
      <c r="I18" s="912">
        <v>9.4</v>
      </c>
      <c r="J18" s="912">
        <v>31.46</v>
      </c>
      <c r="K18" s="912">
        <v>128</v>
      </c>
      <c r="L18" s="912">
        <v>753.76</v>
      </c>
      <c r="M18" s="912">
        <v>625.76</v>
      </c>
      <c r="N18" s="211"/>
      <c r="O18" s="211"/>
      <c r="P18" s="211"/>
      <c r="Q18" s="211"/>
      <c r="R18" s="211"/>
      <c r="S18" s="211"/>
      <c r="T18" s="211"/>
      <c r="U18" s="211"/>
      <c r="V18" s="211"/>
      <c r="W18" s="211"/>
    </row>
    <row r="19" spans="2:23" ht="15.75" customHeight="1">
      <c r="B19" s="878" t="s">
        <v>113</v>
      </c>
      <c r="C19" s="912">
        <v>13</v>
      </c>
      <c r="D19" s="912">
        <v>8.4</v>
      </c>
      <c r="E19" s="912">
        <v>24</v>
      </c>
      <c r="F19" s="912">
        <v>29</v>
      </c>
      <c r="G19" s="912">
        <v>5.2</v>
      </c>
      <c r="H19" s="912">
        <v>35</v>
      </c>
      <c r="I19" s="912">
        <v>20</v>
      </c>
      <c r="J19" s="912">
        <v>26.54</v>
      </c>
      <c r="K19" s="912">
        <v>1.1000000000000001</v>
      </c>
      <c r="L19" s="912">
        <v>179.81</v>
      </c>
      <c r="M19" s="912">
        <v>178.71</v>
      </c>
      <c r="N19" s="211"/>
      <c r="O19" s="211"/>
      <c r="P19" s="211"/>
      <c r="Q19" s="211"/>
      <c r="R19" s="211"/>
      <c r="S19" s="211"/>
      <c r="T19" s="211"/>
      <c r="U19" s="211"/>
      <c r="V19" s="211"/>
      <c r="W19" s="211"/>
    </row>
    <row r="20" spans="2:23" ht="15.75" customHeight="1">
      <c r="B20" s="932" t="s">
        <v>134</v>
      </c>
      <c r="C20" s="937">
        <v>1.59</v>
      </c>
      <c r="D20" s="937">
        <v>4.41</v>
      </c>
      <c r="E20" s="937">
        <v>5.37</v>
      </c>
      <c r="F20" s="937">
        <v>12.5</v>
      </c>
      <c r="G20" s="937">
        <v>1.44</v>
      </c>
      <c r="H20" s="937">
        <v>8.2899999999999991</v>
      </c>
      <c r="I20" s="937">
        <v>1.26</v>
      </c>
      <c r="J20" s="937">
        <v>26.51</v>
      </c>
      <c r="K20" s="937">
        <v>147.46</v>
      </c>
      <c r="L20" s="937">
        <v>289.5</v>
      </c>
      <c r="M20" s="937">
        <v>142.04</v>
      </c>
      <c r="N20" s="211"/>
      <c r="O20" s="211"/>
      <c r="P20" s="211"/>
      <c r="Q20" s="211"/>
      <c r="R20" s="211"/>
      <c r="S20" s="211"/>
      <c r="T20" s="211"/>
      <c r="U20" s="211"/>
      <c r="V20" s="211"/>
      <c r="W20" s="211"/>
    </row>
    <row r="21" spans="2:23">
      <c r="B21" s="933" t="s">
        <v>176</v>
      </c>
      <c r="C21" s="934"/>
      <c r="D21" s="934"/>
      <c r="E21" s="934"/>
      <c r="F21" s="934"/>
      <c r="G21" s="934"/>
      <c r="H21" s="934"/>
      <c r="I21" s="934"/>
      <c r="J21" s="934"/>
      <c r="K21" s="934"/>
      <c r="L21" s="935"/>
      <c r="M21" s="936"/>
      <c r="N21" s="211"/>
      <c r="O21" s="211"/>
      <c r="P21" s="211"/>
      <c r="Q21" s="211"/>
      <c r="R21" s="211"/>
      <c r="S21" s="211"/>
      <c r="T21" s="211"/>
      <c r="U21" s="211"/>
      <c r="V21" s="211"/>
      <c r="W21" s="211"/>
    </row>
    <row r="22" spans="2:23">
      <c r="B22" s="83"/>
      <c r="C22" s="79"/>
      <c r="D22" s="79"/>
      <c r="E22" s="79"/>
      <c r="F22" s="79"/>
      <c r="G22" s="79"/>
      <c r="H22" s="79"/>
      <c r="I22" s="79"/>
      <c r="J22" s="79"/>
      <c r="K22" s="79"/>
      <c r="L22" s="79"/>
      <c r="N22" s="211"/>
      <c r="O22" s="211"/>
      <c r="P22" s="211"/>
      <c r="Q22" s="211"/>
      <c r="R22" s="211"/>
      <c r="S22" s="211"/>
      <c r="T22" s="211"/>
      <c r="U22" s="211"/>
      <c r="V22" s="211"/>
      <c r="W22" s="211"/>
    </row>
    <row r="23" spans="2:23">
      <c r="B23" s="772"/>
      <c r="C23" s="211"/>
      <c r="D23" s="211"/>
      <c r="E23" s="211"/>
      <c r="F23" s="211"/>
      <c r="G23" s="211"/>
      <c r="H23" s="211"/>
      <c r="I23" s="211"/>
      <c r="J23" s="211"/>
      <c r="K23" s="211"/>
      <c r="L23" s="211"/>
      <c r="N23" s="211"/>
      <c r="O23" s="211"/>
      <c r="P23" s="211"/>
      <c r="Q23" s="211"/>
      <c r="R23" s="211"/>
      <c r="S23" s="211"/>
      <c r="T23" s="211"/>
      <c r="U23" s="211"/>
      <c r="V23" s="211"/>
      <c r="W23" s="211"/>
    </row>
    <row r="24" spans="2:23">
      <c r="B24" s="78"/>
      <c r="C24" s="211"/>
      <c r="D24" s="211"/>
      <c r="E24" s="211"/>
      <c r="F24" s="211"/>
      <c r="G24" s="211"/>
      <c r="H24" s="211"/>
      <c r="I24" s="211"/>
      <c r="J24" s="211"/>
      <c r="K24" s="211"/>
      <c r="L24" s="211"/>
      <c r="N24" s="211"/>
      <c r="O24" s="211"/>
      <c r="P24" s="211"/>
      <c r="Q24" s="211"/>
      <c r="R24" s="211"/>
      <c r="S24" s="211"/>
      <c r="T24" s="211"/>
      <c r="U24" s="211"/>
      <c r="V24" s="211"/>
      <c r="W24" s="211"/>
    </row>
    <row r="25" spans="2:23">
      <c r="C25" s="211"/>
      <c r="D25" s="211"/>
      <c r="E25" s="211"/>
      <c r="F25" s="211"/>
      <c r="G25" s="211"/>
      <c r="H25" s="211"/>
      <c r="I25" s="211"/>
      <c r="J25" s="211"/>
      <c r="K25" s="211"/>
      <c r="L25" s="211"/>
      <c r="N25" s="211"/>
      <c r="O25" s="211"/>
      <c r="P25" s="211"/>
      <c r="Q25" s="211"/>
      <c r="R25" s="211"/>
      <c r="S25" s="211"/>
      <c r="T25" s="211"/>
      <c r="U25" s="211"/>
      <c r="V25" s="211"/>
      <c r="W25" s="211"/>
    </row>
    <row r="26" spans="2:23">
      <c r="B26" s="244"/>
      <c r="C26" s="211"/>
      <c r="D26" s="211"/>
      <c r="E26" s="211"/>
      <c r="F26" s="211"/>
      <c r="G26" s="211"/>
      <c r="H26" s="211"/>
      <c r="I26" s="211"/>
      <c r="J26" s="211"/>
      <c r="K26" s="211"/>
      <c r="L26" s="211"/>
    </row>
    <row r="27" spans="2:23">
      <c r="C27" s="211"/>
      <c r="D27" s="211"/>
      <c r="E27" s="211"/>
      <c r="F27" s="211"/>
      <c r="G27" s="211"/>
      <c r="H27" s="211"/>
      <c r="I27" s="211"/>
      <c r="J27" s="211"/>
      <c r="K27" s="211"/>
      <c r="L27" s="211"/>
    </row>
    <row r="28" spans="2:23">
      <c r="C28" s="211"/>
      <c r="D28" s="211"/>
      <c r="E28" s="211"/>
      <c r="F28" s="211"/>
      <c r="G28" s="211"/>
      <c r="H28" s="211"/>
      <c r="I28" s="211"/>
      <c r="J28" s="211"/>
      <c r="K28" s="211"/>
      <c r="L28" s="211"/>
    </row>
    <row r="29" spans="2:23">
      <c r="C29" s="211"/>
      <c r="D29" s="211"/>
      <c r="E29" s="211"/>
      <c r="F29" s="211"/>
      <c r="G29" s="211"/>
      <c r="H29" s="211"/>
      <c r="I29" s="211"/>
      <c r="J29" s="211"/>
      <c r="K29" s="211"/>
      <c r="L29" s="211"/>
    </row>
    <row r="30" spans="2:23">
      <c r="C30" s="211"/>
      <c r="D30" s="211"/>
      <c r="E30" s="211"/>
      <c r="F30" s="211"/>
      <c r="G30" s="211"/>
      <c r="H30" s="211"/>
      <c r="I30" s="211"/>
      <c r="J30" s="211"/>
      <c r="K30" s="211"/>
      <c r="L30" s="211"/>
    </row>
    <row r="31" spans="2:23">
      <c r="C31" s="211"/>
      <c r="D31" s="211"/>
      <c r="E31" s="211"/>
      <c r="F31" s="211"/>
      <c r="G31" s="211"/>
      <c r="H31" s="211"/>
      <c r="I31" s="211"/>
      <c r="J31" s="211"/>
      <c r="K31" s="211"/>
      <c r="L31" s="211"/>
    </row>
    <row r="32" spans="2:23">
      <c r="C32" s="211"/>
      <c r="D32" s="211"/>
      <c r="E32" s="211"/>
      <c r="F32" s="211"/>
      <c r="G32" s="211"/>
      <c r="H32" s="211"/>
      <c r="I32" s="211"/>
      <c r="J32" s="211"/>
      <c r="K32" s="211"/>
      <c r="L32" s="211"/>
    </row>
    <row r="33" spans="3:12">
      <c r="C33" s="211"/>
      <c r="D33" s="211"/>
      <c r="E33" s="211"/>
      <c r="F33" s="211"/>
      <c r="G33" s="211"/>
      <c r="H33" s="211"/>
      <c r="I33" s="211"/>
      <c r="J33" s="211"/>
      <c r="K33" s="211"/>
      <c r="L33" s="211"/>
    </row>
    <row r="34" spans="3:12">
      <c r="C34" s="211"/>
      <c r="D34" s="211"/>
      <c r="E34" s="211"/>
      <c r="F34" s="211"/>
      <c r="G34" s="211"/>
      <c r="H34" s="211"/>
      <c r="I34" s="211"/>
      <c r="J34" s="211"/>
      <c r="K34" s="211"/>
      <c r="L34" s="211"/>
    </row>
    <row r="35" spans="3:12">
      <c r="C35" s="211"/>
      <c r="D35" s="211"/>
      <c r="E35" s="211"/>
      <c r="F35" s="211"/>
      <c r="G35" s="211"/>
      <c r="H35" s="211"/>
      <c r="I35" s="211"/>
      <c r="J35" s="211"/>
      <c r="K35" s="211"/>
      <c r="L35" s="211"/>
    </row>
    <row r="36" spans="3:12">
      <c r="C36" s="211"/>
      <c r="D36" s="211"/>
      <c r="E36" s="211"/>
      <c r="F36" s="211"/>
      <c r="G36" s="211"/>
      <c r="H36" s="211"/>
      <c r="I36" s="211"/>
      <c r="J36" s="211"/>
      <c r="K36" s="211"/>
      <c r="L36" s="211"/>
    </row>
    <row r="37" spans="3:12">
      <c r="C37" s="211"/>
      <c r="D37" s="211"/>
      <c r="E37" s="211"/>
      <c r="F37" s="211"/>
      <c r="G37" s="211"/>
      <c r="H37" s="211"/>
      <c r="I37" s="211"/>
      <c r="J37" s="211"/>
      <c r="K37" s="211"/>
      <c r="L37" s="211"/>
    </row>
    <row r="38" spans="3:12">
      <c r="C38" s="211"/>
      <c r="D38" s="211"/>
      <c r="E38" s="211"/>
      <c r="F38" s="211"/>
      <c r="G38" s="211"/>
      <c r="H38" s="211"/>
      <c r="I38" s="211"/>
      <c r="J38" s="211"/>
      <c r="K38" s="211"/>
      <c r="L38" s="211"/>
    </row>
    <row r="39" spans="3:12">
      <c r="C39" s="211"/>
      <c r="D39" s="211"/>
      <c r="E39" s="211"/>
      <c r="F39" s="211"/>
      <c r="G39" s="211"/>
      <c r="H39" s="211"/>
      <c r="I39" s="211"/>
      <c r="J39" s="211"/>
      <c r="K39" s="211"/>
      <c r="L39" s="211"/>
    </row>
    <row r="40" spans="3:12">
      <c r="C40" s="211"/>
      <c r="D40" s="211"/>
      <c r="E40" s="211"/>
      <c r="F40" s="211"/>
      <c r="G40" s="211"/>
      <c r="H40" s="211"/>
      <c r="I40" s="211"/>
      <c r="J40" s="211"/>
      <c r="K40" s="211"/>
      <c r="L40" s="211"/>
    </row>
    <row r="41" spans="3:12">
      <c r="C41" s="211"/>
      <c r="D41" s="211"/>
      <c r="E41" s="211"/>
      <c r="F41" s="211"/>
      <c r="G41" s="211"/>
      <c r="H41" s="211"/>
      <c r="I41" s="211"/>
      <c r="J41" s="211"/>
      <c r="K41" s="211"/>
      <c r="L41" s="211"/>
    </row>
  </sheetData>
  <mergeCells count="6">
    <mergeCell ref="B14:M14"/>
    <mergeCell ref="B5:L5"/>
    <mergeCell ref="B7:M7"/>
    <mergeCell ref="B2:M2"/>
    <mergeCell ref="B3:M3"/>
    <mergeCell ref="B4:M4"/>
  </mergeCells>
  <pageMargins left="0.70866141732283472" right="0.70866141732283472" top="0.74803149606299213" bottom="0.74803149606299213" header="0.31496062992125984" footer="0.31496062992125984"/>
  <pageSetup scale="79" orientation="portrait" r:id="rId1"/>
  <headerFooter>
    <oddFooter>&amp;C&amp;10 6</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6" tint="0.79998168889431442"/>
  </sheetPr>
  <dimension ref="F1:Q57"/>
  <sheetViews>
    <sheetView zoomScaleNormal="100" workbookViewId="0">
      <pane ySplit="1" topLeftCell="A2" activePane="bottomLeft" state="frozen"/>
      <selection pane="bottomLeft" activeCell="K7" sqref="K7"/>
    </sheetView>
  </sheetViews>
  <sheetFormatPr baseColWidth="10" defaultRowHeight="12.75"/>
  <cols>
    <col min="1" max="1" width="8" style="699" customWidth="1"/>
    <col min="2" max="4" width="10.90625" style="699"/>
    <col min="5" max="5" width="21.36328125" style="699" customWidth="1"/>
    <col min="6" max="6" width="10.90625" style="927"/>
    <col min="7" max="7" width="10.90625" style="148"/>
    <col min="8" max="9" width="10.90625" style="948" customWidth="1"/>
    <col min="10" max="14" width="10.90625" style="699"/>
    <col min="15" max="15" width="10.90625" style="148"/>
    <col min="16" max="16384" width="10.90625" style="699"/>
  </cols>
  <sheetData>
    <row r="1" spans="8:15">
      <c r="I1" s="948" t="s">
        <v>378</v>
      </c>
      <c r="J1" s="696">
        <v>43831</v>
      </c>
      <c r="K1" s="696">
        <v>43891</v>
      </c>
      <c r="L1" s="696">
        <v>43952</v>
      </c>
      <c r="M1" s="696">
        <v>44013</v>
      </c>
      <c r="N1" s="696">
        <v>44075</v>
      </c>
      <c r="O1" s="984"/>
    </row>
    <row r="2" spans="8:15">
      <c r="H2" s="949">
        <v>43500</v>
      </c>
      <c r="I2" s="948" t="s">
        <v>523</v>
      </c>
      <c r="J2" s="697">
        <v>243.72122965131658</v>
      </c>
      <c r="K2" s="697"/>
      <c r="L2" s="697"/>
      <c r="M2" s="697"/>
      <c r="N2" s="697"/>
    </row>
    <row r="3" spans="8:15">
      <c r="H3" s="949">
        <v>43507</v>
      </c>
      <c r="I3" s="948" t="s">
        <v>536</v>
      </c>
      <c r="J3" s="697">
        <v>234.57203830755392</v>
      </c>
      <c r="K3" s="697"/>
      <c r="L3" s="697"/>
      <c r="M3" s="697"/>
      <c r="N3" s="697"/>
    </row>
    <row r="4" spans="8:15">
      <c r="H4" s="949">
        <v>43515</v>
      </c>
      <c r="I4" s="948" t="s">
        <v>537</v>
      </c>
      <c r="J4" s="697">
        <v>228.28885871003015</v>
      </c>
      <c r="K4" s="697"/>
      <c r="L4" s="697"/>
      <c r="M4" s="697"/>
      <c r="N4" s="697"/>
    </row>
    <row r="5" spans="8:15">
      <c r="H5" s="949">
        <v>43521</v>
      </c>
      <c r="I5" s="948" t="s">
        <v>538</v>
      </c>
      <c r="J5" s="697">
        <v>235.01296319159067</v>
      </c>
      <c r="K5" s="697"/>
      <c r="L5" s="697"/>
      <c r="M5" s="697"/>
      <c r="N5" s="697"/>
    </row>
    <row r="6" spans="8:15">
      <c r="H6" s="949">
        <v>43528</v>
      </c>
      <c r="I6" s="948" t="s">
        <v>539</v>
      </c>
      <c r="J6" s="697">
        <v>242.06776133617876</v>
      </c>
      <c r="K6" s="697"/>
      <c r="L6" s="697"/>
      <c r="M6" s="697"/>
      <c r="N6" s="697"/>
    </row>
    <row r="7" spans="8:15">
      <c r="H7" s="949">
        <v>43535</v>
      </c>
      <c r="I7" s="948" t="s">
        <v>540</v>
      </c>
      <c r="J7" s="697">
        <v>241.73706767315119</v>
      </c>
      <c r="K7" s="697"/>
      <c r="L7" s="697"/>
      <c r="M7" s="697"/>
      <c r="N7" s="697"/>
    </row>
    <row r="8" spans="8:15">
      <c r="H8" s="949">
        <v>43542</v>
      </c>
      <c r="I8" s="948" t="s">
        <v>554</v>
      </c>
      <c r="J8" s="697">
        <v>242.28822377819714</v>
      </c>
      <c r="K8" s="697"/>
      <c r="L8" s="697"/>
      <c r="M8" s="697"/>
      <c r="N8" s="697"/>
    </row>
    <row r="9" spans="8:15">
      <c r="H9" s="949">
        <v>43549</v>
      </c>
      <c r="I9" s="948" t="s">
        <v>555</v>
      </c>
      <c r="J9" s="697">
        <v>248.24070971269333</v>
      </c>
      <c r="K9" s="697"/>
      <c r="L9" s="697"/>
      <c r="M9" s="697"/>
      <c r="N9" s="697"/>
    </row>
    <row r="10" spans="8:15">
      <c r="H10" s="949">
        <v>43556</v>
      </c>
      <c r="I10" s="948" t="s">
        <v>556</v>
      </c>
      <c r="J10" s="697">
        <v>245.70539162948197</v>
      </c>
      <c r="K10" s="697"/>
      <c r="L10" s="697"/>
      <c r="M10" s="697"/>
      <c r="N10" s="697"/>
    </row>
    <row r="11" spans="8:15">
      <c r="H11" s="949">
        <v>43563</v>
      </c>
      <c r="I11" s="948" t="s">
        <v>557</v>
      </c>
      <c r="J11" s="697">
        <v>240.85521790507769</v>
      </c>
      <c r="K11" s="697"/>
      <c r="L11" s="697"/>
      <c r="M11" s="697"/>
      <c r="N11" s="697"/>
    </row>
    <row r="12" spans="8:15">
      <c r="H12" s="949">
        <v>43570</v>
      </c>
      <c r="I12" s="948" t="s">
        <v>561</v>
      </c>
      <c r="J12" s="697">
        <v>242.72914866223388</v>
      </c>
      <c r="K12" s="697"/>
      <c r="L12" s="697"/>
      <c r="M12" s="697"/>
      <c r="N12" s="697"/>
    </row>
    <row r="13" spans="8:15">
      <c r="H13" s="949">
        <v>43577</v>
      </c>
      <c r="I13" s="948" t="s">
        <v>562</v>
      </c>
      <c r="J13" s="697">
        <v>241.51660523113281</v>
      </c>
      <c r="K13" s="697"/>
      <c r="L13" s="697"/>
      <c r="M13" s="697"/>
      <c r="N13" s="697"/>
    </row>
    <row r="14" spans="8:15">
      <c r="H14" s="949">
        <v>43584</v>
      </c>
      <c r="I14" s="948" t="s">
        <v>563</v>
      </c>
      <c r="J14" s="697">
        <v>241.40637401012364</v>
      </c>
      <c r="K14" s="697"/>
      <c r="L14" s="697"/>
      <c r="M14" s="697"/>
      <c r="N14" s="697"/>
    </row>
    <row r="15" spans="8:15">
      <c r="H15" s="949">
        <v>43591</v>
      </c>
      <c r="I15" s="948" t="s">
        <v>564</v>
      </c>
      <c r="J15" s="697">
        <v>245.48492918746359</v>
      </c>
      <c r="K15" s="697"/>
      <c r="L15" s="697"/>
      <c r="M15" s="697"/>
      <c r="N15" s="697"/>
    </row>
    <row r="16" spans="8:15">
      <c r="H16" s="949">
        <v>43598</v>
      </c>
      <c r="I16" s="948" t="s">
        <v>580</v>
      </c>
      <c r="J16" s="697">
        <v>248.4611721547117</v>
      </c>
      <c r="K16" s="697"/>
      <c r="L16" s="697"/>
      <c r="M16" s="697"/>
      <c r="N16" s="697"/>
    </row>
    <row r="17" spans="8:17">
      <c r="H17" s="949">
        <v>43605</v>
      </c>
      <c r="I17" s="948" t="s">
        <v>581</v>
      </c>
      <c r="J17" s="697">
        <v>254.30342686819873</v>
      </c>
      <c r="K17" s="697"/>
      <c r="L17" s="697"/>
      <c r="M17" s="697"/>
      <c r="N17" s="697"/>
    </row>
    <row r="18" spans="8:17">
      <c r="H18" s="949">
        <v>43613</v>
      </c>
      <c r="I18" s="948" t="s">
        <v>582</v>
      </c>
      <c r="J18" s="697">
        <v>262.90146210691546</v>
      </c>
      <c r="K18" s="697"/>
      <c r="L18" s="697"/>
      <c r="M18" s="697"/>
      <c r="N18" s="697"/>
    </row>
    <row r="19" spans="8:17">
      <c r="H19" s="949">
        <v>43619</v>
      </c>
      <c r="I19" s="948" t="s">
        <v>583</v>
      </c>
      <c r="J19" s="697">
        <v>264.2242367590257</v>
      </c>
      <c r="K19" s="697"/>
      <c r="L19" s="697"/>
      <c r="M19" s="697"/>
      <c r="N19" s="697"/>
    </row>
    <row r="20" spans="8:17">
      <c r="H20" s="949">
        <v>43626</v>
      </c>
      <c r="I20" s="948" t="s">
        <v>584</v>
      </c>
      <c r="J20" s="697">
        <v>266.64932362122789</v>
      </c>
      <c r="K20" s="697"/>
      <c r="L20" s="697"/>
      <c r="M20" s="697"/>
      <c r="N20" s="697"/>
    </row>
    <row r="21" spans="8:17">
      <c r="H21" s="949">
        <v>43633</v>
      </c>
      <c r="I21" s="948" t="s">
        <v>591</v>
      </c>
      <c r="J21" s="697">
        <v>266.86978606324624</v>
      </c>
      <c r="K21" s="697"/>
      <c r="L21" s="697"/>
      <c r="M21" s="697"/>
      <c r="N21" s="697"/>
      <c r="O21" s="985"/>
      <c r="P21" s="697"/>
      <c r="Q21" s="697"/>
    </row>
    <row r="22" spans="8:17">
      <c r="H22" s="949">
        <v>43640</v>
      </c>
      <c r="I22" s="948" t="s">
        <v>592</v>
      </c>
      <c r="J22" s="697">
        <v>261.79914989682356</v>
      </c>
      <c r="K22" s="697"/>
      <c r="L22" s="697"/>
      <c r="M22" s="697"/>
      <c r="N22" s="697"/>
      <c r="O22" s="985"/>
      <c r="P22" s="697"/>
      <c r="Q22" s="697"/>
    </row>
    <row r="23" spans="8:17">
      <c r="H23" s="949">
        <v>43647</v>
      </c>
      <c r="I23" s="948" t="s">
        <v>593</v>
      </c>
      <c r="J23" s="697">
        <v>256.39782006737335</v>
      </c>
      <c r="K23" s="697"/>
      <c r="L23" s="697"/>
      <c r="M23" s="697"/>
      <c r="N23" s="697"/>
      <c r="O23" s="985"/>
      <c r="P23" s="697"/>
      <c r="Q23" s="697"/>
    </row>
    <row r="24" spans="8:17">
      <c r="H24" s="949">
        <v>43654</v>
      </c>
      <c r="I24" s="948" t="s">
        <v>594</v>
      </c>
      <c r="J24" s="697">
        <v>266.42886117920949</v>
      </c>
      <c r="K24" s="697"/>
      <c r="L24" s="697"/>
      <c r="M24" s="697"/>
      <c r="N24" s="697"/>
      <c r="O24" s="985"/>
      <c r="P24" s="697"/>
      <c r="Q24" s="697"/>
    </row>
    <row r="25" spans="8:17">
      <c r="H25" s="949">
        <v>43661</v>
      </c>
      <c r="I25" s="948" t="s">
        <v>599</v>
      </c>
      <c r="J25" s="697">
        <v>269.51533536746678</v>
      </c>
      <c r="K25" s="697"/>
      <c r="L25" s="697"/>
      <c r="M25" s="697"/>
      <c r="N25" s="697"/>
      <c r="O25" s="985"/>
      <c r="P25" s="697"/>
      <c r="Q25" s="697"/>
    </row>
    <row r="26" spans="8:17">
      <c r="H26" s="949">
        <v>43668</v>
      </c>
      <c r="I26" s="948" t="s">
        <v>600</v>
      </c>
      <c r="J26" s="697">
        <v>270.28695391453113</v>
      </c>
      <c r="K26" s="697">
        <v>270.39718513554033</v>
      </c>
      <c r="L26" s="697">
        <v>270.39718513554033</v>
      </c>
      <c r="M26" s="697">
        <v>270.39718513554033</v>
      </c>
      <c r="N26" s="697"/>
      <c r="O26" s="985"/>
      <c r="P26" s="697"/>
      <c r="Q26" s="697"/>
    </row>
    <row r="27" spans="8:17">
      <c r="H27" s="949">
        <v>43675</v>
      </c>
      <c r="I27" s="948" t="s">
        <v>601</v>
      </c>
      <c r="J27" s="697">
        <v>278.66452671122948</v>
      </c>
      <c r="K27" s="697">
        <v>278.77475793223863</v>
      </c>
      <c r="L27" s="697">
        <v>278.77475793223863</v>
      </c>
      <c r="M27" s="697">
        <v>278.77475793223863</v>
      </c>
      <c r="N27" s="697"/>
      <c r="O27" s="985"/>
      <c r="P27" s="697"/>
      <c r="Q27" s="697"/>
    </row>
    <row r="28" spans="8:17">
      <c r="H28" s="949">
        <v>43682</v>
      </c>
      <c r="I28" s="948" t="s">
        <v>602</v>
      </c>
      <c r="J28" s="697">
        <v>261.02753134975922</v>
      </c>
      <c r="K28" s="697">
        <v>263.12192454893386</v>
      </c>
      <c r="L28" s="697">
        <v>263.12192454893386</v>
      </c>
      <c r="M28" s="697">
        <v>263.12192454893386</v>
      </c>
      <c r="N28" s="697"/>
      <c r="O28" s="985"/>
      <c r="P28" s="697"/>
      <c r="Q28" s="697"/>
    </row>
    <row r="29" spans="8:17">
      <c r="H29" s="949">
        <v>43689</v>
      </c>
      <c r="I29" s="948" t="s">
        <v>603</v>
      </c>
      <c r="J29" s="697">
        <v>265.10608652709925</v>
      </c>
      <c r="K29" s="697">
        <v>267.86186705232893</v>
      </c>
      <c r="L29" s="697">
        <v>267.86186705232893</v>
      </c>
      <c r="M29" s="697">
        <v>267.86186705232893</v>
      </c>
      <c r="N29" s="697"/>
      <c r="O29" s="985"/>
      <c r="P29" s="697"/>
      <c r="Q29" s="697"/>
    </row>
    <row r="30" spans="8:17">
      <c r="H30" s="949">
        <v>43696</v>
      </c>
      <c r="I30" s="948" t="s">
        <v>637</v>
      </c>
      <c r="J30" s="697">
        <v>254.30342686819873</v>
      </c>
      <c r="K30" s="697">
        <v>258.05128838251113</v>
      </c>
      <c r="L30" s="697">
        <v>260.25591280269492</v>
      </c>
      <c r="M30" s="697">
        <v>260.25591280269492</v>
      </c>
      <c r="N30" s="697"/>
      <c r="O30" s="985"/>
      <c r="P30" s="697"/>
      <c r="Q30" s="697"/>
    </row>
    <row r="31" spans="8:17">
      <c r="H31" s="949">
        <v>43703</v>
      </c>
      <c r="I31" s="948" t="s">
        <v>638</v>
      </c>
      <c r="J31" s="697">
        <v>258.82290692957548</v>
      </c>
      <c r="K31" s="697">
        <v>262.57076844388791</v>
      </c>
      <c r="L31" s="697">
        <v>264.88562408508085</v>
      </c>
      <c r="M31" s="697">
        <v>264.88562408508085</v>
      </c>
      <c r="N31" s="697"/>
    </row>
    <row r="32" spans="8:17">
      <c r="H32" s="949">
        <v>43711</v>
      </c>
      <c r="I32" s="948" t="s">
        <v>639</v>
      </c>
      <c r="J32" s="697">
        <v>267.86186705232893</v>
      </c>
      <c r="K32" s="697">
        <v>270.06649147251272</v>
      </c>
      <c r="L32" s="697">
        <v>272.38134711370571</v>
      </c>
      <c r="M32" s="697">
        <v>274.3655090918711</v>
      </c>
      <c r="N32" s="697"/>
    </row>
    <row r="33" spans="8:14">
      <c r="H33" s="949">
        <v>43717</v>
      </c>
      <c r="I33" s="948" t="s">
        <v>642</v>
      </c>
      <c r="J33" s="697">
        <v>267.20047972627384</v>
      </c>
      <c r="K33" s="697">
        <v>269.73579780948518</v>
      </c>
      <c r="L33" s="697">
        <v>272.27111589269651</v>
      </c>
      <c r="M33" s="986">
        <v>274.2552778708619</v>
      </c>
    </row>
    <row r="34" spans="8:14">
      <c r="H34" s="949">
        <v>43724</v>
      </c>
      <c r="I34" s="948" t="s">
        <v>643</v>
      </c>
      <c r="J34" s="697">
        <v>272.60180955572406</v>
      </c>
      <c r="K34" s="697">
        <v>275.3575900809538</v>
      </c>
      <c r="L34" s="697">
        <v>276.6803647330641</v>
      </c>
      <c r="M34" s="986">
        <v>277.78267694315599</v>
      </c>
    </row>
    <row r="35" spans="8:14">
      <c r="H35" s="949">
        <v>43731</v>
      </c>
      <c r="I35" s="948" t="s">
        <v>644</v>
      </c>
      <c r="J35" s="697">
        <v>270.28695391453113</v>
      </c>
      <c r="K35" s="697">
        <v>273.59389054480675</v>
      </c>
      <c r="L35" s="697">
        <v>275.13712763893545</v>
      </c>
      <c r="M35" s="986">
        <v>276.23943984902735</v>
      </c>
    </row>
    <row r="36" spans="8:14">
      <c r="H36" s="949">
        <v>43738</v>
      </c>
      <c r="I36" s="948" t="s">
        <v>645</v>
      </c>
      <c r="J36" s="697">
        <v>269.95626025150358</v>
      </c>
      <c r="K36" s="697">
        <v>272.82227199774246</v>
      </c>
      <c r="L36" s="697">
        <v>275.0268964179262</v>
      </c>
      <c r="M36" s="986">
        <v>276.12920862801815</v>
      </c>
    </row>
    <row r="37" spans="8:14">
      <c r="H37" s="949">
        <v>43745</v>
      </c>
      <c r="I37" s="948" t="s">
        <v>646</v>
      </c>
      <c r="J37" s="950">
        <v>263.01169332792466</v>
      </c>
      <c r="K37" s="950">
        <v>267.42094216829219</v>
      </c>
      <c r="L37" s="950">
        <v>270.06649147251272</v>
      </c>
      <c r="M37" s="950">
        <v>271.05857246159542</v>
      </c>
      <c r="N37" s="950">
        <v>260.36614402370412</v>
      </c>
    </row>
    <row r="38" spans="8:14">
      <c r="H38" s="949">
        <v>43752</v>
      </c>
      <c r="I38" s="948" t="s">
        <v>647</v>
      </c>
      <c r="J38" s="950">
        <v>270.83811001957707</v>
      </c>
      <c r="K38" s="950">
        <v>274.69620275489871</v>
      </c>
      <c r="L38" s="950">
        <v>275.5780525229722</v>
      </c>
      <c r="M38" s="950">
        <v>276.57013351205489</v>
      </c>
      <c r="N38" s="950">
        <v>265.87770507416354</v>
      </c>
    </row>
    <row r="39" spans="8:14">
      <c r="H39" s="951">
        <v>43759</v>
      </c>
      <c r="I39" s="699" t="s">
        <v>648</v>
      </c>
      <c r="J39" s="950">
        <v>266.09816751618195</v>
      </c>
      <c r="K39" s="950">
        <v>270.61764757755867</v>
      </c>
      <c r="L39" s="950">
        <v>272.38134711370571</v>
      </c>
      <c r="M39" s="950">
        <v>273.37342810278841</v>
      </c>
      <c r="N39" s="950">
        <v>262.68099966489712</v>
      </c>
    </row>
    <row r="40" spans="8:14">
      <c r="H40" s="951">
        <v>43766</v>
      </c>
      <c r="I40" s="699" t="s">
        <v>649</v>
      </c>
      <c r="J40" s="950">
        <v>260.91730012875007</v>
      </c>
      <c r="K40" s="950">
        <v>265.547011411136</v>
      </c>
      <c r="L40" s="950">
        <v>267.20047972627384</v>
      </c>
      <c r="M40" s="950">
        <v>268.19256071535654</v>
      </c>
      <c r="N40" s="950">
        <v>257.50013227746518</v>
      </c>
    </row>
    <row r="41" spans="8:14">
      <c r="H41" s="951">
        <v>43773</v>
      </c>
      <c r="I41" s="699" t="s">
        <v>650</v>
      </c>
      <c r="J41" s="950">
        <v>261.24799379177762</v>
      </c>
      <c r="K41" s="950">
        <v>266.09816751618195</v>
      </c>
      <c r="L41" s="950">
        <v>268.74371682040243</v>
      </c>
      <c r="M41" s="950">
        <v>269.84602903049438</v>
      </c>
      <c r="N41" s="950">
        <v>259.15360059260303</v>
      </c>
    </row>
    <row r="42" spans="8:14">
      <c r="H42" s="951">
        <v>43780</v>
      </c>
      <c r="I42" s="699" t="s">
        <v>651</v>
      </c>
      <c r="J42" s="950">
        <v>264.88562408508085</v>
      </c>
      <c r="K42" s="950">
        <v>269.18464170443923</v>
      </c>
      <c r="L42" s="950">
        <v>272.05065345067811</v>
      </c>
      <c r="M42" s="950">
        <v>273.15296566077001</v>
      </c>
      <c r="N42" s="950">
        <v>262.46053722287866</v>
      </c>
    </row>
    <row r="43" spans="8:14">
      <c r="H43" s="951">
        <v>43787</v>
      </c>
      <c r="I43" s="699" t="s">
        <v>652</v>
      </c>
      <c r="J43" s="950">
        <v>264.88562408508085</v>
      </c>
      <c r="K43" s="950">
        <v>266.53909240021869</v>
      </c>
      <c r="L43" s="950">
        <v>270.83811001957707</v>
      </c>
      <c r="M43" s="950">
        <v>274.4757403128803</v>
      </c>
      <c r="N43" s="950">
        <v>276.34967107003649</v>
      </c>
    </row>
    <row r="44" spans="8:14">
      <c r="H44" s="951">
        <v>43794</v>
      </c>
      <c r="I44" s="699" t="s">
        <v>666</v>
      </c>
      <c r="J44" s="950">
        <v>264.88562408508085</v>
      </c>
      <c r="K44" s="950">
        <v>268.85394804141168</v>
      </c>
      <c r="L44" s="950">
        <v>272.71204077673326</v>
      </c>
      <c r="M44" s="950">
        <v>276.57013351205489</v>
      </c>
      <c r="N44" s="950">
        <v>278.22360182719274</v>
      </c>
    </row>
    <row r="45" spans="8:14" ht="13.5" customHeight="1">
      <c r="H45" s="951">
        <v>43801</v>
      </c>
      <c r="I45" s="699" t="s">
        <v>667</v>
      </c>
      <c r="J45" s="986">
        <v>264.88562408508085</v>
      </c>
      <c r="K45" s="986">
        <v>275.0268964179262</v>
      </c>
      <c r="L45" s="986">
        <v>278.99522037425703</v>
      </c>
      <c r="M45" s="986">
        <v>281.75100089948677</v>
      </c>
      <c r="N45" s="986">
        <v>283.07377555159701</v>
      </c>
    </row>
    <row r="46" spans="8:14" ht="13.5" customHeight="1">
      <c r="H46" s="951">
        <v>43808</v>
      </c>
      <c r="I46" s="699" t="s">
        <v>668</v>
      </c>
      <c r="J46" s="986">
        <v>264.88562408508085</v>
      </c>
      <c r="K46" s="986">
        <v>274.4757403128803</v>
      </c>
      <c r="L46" s="986">
        <v>279.32591403728458</v>
      </c>
      <c r="M46" s="986">
        <v>281.75100089948677</v>
      </c>
      <c r="N46" s="986">
        <v>283.62493165664296</v>
      </c>
    </row>
    <row r="47" spans="8:14" ht="13.5" customHeight="1">
      <c r="H47" s="699"/>
      <c r="I47" s="699"/>
    </row>
    <row r="48" spans="8:14" ht="13.5" customHeight="1">
      <c r="H48" s="699"/>
      <c r="I48" s="699"/>
    </row>
    <row r="49" spans="8:9">
      <c r="H49" s="699"/>
      <c r="I49" s="699"/>
    </row>
    <row r="50" spans="8:9">
      <c r="H50" s="699"/>
      <c r="I50" s="699"/>
    </row>
    <row r="51" spans="8:9">
      <c r="H51" s="699"/>
      <c r="I51" s="699"/>
    </row>
    <row r="52" spans="8:9">
      <c r="H52" s="699"/>
      <c r="I52" s="699"/>
    </row>
    <row r="53" spans="8:9">
      <c r="H53" s="699"/>
      <c r="I53" s="699"/>
    </row>
    <row r="54" spans="8:9">
      <c r="H54" s="699"/>
      <c r="I54" s="699"/>
    </row>
    <row r="55" spans="8:9">
      <c r="H55" s="699"/>
      <c r="I55" s="699"/>
    </row>
    <row r="56" spans="8:9">
      <c r="H56" s="699"/>
      <c r="I56" s="699"/>
    </row>
    <row r="57" spans="8:9">
      <c r="H57" s="699"/>
      <c r="I57" s="699"/>
    </row>
  </sheetData>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6" tint="0.79998168889431442"/>
  </sheetPr>
  <dimension ref="B1:K32"/>
  <sheetViews>
    <sheetView topLeftCell="A10" zoomScaleNormal="100" workbookViewId="0">
      <selection activeCell="K10" sqref="K10:K11"/>
    </sheetView>
  </sheetViews>
  <sheetFormatPr baseColWidth="10" defaultRowHeight="18"/>
  <cols>
    <col min="1" max="1" width="1.54296875" customWidth="1"/>
    <col min="2" max="8" width="8.7265625" customWidth="1"/>
  </cols>
  <sheetData>
    <row r="1" spans="2:11">
      <c r="B1" s="1273" t="s">
        <v>362</v>
      </c>
      <c r="C1" s="1273"/>
      <c r="D1" s="1273"/>
      <c r="E1" s="1273"/>
      <c r="F1" s="1273"/>
      <c r="G1" s="1273"/>
      <c r="H1" s="1273"/>
    </row>
    <row r="2" spans="2:11">
      <c r="B2" s="482"/>
      <c r="C2" s="482"/>
      <c r="D2" s="482"/>
      <c r="E2" s="482"/>
      <c r="F2" s="482"/>
      <c r="G2" s="482"/>
      <c r="H2" s="482"/>
    </row>
    <row r="3" spans="2:11" ht="35.25" customHeight="1">
      <c r="B3" s="1110" t="s">
        <v>271</v>
      </c>
      <c r="C3" s="1110"/>
      <c r="D3" s="1110"/>
      <c r="E3" s="1110"/>
      <c r="F3" s="1110"/>
      <c r="G3" s="1110"/>
      <c r="H3" s="1110"/>
    </row>
    <row r="4" spans="2:11" ht="18" customHeight="1">
      <c r="B4" s="1274" t="s">
        <v>532</v>
      </c>
      <c r="C4" s="1275"/>
      <c r="D4" s="1275"/>
      <c r="E4" s="1275"/>
      <c r="F4" s="1275"/>
      <c r="G4" s="1275"/>
      <c r="H4" s="1275"/>
    </row>
    <row r="5" spans="2:11" ht="18" customHeight="1">
      <c r="B5" s="1276" t="s">
        <v>446</v>
      </c>
      <c r="C5" s="1276"/>
      <c r="D5" s="1276"/>
      <c r="E5" s="1276"/>
      <c r="F5" s="1276"/>
      <c r="G5" s="1276"/>
      <c r="H5" s="1276"/>
    </row>
    <row r="6" spans="2:11" ht="60.75" customHeight="1">
      <c r="B6" s="483" t="s">
        <v>355</v>
      </c>
      <c r="C6" s="484" t="s">
        <v>356</v>
      </c>
      <c r="D6" s="484" t="s">
        <v>357</v>
      </c>
      <c r="E6" s="484" t="s">
        <v>358</v>
      </c>
      <c r="F6" s="484" t="s">
        <v>359</v>
      </c>
      <c r="G6" s="484" t="s">
        <v>360</v>
      </c>
      <c r="H6" s="484" t="s">
        <v>361</v>
      </c>
    </row>
    <row r="7" spans="2:11" ht="15.75" customHeight="1">
      <c r="B7" s="595">
        <v>43101</v>
      </c>
      <c r="C7" s="594">
        <v>749</v>
      </c>
      <c r="D7" s="594">
        <v>589</v>
      </c>
      <c r="E7" s="594">
        <v>1290</v>
      </c>
      <c r="F7" s="594">
        <v>1290</v>
      </c>
      <c r="G7" s="594">
        <v>1075</v>
      </c>
      <c r="H7" s="594">
        <v>848</v>
      </c>
      <c r="I7" s="654"/>
      <c r="J7" s="654"/>
    </row>
    <row r="8" spans="2:11" ht="15.75" customHeight="1">
      <c r="B8" s="595">
        <v>43132</v>
      </c>
      <c r="C8" s="594">
        <v>589</v>
      </c>
      <c r="D8" s="594">
        <v>559</v>
      </c>
      <c r="E8" s="594">
        <v>1299</v>
      </c>
      <c r="F8" s="594">
        <v>1199</v>
      </c>
      <c r="G8" s="594">
        <v>1058</v>
      </c>
      <c r="H8" s="594">
        <v>841</v>
      </c>
      <c r="I8" s="654"/>
      <c r="J8" s="654"/>
    </row>
    <row r="9" spans="2:11" ht="15.75" customHeight="1">
      <c r="B9" s="595">
        <v>43160</v>
      </c>
      <c r="C9" s="594">
        <v>749</v>
      </c>
      <c r="D9" s="594">
        <v>550</v>
      </c>
      <c r="E9" s="594">
        <v>1829</v>
      </c>
      <c r="F9" s="594">
        <v>1319</v>
      </c>
      <c r="G9" s="594">
        <v>1055</v>
      </c>
      <c r="H9" s="594">
        <v>869</v>
      </c>
      <c r="I9" s="654"/>
      <c r="J9" s="654"/>
    </row>
    <row r="10" spans="2:11" ht="15.75" customHeight="1">
      <c r="B10" s="595">
        <v>43191</v>
      </c>
      <c r="C10" s="594">
        <v>840</v>
      </c>
      <c r="D10" s="594">
        <v>549</v>
      </c>
      <c r="E10" s="594">
        <v>1299</v>
      </c>
      <c r="F10" s="594">
        <v>1349</v>
      </c>
      <c r="G10" s="594">
        <v>1039</v>
      </c>
      <c r="H10" s="594">
        <v>857</v>
      </c>
      <c r="I10" s="654"/>
      <c r="J10" s="654"/>
      <c r="K10" s="971"/>
    </row>
    <row r="11" spans="2:11" ht="15.75" customHeight="1">
      <c r="B11" s="595">
        <v>43221</v>
      </c>
      <c r="C11" s="594">
        <v>750</v>
      </c>
      <c r="D11" s="594">
        <v>549</v>
      </c>
      <c r="E11" s="594">
        <v>1299</v>
      </c>
      <c r="F11" s="594">
        <v>1219</v>
      </c>
      <c r="G11" s="594">
        <v>1043</v>
      </c>
      <c r="H11" s="594">
        <v>855</v>
      </c>
      <c r="I11" s="654"/>
      <c r="J11" s="654"/>
      <c r="K11" s="971"/>
    </row>
    <row r="12" spans="2:11" ht="15.75" customHeight="1">
      <c r="B12" s="595">
        <v>43252</v>
      </c>
      <c r="C12" s="594">
        <v>860</v>
      </c>
      <c r="D12" s="594">
        <v>500</v>
      </c>
      <c r="E12" s="594">
        <v>1829</v>
      </c>
      <c r="F12" s="594">
        <v>1199</v>
      </c>
      <c r="G12" s="594">
        <v>1031</v>
      </c>
      <c r="H12" s="594">
        <v>858</v>
      </c>
      <c r="I12" s="654"/>
      <c r="J12" s="654"/>
    </row>
    <row r="13" spans="2:11" ht="15.75" customHeight="1">
      <c r="B13" s="595">
        <v>43282</v>
      </c>
      <c r="C13" s="594">
        <v>650</v>
      </c>
      <c r="D13" s="594">
        <v>500</v>
      </c>
      <c r="E13" s="594">
        <v>1219</v>
      </c>
      <c r="F13" s="594">
        <v>1199</v>
      </c>
      <c r="G13" s="594">
        <v>1056</v>
      </c>
      <c r="H13" s="594">
        <v>849</v>
      </c>
      <c r="I13" s="654"/>
      <c r="J13" s="654"/>
    </row>
    <row r="14" spans="2:11" ht="15.75" customHeight="1">
      <c r="B14" s="595">
        <v>43313</v>
      </c>
      <c r="C14" s="594">
        <v>820</v>
      </c>
      <c r="D14" s="594">
        <v>535</v>
      </c>
      <c r="E14" s="594">
        <v>1219</v>
      </c>
      <c r="F14" s="594">
        <v>1199</v>
      </c>
      <c r="G14" s="594">
        <v>1059</v>
      </c>
      <c r="H14" s="594">
        <v>849</v>
      </c>
      <c r="I14" s="654"/>
      <c r="J14" s="654"/>
    </row>
    <row r="15" spans="2:11" ht="15.75" customHeight="1">
      <c r="B15" s="595">
        <v>43344</v>
      </c>
      <c r="C15" s="594">
        <v>630</v>
      </c>
      <c r="D15" s="594">
        <v>550</v>
      </c>
      <c r="E15" s="594">
        <v>1199</v>
      </c>
      <c r="F15" s="594">
        <v>1299</v>
      </c>
      <c r="G15" s="594">
        <v>1022</v>
      </c>
      <c r="H15" s="594">
        <v>855</v>
      </c>
      <c r="I15" s="654"/>
      <c r="J15" s="654"/>
    </row>
    <row r="16" spans="2:11" ht="15.75" customHeight="1">
      <c r="B16" s="595">
        <v>43374</v>
      </c>
      <c r="C16" s="594">
        <v>499</v>
      </c>
      <c r="D16" s="594">
        <v>500</v>
      </c>
      <c r="E16" s="594">
        <v>1290</v>
      </c>
      <c r="F16" s="594">
        <v>1099</v>
      </c>
      <c r="G16" s="594">
        <v>1034</v>
      </c>
      <c r="H16" s="594">
        <v>838</v>
      </c>
      <c r="I16" s="654"/>
      <c r="J16" s="654"/>
    </row>
    <row r="17" spans="2:10" ht="15.75" customHeight="1">
      <c r="B17" s="595">
        <v>43405</v>
      </c>
      <c r="C17" s="594">
        <v>780</v>
      </c>
      <c r="D17" s="594">
        <v>500</v>
      </c>
      <c r="E17" s="594">
        <v>1299</v>
      </c>
      <c r="F17" s="594">
        <v>1029</v>
      </c>
      <c r="G17" s="594">
        <v>1048</v>
      </c>
      <c r="H17" s="594">
        <v>848</v>
      </c>
      <c r="I17" s="654"/>
      <c r="J17" s="654"/>
    </row>
    <row r="18" spans="2:10" ht="15.75" customHeight="1">
      <c r="B18" s="595">
        <v>43435</v>
      </c>
      <c r="C18" s="594">
        <v>772</v>
      </c>
      <c r="D18" s="594">
        <v>649</v>
      </c>
      <c r="E18" s="594">
        <v>1299</v>
      </c>
      <c r="F18" s="594">
        <v>1099</v>
      </c>
      <c r="G18" s="594">
        <v>1024</v>
      </c>
      <c r="H18" s="594">
        <v>860</v>
      </c>
      <c r="I18" s="654"/>
      <c r="J18" s="654"/>
    </row>
    <row r="19" spans="2:10" ht="15.75" customHeight="1">
      <c r="B19" s="595">
        <v>43466</v>
      </c>
      <c r="C19" s="594">
        <v>772</v>
      </c>
      <c r="D19" s="594">
        <v>500</v>
      </c>
      <c r="E19" s="594">
        <v>1290</v>
      </c>
      <c r="F19" s="594">
        <v>1100</v>
      </c>
      <c r="G19" s="594">
        <v>1030</v>
      </c>
      <c r="H19" s="594">
        <v>870</v>
      </c>
      <c r="I19" s="654"/>
      <c r="J19" s="654"/>
    </row>
    <row r="20" spans="2:10" ht="15.75" customHeight="1">
      <c r="B20" s="595">
        <v>43497</v>
      </c>
      <c r="C20" s="594">
        <v>779</v>
      </c>
      <c r="D20" s="594">
        <v>500</v>
      </c>
      <c r="E20" s="594">
        <v>1290</v>
      </c>
      <c r="F20" s="594">
        <v>1099</v>
      </c>
      <c r="G20" s="594">
        <v>1039</v>
      </c>
      <c r="H20" s="594">
        <v>852</v>
      </c>
      <c r="I20" s="654"/>
      <c r="J20" s="654"/>
    </row>
    <row r="21" spans="2:10" ht="15.75" customHeight="1">
      <c r="B21" s="595">
        <v>43525</v>
      </c>
      <c r="C21" s="594">
        <v>820</v>
      </c>
      <c r="D21" s="594">
        <v>699</v>
      </c>
      <c r="E21" s="594">
        <v>1290</v>
      </c>
      <c r="F21" s="594">
        <v>1089</v>
      </c>
      <c r="G21" s="594">
        <v>1029</v>
      </c>
      <c r="H21" s="594">
        <v>860</v>
      </c>
      <c r="I21" s="654"/>
      <c r="J21" s="654"/>
    </row>
    <row r="22" spans="2:10" ht="15.75" customHeight="1">
      <c r="B22" s="595">
        <v>43556</v>
      </c>
      <c r="C22" s="594">
        <v>820</v>
      </c>
      <c r="D22" s="594">
        <v>500</v>
      </c>
      <c r="E22" s="594">
        <v>1290</v>
      </c>
      <c r="F22" s="594">
        <v>1000</v>
      </c>
      <c r="G22" s="594">
        <v>1000</v>
      </c>
      <c r="H22" s="594">
        <v>852</v>
      </c>
      <c r="I22" s="654"/>
      <c r="J22" s="654"/>
    </row>
    <row r="23" spans="2:10" ht="15.75" customHeight="1">
      <c r="B23" s="595">
        <v>43586</v>
      </c>
      <c r="C23" s="594">
        <v>769</v>
      </c>
      <c r="D23" s="594">
        <v>500</v>
      </c>
      <c r="E23" s="594">
        <v>1410</v>
      </c>
      <c r="F23" s="594">
        <v>1089</v>
      </c>
      <c r="G23" s="594">
        <v>1003</v>
      </c>
      <c r="H23" s="594">
        <v>852</v>
      </c>
      <c r="I23" s="654"/>
      <c r="J23" s="654"/>
    </row>
    <row r="24" spans="2:10" ht="15.75" customHeight="1">
      <c r="B24" s="595">
        <v>43617</v>
      </c>
      <c r="C24" s="594">
        <v>790</v>
      </c>
      <c r="D24" s="594">
        <v>529</v>
      </c>
      <c r="E24" s="594">
        <v>1290</v>
      </c>
      <c r="F24" s="594">
        <v>999</v>
      </c>
      <c r="G24" s="594">
        <v>997</v>
      </c>
      <c r="H24" s="594">
        <v>854</v>
      </c>
      <c r="I24" s="654"/>
      <c r="J24" s="654"/>
    </row>
    <row r="25" spans="2:10" ht="15.75" customHeight="1">
      <c r="B25" s="595">
        <v>43647</v>
      </c>
      <c r="C25" s="594">
        <v>750</v>
      </c>
      <c r="D25" s="594">
        <v>545</v>
      </c>
      <c r="E25" s="594">
        <v>1299</v>
      </c>
      <c r="F25" s="594">
        <v>999</v>
      </c>
      <c r="G25" s="594">
        <v>1020</v>
      </c>
      <c r="H25" s="594">
        <v>858</v>
      </c>
      <c r="I25" s="654"/>
      <c r="J25" s="654"/>
    </row>
    <row r="26" spans="2:10" ht="15.75" customHeight="1">
      <c r="B26" s="595">
        <v>43678</v>
      </c>
      <c r="C26" s="594">
        <v>845</v>
      </c>
      <c r="D26" s="594">
        <v>699</v>
      </c>
      <c r="E26" s="594">
        <v>1290</v>
      </c>
      <c r="F26" s="594">
        <v>1190</v>
      </c>
      <c r="G26" s="594">
        <v>1019</v>
      </c>
      <c r="H26" s="594">
        <v>850</v>
      </c>
      <c r="I26" s="654"/>
      <c r="J26" s="654"/>
    </row>
    <row r="27" spans="2:10" ht="15.75" customHeight="1">
      <c r="B27" s="595">
        <v>43709</v>
      </c>
      <c r="C27" s="594">
        <v>699</v>
      </c>
      <c r="D27" s="594">
        <v>540</v>
      </c>
      <c r="E27" s="594">
        <v>1350</v>
      </c>
      <c r="F27" s="594">
        <v>1090</v>
      </c>
      <c r="G27" s="594">
        <v>1036</v>
      </c>
      <c r="H27" s="594">
        <v>860</v>
      </c>
      <c r="I27" s="654"/>
      <c r="J27" s="654"/>
    </row>
    <row r="28" spans="2:10" ht="15.75" customHeight="1">
      <c r="B28" s="595">
        <v>43739</v>
      </c>
      <c r="C28" s="594">
        <v>790</v>
      </c>
      <c r="D28" s="594">
        <v>539</v>
      </c>
      <c r="E28" s="594">
        <v>1350</v>
      </c>
      <c r="F28" s="594">
        <v>999</v>
      </c>
      <c r="G28" s="594">
        <v>1016</v>
      </c>
      <c r="H28" s="594">
        <v>844</v>
      </c>
      <c r="I28" s="654"/>
      <c r="J28" s="654"/>
    </row>
    <row r="29" spans="2:10" ht="15.75" customHeight="1">
      <c r="B29" s="595">
        <v>43770</v>
      </c>
      <c r="C29" s="594">
        <v>849</v>
      </c>
      <c r="D29" s="594">
        <v>540</v>
      </c>
      <c r="E29" s="594">
        <v>1350</v>
      </c>
      <c r="F29" s="594">
        <v>1280</v>
      </c>
      <c r="G29" s="594">
        <v>1007</v>
      </c>
      <c r="H29" s="594">
        <v>881</v>
      </c>
      <c r="I29" s="654"/>
      <c r="J29" s="654"/>
    </row>
    <row r="30" spans="2:10" ht="15.75" customHeight="1">
      <c r="B30" s="1272" t="s">
        <v>372</v>
      </c>
      <c r="C30" s="1272"/>
      <c r="D30" s="1272"/>
      <c r="E30" s="1272"/>
      <c r="F30" s="1272"/>
      <c r="G30" s="1272"/>
      <c r="H30" s="1272"/>
    </row>
    <row r="32" spans="2:10">
      <c r="C32" s="654"/>
      <c r="D32" s="654"/>
      <c r="E32" s="654"/>
      <c r="F32" s="654"/>
      <c r="G32" s="654"/>
      <c r="H32" s="654"/>
    </row>
  </sheetData>
  <mergeCells count="5">
    <mergeCell ref="B30:H30"/>
    <mergeCell ref="B1:H1"/>
    <mergeCell ref="B3:H3"/>
    <mergeCell ref="B4:H4"/>
    <mergeCell ref="B5:H5"/>
  </mergeCells>
  <pageMargins left="0.70866141732283472" right="0.70866141732283472" top="0.74803149606299213" bottom="0.74803149606299213" header="0.31496062992125984" footer="0.31496062992125984"/>
  <pageSetup orientation="portrait" r:id="rId1"/>
  <headerFooter scaleWithDoc="0">
    <oddFooter>&amp;C&amp;11&amp;A</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6" tint="0.79998168889431442"/>
  </sheetPr>
  <dimension ref="K2:N22"/>
  <sheetViews>
    <sheetView zoomScaleNormal="100" workbookViewId="0">
      <selection activeCell="C24" sqref="C24"/>
    </sheetView>
  </sheetViews>
  <sheetFormatPr baseColWidth="10" defaultRowHeight="18"/>
  <cols>
    <col min="1" max="1" width="5.81640625" style="596" customWidth="1"/>
    <col min="2" max="2" width="12.453125" style="596" customWidth="1"/>
    <col min="3" max="16384" width="10.90625" style="596"/>
  </cols>
  <sheetData>
    <row r="2" spans="11:14">
      <c r="K2" s="622"/>
      <c r="L2" s="622"/>
      <c r="M2" s="622"/>
      <c r="N2" s="622"/>
    </row>
    <row r="3" spans="11:14">
      <c r="K3" s="622"/>
      <c r="L3" s="622"/>
      <c r="M3" s="622"/>
      <c r="N3" s="622"/>
    </row>
    <row r="4" spans="11:14">
      <c r="K4" s="622"/>
      <c r="L4" s="622"/>
      <c r="M4" s="622"/>
      <c r="N4" s="622"/>
    </row>
    <row r="5" spans="11:14">
      <c r="K5" s="622"/>
      <c r="L5" s="622"/>
      <c r="M5" s="622"/>
      <c r="N5" s="622"/>
    </row>
    <row r="6" spans="11:14">
      <c r="K6" s="622"/>
      <c r="L6" s="622"/>
      <c r="M6" s="622"/>
      <c r="N6" s="622"/>
    </row>
    <row r="7" spans="11:14">
      <c r="K7" s="622"/>
      <c r="L7" s="622"/>
      <c r="M7" s="622"/>
      <c r="N7" s="622"/>
    </row>
    <row r="8" spans="11:14">
      <c r="K8" s="622"/>
      <c r="L8" s="622"/>
      <c r="M8" s="622"/>
      <c r="N8" s="622"/>
    </row>
    <row r="9" spans="11:14">
      <c r="K9" s="622"/>
      <c r="L9" s="622"/>
      <c r="M9" s="622"/>
      <c r="N9" s="622"/>
    </row>
    <row r="10" spans="11:14">
      <c r="K10" s="622"/>
      <c r="L10" s="622"/>
      <c r="M10" s="622"/>
      <c r="N10" s="622"/>
    </row>
    <row r="11" spans="11:14">
      <c r="K11" s="622"/>
      <c r="L11" s="622"/>
      <c r="M11" s="622"/>
      <c r="N11" s="622"/>
    </row>
    <row r="12" spans="11:14">
      <c r="K12" s="622"/>
      <c r="L12" s="622"/>
      <c r="M12" s="622"/>
      <c r="N12" s="622"/>
    </row>
    <row r="13" spans="11:14">
      <c r="K13" s="622"/>
      <c r="L13" s="622"/>
      <c r="M13" s="622"/>
      <c r="N13" s="622"/>
    </row>
    <row r="14" spans="11:14">
      <c r="K14" s="622"/>
      <c r="L14" s="622"/>
      <c r="M14" s="622"/>
      <c r="N14" s="622"/>
    </row>
    <row r="15" spans="11:14">
      <c r="K15" s="622"/>
      <c r="L15" s="622"/>
      <c r="M15" s="622"/>
      <c r="N15" s="622"/>
    </row>
    <row r="16" spans="11:14">
      <c r="K16" s="622"/>
      <c r="L16" s="622"/>
      <c r="M16" s="622"/>
      <c r="N16" s="622"/>
    </row>
    <row r="17" spans="11:14">
      <c r="K17" s="622"/>
      <c r="L17" s="622"/>
      <c r="M17" s="622"/>
      <c r="N17" s="622"/>
    </row>
    <row r="18" spans="11:14">
      <c r="K18" s="622"/>
      <c r="L18" s="622"/>
      <c r="M18" s="622"/>
      <c r="N18" s="622"/>
    </row>
    <row r="19" spans="11:14">
      <c r="K19" s="622"/>
      <c r="L19" s="622"/>
      <c r="M19" s="622"/>
      <c r="N19" s="622"/>
    </row>
    <row r="20" spans="11:14">
      <c r="K20" s="622"/>
      <c r="L20" s="622"/>
      <c r="M20" s="622"/>
      <c r="N20" s="622"/>
    </row>
    <row r="21" spans="11:14">
      <c r="K21" s="622"/>
      <c r="L21" s="622"/>
      <c r="M21" s="622"/>
      <c r="N21" s="622"/>
    </row>
    <row r="22" spans="11:14">
      <c r="K22" s="622"/>
      <c r="L22" s="622"/>
      <c r="M22" s="622"/>
      <c r="N22" s="622"/>
    </row>
  </sheetData>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L55"/>
  <sheetViews>
    <sheetView zoomScaleNormal="100" workbookViewId="0">
      <selection activeCell="H9" sqref="H9"/>
    </sheetView>
  </sheetViews>
  <sheetFormatPr baseColWidth="10" defaultRowHeight="12.75"/>
  <cols>
    <col min="1" max="1" width="2.08984375" style="13" customWidth="1"/>
    <col min="2" max="5" width="15.08984375" style="13" customWidth="1"/>
    <col min="6" max="6" width="11.36328125" style="13" bestFit="1" customWidth="1"/>
    <col min="7" max="7" width="14.453125" style="13" customWidth="1"/>
    <col min="8" max="16384" width="10.90625" style="13"/>
  </cols>
  <sheetData>
    <row r="1" spans="2:12" s="30" customFormat="1" ht="15" customHeight="1">
      <c r="B1" s="1030" t="s">
        <v>45</v>
      </c>
      <c r="C1" s="1030"/>
      <c r="D1" s="1030"/>
      <c r="E1" s="1030"/>
    </row>
    <row r="2" spans="2:12" s="30" customFormat="1" ht="15" customHeight="1">
      <c r="B2" s="66"/>
      <c r="C2" s="66"/>
      <c r="D2" s="66"/>
      <c r="E2" s="66"/>
    </row>
    <row r="3" spans="2:12" s="30" customFormat="1" ht="18.600000000000001" customHeight="1">
      <c r="B3" s="1031" t="s">
        <v>486</v>
      </c>
      <c r="C3" s="1031"/>
      <c r="D3" s="1031"/>
      <c r="E3" s="1031"/>
    </row>
    <row r="4" spans="2:12" s="30" customFormat="1" ht="18" customHeight="1">
      <c r="B4" s="1030" t="s">
        <v>626</v>
      </c>
      <c r="C4" s="1030"/>
      <c r="D4" s="1030"/>
      <c r="E4" s="1030"/>
    </row>
    <row r="5" spans="2:12" s="30" customFormat="1" ht="27" customHeight="1">
      <c r="B5" s="1034" t="s">
        <v>11</v>
      </c>
      <c r="C5" s="1034" t="s">
        <v>488</v>
      </c>
      <c r="D5" s="1034"/>
      <c r="E5" s="1034"/>
    </row>
    <row r="6" spans="2:12" s="30" customFormat="1" ht="27" customHeight="1">
      <c r="B6" s="1034"/>
      <c r="C6" s="647" t="s">
        <v>109</v>
      </c>
      <c r="D6" s="314" t="s">
        <v>112</v>
      </c>
      <c r="E6" s="314" t="s">
        <v>110</v>
      </c>
      <c r="F6" s="212"/>
    </row>
    <row r="7" spans="2:12" s="30" customFormat="1" ht="15.75" customHeight="1">
      <c r="B7" s="100" t="s">
        <v>67</v>
      </c>
      <c r="C7" s="172">
        <v>280.64400000000001</v>
      </c>
      <c r="D7" s="172">
        <v>1145.2897</v>
      </c>
      <c r="E7" s="172">
        <v>40.809342084633911</v>
      </c>
    </row>
    <row r="8" spans="2:12" s="30" customFormat="1" ht="15.75" customHeight="1">
      <c r="B8" s="100" t="s">
        <v>68</v>
      </c>
      <c r="C8" s="172">
        <v>264.30399999999997</v>
      </c>
      <c r="D8" s="172">
        <v>1523.9213</v>
      </c>
      <c r="E8" s="172">
        <v>57.657897723833159</v>
      </c>
    </row>
    <row r="9" spans="2:12" s="30" customFormat="1" ht="15.75" customHeight="1">
      <c r="B9" s="100" t="s">
        <v>69</v>
      </c>
      <c r="C9" s="172">
        <v>271.41500000000002</v>
      </c>
      <c r="D9" s="172">
        <v>1575.8219999999999</v>
      </c>
      <c r="E9" s="172">
        <v>58.059502975148753</v>
      </c>
    </row>
    <row r="10" spans="2:12" s="30" customFormat="1" ht="15.75" customHeight="1">
      <c r="B10" s="100" t="s">
        <v>63</v>
      </c>
      <c r="C10" s="172">
        <v>245.27699999999999</v>
      </c>
      <c r="D10" s="172">
        <v>1213.1010000000001</v>
      </c>
      <c r="E10" s="172">
        <v>49.458408248633184</v>
      </c>
    </row>
    <row r="11" spans="2:12" s="30" customFormat="1" ht="15.75" customHeight="1">
      <c r="B11" s="100" t="s">
        <v>65</v>
      </c>
      <c r="C11" s="172">
        <v>253.62700000000001</v>
      </c>
      <c r="D11" s="172">
        <v>1474.6624999999999</v>
      </c>
      <c r="E11" s="172">
        <v>58.142961908629601</v>
      </c>
    </row>
    <row r="12" spans="2:12" s="30" customFormat="1" ht="15.75" customHeight="1">
      <c r="B12" s="100" t="s">
        <v>70</v>
      </c>
      <c r="C12" s="172">
        <v>254.857</v>
      </c>
      <c r="D12" s="172">
        <v>1358.12861</v>
      </c>
      <c r="E12" s="172">
        <v>53.289829590711655</v>
      </c>
    </row>
    <row r="13" spans="2:12" s="30" customFormat="1" ht="15.75" customHeight="1">
      <c r="B13" s="100" t="s">
        <v>111</v>
      </c>
      <c r="C13" s="172">
        <v>263.16399999999999</v>
      </c>
      <c r="D13" s="172">
        <v>1482.3100999999999</v>
      </c>
      <c r="E13" s="172">
        <v>56.326477025733006</v>
      </c>
      <c r="G13" s="670"/>
    </row>
    <row r="14" spans="2:12" s="30" customFormat="1" ht="15.75" customHeight="1">
      <c r="B14" s="107" t="s">
        <v>163</v>
      </c>
      <c r="C14" s="172">
        <v>285.29700000000003</v>
      </c>
      <c r="D14" s="172">
        <v>1731.9349999999999</v>
      </c>
      <c r="E14" s="172">
        <v>60.706386677742834</v>
      </c>
    </row>
    <row r="15" spans="2:12" ht="15.75" customHeight="1">
      <c r="B15" s="107" t="s">
        <v>380</v>
      </c>
      <c r="C15" s="635">
        <v>225.042</v>
      </c>
      <c r="D15" s="635">
        <v>1349.4919</v>
      </c>
      <c r="E15" s="635">
        <f>D15/C15*10</f>
        <v>59.966224082615689</v>
      </c>
      <c r="F15" s="526"/>
      <c r="G15" s="56"/>
      <c r="H15" s="53"/>
      <c r="I15" s="54"/>
      <c r="J15" s="54"/>
      <c r="K15" s="59"/>
      <c r="L15" s="53"/>
    </row>
    <row r="16" spans="2:12" ht="15.75" customHeight="1">
      <c r="B16" s="107" t="s">
        <v>474</v>
      </c>
      <c r="C16" s="635">
        <v>236.41499999999999</v>
      </c>
      <c r="D16" s="635">
        <v>1469.0340000000001</v>
      </c>
      <c r="E16" s="635">
        <f>+D16*10/C16</f>
        <v>62.137935410189712</v>
      </c>
      <c r="F16" s="526"/>
      <c r="G16" s="56"/>
      <c r="H16" s="53"/>
      <c r="I16" s="54"/>
      <c r="J16" s="54"/>
      <c r="K16" s="59"/>
      <c r="L16" s="53"/>
    </row>
    <row r="17" spans="2:12" ht="15.75" customHeight="1">
      <c r="B17" s="107" t="s">
        <v>534</v>
      </c>
      <c r="C17" s="635">
        <v>222.70500000000001</v>
      </c>
      <c r="D17" s="635">
        <v>1399.19</v>
      </c>
      <c r="E17" s="635">
        <f>+D17*10/C17</f>
        <v>62.827058216025691</v>
      </c>
      <c r="F17" s="526"/>
      <c r="G17" s="56"/>
      <c r="H17" s="53"/>
      <c r="I17" s="54"/>
      <c r="J17" s="54"/>
      <c r="K17" s="59"/>
      <c r="L17" s="53"/>
    </row>
    <row r="18" spans="2:12" ht="15.75" customHeight="1">
      <c r="B18" s="107" t="s">
        <v>598</v>
      </c>
      <c r="C18" s="635">
        <v>234.185</v>
      </c>
      <c r="D18" s="635"/>
      <c r="E18" s="635"/>
      <c r="G18" s="861"/>
      <c r="H18" s="668"/>
      <c r="I18" s="54"/>
      <c r="J18" s="54"/>
      <c r="K18" s="59"/>
      <c r="L18" s="53"/>
    </row>
    <row r="19" spans="2:12" ht="15.75" customHeight="1">
      <c r="B19" s="1033" t="s">
        <v>657</v>
      </c>
      <c r="C19" s="1033"/>
      <c r="D19" s="1033"/>
      <c r="E19" s="1033"/>
      <c r="F19" s="61"/>
      <c r="G19" s="61"/>
      <c r="H19" s="61"/>
      <c r="I19" s="61"/>
      <c r="J19" s="61"/>
      <c r="K19" s="61"/>
    </row>
    <row r="20" spans="2:12" ht="15.75" customHeight="1">
      <c r="B20" s="1033" t="s">
        <v>628</v>
      </c>
      <c r="C20" s="1033"/>
      <c r="D20" s="1033"/>
      <c r="E20" s="1033"/>
      <c r="F20" s="61"/>
      <c r="G20" s="61"/>
      <c r="H20" s="61"/>
      <c r="I20" s="61"/>
      <c r="J20" s="61"/>
      <c r="K20" s="61"/>
    </row>
    <row r="21" spans="2:12">
      <c r="C21" s="74"/>
      <c r="D21" s="74"/>
      <c r="E21" s="75"/>
    </row>
    <row r="23" spans="2:12">
      <c r="F23" s="204"/>
    </row>
    <row r="39" spans="1:1" ht="38.25" customHeight="1"/>
    <row r="41" spans="1:1">
      <c r="A41" s="80"/>
    </row>
    <row r="55" spans="1:8" ht="30" customHeight="1">
      <c r="A55" s="258"/>
      <c r="H55" s="258"/>
    </row>
  </sheetData>
  <mergeCells count="7">
    <mergeCell ref="B20:E20"/>
    <mergeCell ref="B19:E19"/>
    <mergeCell ref="B1:E1"/>
    <mergeCell ref="B3:E3"/>
    <mergeCell ref="B4:E4"/>
    <mergeCell ref="C5:E5"/>
    <mergeCell ref="B5:B6"/>
  </mergeCells>
  <pageMargins left="0.7" right="0.7" top="0.75" bottom="0.75" header="0.3" footer="0.3"/>
  <pageSetup orientation="portrait" r:id="rId1"/>
  <headerFooter>
    <oddFooter>&amp;C&amp;10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A1:U53"/>
  <sheetViews>
    <sheetView zoomScaleNormal="100" zoomScaleSheetLayoutView="50" workbookViewId="0">
      <selection activeCell="C31" sqref="C31"/>
    </sheetView>
  </sheetViews>
  <sheetFormatPr baseColWidth="10" defaultRowHeight="12.75"/>
  <cols>
    <col min="1" max="1" width="0.90625" style="13" customWidth="1"/>
    <col min="2" max="2" width="12.54296875" style="13" customWidth="1"/>
    <col min="3" max="3" width="13.08984375" style="13" customWidth="1"/>
    <col min="4" max="5" width="10.90625" style="13" customWidth="1"/>
    <col min="6" max="6" width="14.7265625" style="13" customWidth="1"/>
    <col min="7" max="7" width="1.54296875" style="13" customWidth="1"/>
    <col min="8" max="8" width="3.90625" style="13" customWidth="1"/>
    <col min="9" max="9" width="6.36328125" style="176" customWidth="1"/>
    <col min="10" max="10" width="9.453125" style="176" customWidth="1"/>
    <col min="11" max="16384" width="10.90625" style="176"/>
  </cols>
  <sheetData>
    <row r="1" spans="2:16" s="30" customFormat="1" ht="15" customHeight="1">
      <c r="B1" s="1030" t="s">
        <v>3</v>
      </c>
      <c r="C1" s="1030"/>
      <c r="D1" s="1030"/>
      <c r="E1" s="1030"/>
      <c r="F1" s="1030"/>
    </row>
    <row r="2" spans="2:16" s="30" customFormat="1" ht="15" customHeight="1">
      <c r="B2" s="31"/>
      <c r="C2" s="31"/>
      <c r="D2" s="31"/>
      <c r="E2" s="31"/>
      <c r="F2" s="31"/>
    </row>
    <row r="3" spans="2:16" s="30" customFormat="1" ht="21" customHeight="1">
      <c r="B3" s="1038" t="s">
        <v>107</v>
      </c>
      <c r="C3" s="1039"/>
      <c r="D3" s="1039"/>
      <c r="E3" s="1039"/>
      <c r="F3" s="1039"/>
    </row>
    <row r="4" spans="2:16" s="30" customFormat="1" ht="15.75" customHeight="1">
      <c r="B4" s="1039" t="s">
        <v>543</v>
      </c>
      <c r="C4" s="1039"/>
      <c r="D4" s="1039"/>
      <c r="E4" s="1039"/>
      <c r="F4" s="1039"/>
    </row>
    <row r="5" spans="2:16" s="30" customFormat="1" ht="30" customHeight="1">
      <c r="B5" s="648" t="s">
        <v>11</v>
      </c>
      <c r="C5" s="648" t="s">
        <v>12</v>
      </c>
      <c r="D5" s="649" t="s">
        <v>32</v>
      </c>
      <c r="E5" s="649" t="s">
        <v>30</v>
      </c>
      <c r="F5" s="649" t="s">
        <v>31</v>
      </c>
    </row>
    <row r="6" spans="2:16" s="13" customFormat="1" ht="15.75" customHeight="1">
      <c r="B6" s="1040" t="s">
        <v>466</v>
      </c>
      <c r="C6" s="68" t="s">
        <v>215</v>
      </c>
      <c r="D6" s="788">
        <v>409</v>
      </c>
      <c r="E6" s="788">
        <v>131</v>
      </c>
      <c r="F6" s="789">
        <v>3.2029339853300733</v>
      </c>
      <c r="G6" s="51"/>
      <c r="H6" s="63"/>
      <c r="I6" s="268"/>
      <c r="J6" s="53"/>
      <c r="K6" s="54"/>
      <c r="L6" s="54"/>
      <c r="M6" s="59"/>
      <c r="N6" s="53"/>
    </row>
    <row r="7" spans="2:16" s="13" customFormat="1" ht="15.75" customHeight="1">
      <c r="B7" s="1041"/>
      <c r="C7" s="68" t="s">
        <v>181</v>
      </c>
      <c r="D7" s="788">
        <v>2043</v>
      </c>
      <c r="E7" s="788">
        <v>10119.5</v>
      </c>
      <c r="F7" s="789">
        <v>49.532550171316693</v>
      </c>
      <c r="G7" s="51"/>
      <c r="H7" s="63"/>
      <c r="I7" s="56"/>
      <c r="J7" s="60"/>
      <c r="K7" s="54"/>
      <c r="L7" s="54"/>
      <c r="M7" s="59"/>
      <c r="N7" s="60"/>
    </row>
    <row r="8" spans="2:16" s="13" customFormat="1" ht="15.75" customHeight="1">
      <c r="B8" s="1041"/>
      <c r="C8" s="68" t="s">
        <v>216</v>
      </c>
      <c r="D8" s="788">
        <v>1061</v>
      </c>
      <c r="E8" s="788">
        <v>5449.4</v>
      </c>
      <c r="F8" s="789">
        <v>51.360980207351552</v>
      </c>
      <c r="G8" s="51"/>
      <c r="H8" s="63"/>
      <c r="I8" s="56"/>
      <c r="J8" s="60"/>
      <c r="K8" s="54"/>
      <c r="L8" s="54"/>
      <c r="M8" s="59"/>
      <c r="N8" s="60"/>
    </row>
    <row r="9" spans="2:16" s="13" customFormat="1" ht="15.75" customHeight="1">
      <c r="B9" s="1041"/>
      <c r="C9" s="68" t="s">
        <v>217</v>
      </c>
      <c r="D9" s="788">
        <v>3639</v>
      </c>
      <c r="E9" s="788">
        <v>15084.5</v>
      </c>
      <c r="F9" s="789">
        <v>41.452322066501786</v>
      </c>
      <c r="G9" s="51"/>
      <c r="H9" s="63"/>
      <c r="I9" s="56"/>
      <c r="J9" s="60"/>
      <c r="K9" s="54"/>
      <c r="L9" s="54"/>
      <c r="M9" s="59"/>
      <c r="N9" s="60"/>
    </row>
    <row r="10" spans="2:16" s="13" customFormat="1" ht="15.75" customHeight="1">
      <c r="B10" s="1041"/>
      <c r="C10" s="68" t="s">
        <v>184</v>
      </c>
      <c r="D10" s="788">
        <v>18640</v>
      </c>
      <c r="E10" s="788">
        <v>102080.3</v>
      </c>
      <c r="F10" s="789">
        <v>54.764109442060089</v>
      </c>
      <c r="G10" s="51"/>
      <c r="H10" s="63"/>
      <c r="I10" s="56"/>
      <c r="J10" s="60"/>
      <c r="K10" s="54"/>
      <c r="L10" s="54"/>
      <c r="M10" s="59"/>
      <c r="N10" s="60"/>
    </row>
    <row r="11" spans="2:16" s="13" customFormat="1" ht="15.75" customHeight="1">
      <c r="B11" s="1041"/>
      <c r="C11" s="68" t="s">
        <v>185</v>
      </c>
      <c r="D11" s="788">
        <v>52619</v>
      </c>
      <c r="E11" s="788">
        <v>307563.5</v>
      </c>
      <c r="F11" s="789">
        <v>58.451034797316559</v>
      </c>
      <c r="G11" s="51"/>
      <c r="H11" s="63"/>
      <c r="I11" s="56"/>
      <c r="J11" s="60"/>
      <c r="K11" s="54"/>
      <c r="L11" s="54"/>
      <c r="M11" s="59"/>
      <c r="N11" s="60"/>
    </row>
    <row r="12" spans="2:16" s="13" customFormat="1" ht="15.75" customHeight="1">
      <c r="B12" s="1041"/>
      <c r="C12" s="68" t="s">
        <v>186</v>
      </c>
      <c r="D12" s="788">
        <v>106121</v>
      </c>
      <c r="E12" s="788">
        <v>657763.1</v>
      </c>
      <c r="F12" s="789">
        <v>61.982369182348449</v>
      </c>
      <c r="G12" s="51"/>
      <c r="H12" s="63"/>
      <c r="I12" s="56"/>
      <c r="J12" s="53"/>
      <c r="K12" s="54"/>
      <c r="L12" s="54"/>
      <c r="M12" s="190"/>
      <c r="N12" s="53"/>
      <c r="O12" s="191"/>
      <c r="P12" s="191"/>
    </row>
    <row r="13" spans="2:16" s="13" customFormat="1" ht="15.75" customHeight="1">
      <c r="B13" s="1041"/>
      <c r="C13" s="68" t="s">
        <v>382</v>
      </c>
      <c r="D13" s="788">
        <v>11833</v>
      </c>
      <c r="E13" s="788">
        <v>92802.5</v>
      </c>
      <c r="F13" s="789">
        <v>78.426857094566046</v>
      </c>
      <c r="G13" s="51"/>
      <c r="H13" s="63"/>
      <c r="I13" s="56"/>
      <c r="J13" s="53"/>
      <c r="K13" s="54"/>
      <c r="L13" s="54"/>
      <c r="M13" s="190"/>
      <c r="N13" s="53"/>
      <c r="O13" s="191"/>
      <c r="P13" s="191"/>
    </row>
    <row r="14" spans="2:16" s="13" customFormat="1" ht="15.75" customHeight="1">
      <c r="B14" s="1041"/>
      <c r="C14" s="68" t="s">
        <v>383</v>
      </c>
      <c r="D14" s="788">
        <v>11826</v>
      </c>
      <c r="E14" s="788">
        <v>90228.1</v>
      </c>
      <c r="F14" s="789">
        <v>76.296380855741589</v>
      </c>
      <c r="G14" s="51"/>
      <c r="H14" s="63"/>
      <c r="I14" s="56"/>
      <c r="J14" s="53"/>
      <c r="K14" s="54"/>
      <c r="L14" s="54"/>
      <c r="M14" s="190"/>
      <c r="N14" s="53"/>
      <c r="O14" s="191"/>
      <c r="P14" s="191"/>
    </row>
    <row r="15" spans="2:16" s="13" customFormat="1" ht="15.75" customHeight="1">
      <c r="B15" s="1041"/>
      <c r="C15" s="68" t="s">
        <v>44</v>
      </c>
      <c r="D15" s="788">
        <v>46</v>
      </c>
      <c r="E15" s="788">
        <v>117.8</v>
      </c>
      <c r="F15" s="789">
        <v>25.608695652173914</v>
      </c>
      <c r="G15" s="51"/>
      <c r="H15" s="63"/>
      <c r="I15" s="56"/>
      <c r="J15" s="60"/>
      <c r="K15" s="54"/>
      <c r="L15" s="54"/>
      <c r="M15" s="190"/>
      <c r="N15" s="60"/>
      <c r="O15" s="191"/>
      <c r="P15" s="191"/>
    </row>
    <row r="16" spans="2:16" ht="15.75" customHeight="1">
      <c r="B16" s="1042"/>
      <c r="C16" s="68" t="s">
        <v>7</v>
      </c>
      <c r="D16" s="788">
        <v>208237</v>
      </c>
      <c r="E16" s="790">
        <v>1281339.7000000002</v>
      </c>
      <c r="F16" s="791">
        <v>61.532758347459875</v>
      </c>
      <c r="G16" s="51"/>
      <c r="H16" s="63"/>
      <c r="I16" s="178"/>
      <c r="J16" s="60"/>
      <c r="K16" s="54"/>
      <c r="L16" s="54"/>
      <c r="M16" s="190"/>
      <c r="N16" s="60"/>
      <c r="O16" s="192"/>
      <c r="P16" s="192"/>
    </row>
    <row r="17" spans="2:21" ht="15.75" customHeight="1">
      <c r="B17" s="1040" t="s">
        <v>542</v>
      </c>
      <c r="C17" s="68" t="s">
        <v>215</v>
      </c>
      <c r="D17" s="788">
        <v>67</v>
      </c>
      <c r="E17" s="788">
        <v>56.5</v>
      </c>
      <c r="F17" s="791">
        <f>E17/D17*10</f>
        <v>8.432835820895523</v>
      </c>
      <c r="G17" s="51"/>
      <c r="H17" s="116"/>
      <c r="I17" s="180"/>
      <c r="J17" s="188"/>
      <c r="K17" s="193"/>
      <c r="L17" s="194"/>
      <c r="M17" s="194"/>
      <c r="N17" s="194"/>
      <c r="O17" s="194"/>
      <c r="P17" s="194"/>
      <c r="Q17" s="179"/>
      <c r="R17" s="179"/>
      <c r="S17" s="179"/>
      <c r="T17" s="179"/>
      <c r="U17" s="179"/>
    </row>
    <row r="18" spans="2:21" ht="15.75" customHeight="1">
      <c r="B18" s="1041"/>
      <c r="C18" s="68" t="s">
        <v>181</v>
      </c>
      <c r="D18" s="788">
        <v>472</v>
      </c>
      <c r="E18" s="788">
        <v>3043.4</v>
      </c>
      <c r="F18" s="791">
        <f t="shared" ref="F18:F28" si="0">E18/D18*10</f>
        <v>64.478813559322035</v>
      </c>
      <c r="G18" s="51"/>
      <c r="H18" s="116"/>
      <c r="I18" s="180"/>
      <c r="J18" s="188"/>
      <c r="K18" s="193"/>
      <c r="L18" s="54"/>
      <c r="M18" s="190"/>
      <c r="N18" s="60"/>
      <c r="O18" s="192"/>
      <c r="P18" s="192"/>
    </row>
    <row r="19" spans="2:21" ht="15.75" customHeight="1">
      <c r="B19" s="1041"/>
      <c r="C19" s="68" t="s">
        <v>216</v>
      </c>
      <c r="D19" s="792">
        <v>804</v>
      </c>
      <c r="E19" s="788">
        <v>3539.2</v>
      </c>
      <c r="F19" s="791">
        <f t="shared" si="0"/>
        <v>44.019900497512438</v>
      </c>
      <c r="G19" s="51"/>
      <c r="H19" s="116"/>
      <c r="I19" s="180"/>
      <c r="J19" s="188"/>
      <c r="K19" s="193"/>
      <c r="L19" s="54"/>
      <c r="M19" s="190"/>
      <c r="N19" s="60"/>
      <c r="O19" s="192"/>
      <c r="P19" s="192"/>
    </row>
    <row r="20" spans="2:21" ht="15.75" customHeight="1">
      <c r="B20" s="1041"/>
      <c r="C20" s="68" t="s">
        <v>217</v>
      </c>
      <c r="D20" s="792">
        <v>3922</v>
      </c>
      <c r="E20" s="788">
        <v>18115.400000000001</v>
      </c>
      <c r="F20" s="791">
        <f t="shared" si="0"/>
        <v>46.189189189189193</v>
      </c>
      <c r="G20" s="51"/>
      <c r="H20" s="116"/>
      <c r="I20" s="180"/>
      <c r="J20" s="188"/>
      <c r="K20" s="193"/>
      <c r="L20" s="54"/>
      <c r="M20" s="190"/>
      <c r="N20" s="60"/>
      <c r="O20" s="192"/>
      <c r="P20" s="192"/>
    </row>
    <row r="21" spans="2:21" ht="15.75" customHeight="1">
      <c r="B21" s="1041"/>
      <c r="C21" s="68" t="s">
        <v>184</v>
      </c>
      <c r="D21" s="792">
        <v>14777</v>
      </c>
      <c r="E21" s="788">
        <v>91524.5</v>
      </c>
      <c r="F21" s="791">
        <f t="shared" si="0"/>
        <v>61.937132029505307</v>
      </c>
      <c r="G21" s="51"/>
      <c r="H21" s="116"/>
      <c r="I21" s="180"/>
      <c r="J21" s="188"/>
      <c r="K21" s="193"/>
      <c r="L21" s="54"/>
      <c r="M21" s="190"/>
      <c r="N21" s="53"/>
      <c r="O21" s="192"/>
      <c r="P21" s="192"/>
    </row>
    <row r="22" spans="2:21" ht="15.75" customHeight="1">
      <c r="B22" s="1041"/>
      <c r="C22" s="68" t="s">
        <v>502</v>
      </c>
      <c r="D22" s="792">
        <v>31524</v>
      </c>
      <c r="E22" s="788">
        <v>184954.8</v>
      </c>
      <c r="F22" s="791">
        <f t="shared" si="0"/>
        <v>58.671107727445751</v>
      </c>
      <c r="G22" s="51"/>
      <c r="H22" s="116"/>
      <c r="I22" s="180"/>
      <c r="J22" s="188"/>
      <c r="K22" s="193"/>
      <c r="L22" s="54"/>
      <c r="M22" s="190"/>
      <c r="N22" s="53"/>
      <c r="O22" s="192"/>
      <c r="P22" s="192"/>
    </row>
    <row r="23" spans="2:21" ht="15.75" customHeight="1">
      <c r="B23" s="1041"/>
      <c r="C23" s="68" t="s">
        <v>185</v>
      </c>
      <c r="D23" s="792">
        <v>19781</v>
      </c>
      <c r="E23" s="788">
        <v>11959.1</v>
      </c>
      <c r="F23" s="791">
        <f t="shared" si="0"/>
        <v>6.0457509731560588</v>
      </c>
      <c r="G23" s="51"/>
      <c r="H23" s="116"/>
      <c r="I23" s="180"/>
      <c r="J23" s="667"/>
      <c r="K23" s="193"/>
      <c r="L23" s="54"/>
      <c r="M23" s="190"/>
      <c r="N23" s="53"/>
      <c r="O23" s="192"/>
      <c r="P23" s="192"/>
    </row>
    <row r="24" spans="2:21" ht="15.75" customHeight="1">
      <c r="B24" s="1041"/>
      <c r="C24" s="68" t="s">
        <v>186</v>
      </c>
      <c r="D24" s="792">
        <v>101690</v>
      </c>
      <c r="E24" s="788">
        <v>594002.1</v>
      </c>
      <c r="F24" s="791">
        <f t="shared" si="0"/>
        <v>58.413029796440156</v>
      </c>
      <c r="G24" s="51"/>
      <c r="H24" s="116"/>
      <c r="I24" s="180"/>
      <c r="J24" s="188"/>
      <c r="K24" s="193"/>
      <c r="L24" s="54"/>
      <c r="M24" s="190"/>
      <c r="N24" s="53"/>
      <c r="O24" s="192"/>
      <c r="P24" s="192"/>
    </row>
    <row r="25" spans="2:21" ht="15.75" customHeight="1">
      <c r="B25" s="1041"/>
      <c r="C25" s="68" t="s">
        <v>382</v>
      </c>
      <c r="D25" s="792">
        <v>9935</v>
      </c>
      <c r="E25" s="788">
        <v>80104</v>
      </c>
      <c r="F25" s="791">
        <f t="shared" si="0"/>
        <v>80.62808253648717</v>
      </c>
      <c r="G25" s="51"/>
      <c r="H25" s="116"/>
      <c r="I25" s="180"/>
      <c r="J25" s="188"/>
      <c r="K25" s="180"/>
      <c r="L25" s="54"/>
      <c r="M25" s="59"/>
      <c r="N25" s="60"/>
    </row>
    <row r="26" spans="2:21" ht="15.75" customHeight="1">
      <c r="B26" s="1041"/>
      <c r="C26" s="68" t="s">
        <v>383</v>
      </c>
      <c r="D26" s="792">
        <v>12385</v>
      </c>
      <c r="E26" s="788">
        <v>109807.5</v>
      </c>
      <c r="F26" s="791">
        <f t="shared" si="0"/>
        <v>88.661687525232139</v>
      </c>
      <c r="G26" s="51"/>
      <c r="H26" s="116"/>
      <c r="I26" s="180"/>
      <c r="J26" s="666"/>
      <c r="K26" s="180"/>
      <c r="L26" s="54"/>
      <c r="M26" s="59"/>
      <c r="N26" s="60"/>
    </row>
    <row r="27" spans="2:21" ht="15.75" customHeight="1">
      <c r="B27" s="1041"/>
      <c r="C27" s="68" t="s">
        <v>44</v>
      </c>
      <c r="D27" s="792">
        <v>46</v>
      </c>
      <c r="E27" s="788">
        <v>117.8</v>
      </c>
      <c r="F27" s="791">
        <f t="shared" si="0"/>
        <v>25.608695652173914</v>
      </c>
      <c r="G27" s="51"/>
      <c r="H27" s="116"/>
      <c r="I27" s="180"/>
      <c r="J27" s="188"/>
      <c r="K27" s="180"/>
      <c r="L27" s="54"/>
      <c r="M27" s="59"/>
      <c r="N27" s="60"/>
    </row>
    <row r="28" spans="2:21" ht="15.75" customHeight="1">
      <c r="B28" s="1042"/>
      <c r="C28" s="68" t="s">
        <v>7</v>
      </c>
      <c r="D28" s="793">
        <f>SUM(D17:D27)</f>
        <v>195403</v>
      </c>
      <c r="E28" s="790">
        <v>1204856.2</v>
      </c>
      <c r="F28" s="791">
        <f t="shared" si="0"/>
        <v>61.660066631525616</v>
      </c>
      <c r="G28" s="51"/>
      <c r="H28" s="116"/>
      <c r="I28" s="180"/>
      <c r="J28" s="188"/>
      <c r="K28" s="669"/>
      <c r="L28" s="54"/>
      <c r="M28" s="59"/>
      <c r="N28" s="60"/>
    </row>
    <row r="29" spans="2:21" ht="15.75" customHeight="1">
      <c r="B29" s="1035" t="s">
        <v>576</v>
      </c>
      <c r="C29" s="1036"/>
      <c r="D29" s="1036"/>
      <c r="E29" s="1036"/>
      <c r="F29" s="1037"/>
      <c r="G29" s="51"/>
      <c r="H29" s="63"/>
      <c r="I29" s="180"/>
      <c r="J29" s="188"/>
      <c r="K29" s="54"/>
      <c r="L29" s="54"/>
      <c r="M29" s="59"/>
      <c r="N29" s="60"/>
    </row>
    <row r="30" spans="2:21" ht="15" customHeight="1">
      <c r="K30" s="175"/>
    </row>
    <row r="33" spans="4:4" ht="18">
      <c r="D33" s="670"/>
    </row>
    <row r="34" spans="4:4">
      <c r="D34" s="773"/>
    </row>
    <row r="52" spans="1:13">
      <c r="I52" s="13"/>
      <c r="J52" s="13"/>
      <c r="K52" s="13"/>
      <c r="L52" s="13"/>
      <c r="M52" s="13"/>
    </row>
    <row r="53" spans="1:13" ht="30" customHeight="1">
      <c r="A53" s="258"/>
      <c r="H53" s="258"/>
      <c r="I53" s="13"/>
      <c r="J53" s="13"/>
      <c r="K53" s="13"/>
      <c r="L53" s="13"/>
      <c r="M53" s="13"/>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6">
    <mergeCell ref="B29:F29"/>
    <mergeCell ref="B1:F1"/>
    <mergeCell ref="B3:F3"/>
    <mergeCell ref="B4:F4"/>
    <mergeCell ref="B6:B16"/>
    <mergeCell ref="B17:B28"/>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ignoredErrors>
    <ignoredError sqref="D28" formulaRange="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sheetPr>
  <dimension ref="A1:V46"/>
  <sheetViews>
    <sheetView zoomScaleNormal="100" zoomScaleSheetLayoutView="50" workbookViewId="0">
      <selection activeCell="D28" sqref="D28"/>
    </sheetView>
  </sheetViews>
  <sheetFormatPr baseColWidth="10" defaultRowHeight="12.75"/>
  <cols>
    <col min="1" max="1" width="1.90625" style="13" customWidth="1"/>
    <col min="2" max="2" width="11.08984375" style="13" customWidth="1"/>
    <col min="3" max="6" width="12.90625" style="13" customWidth="1"/>
    <col min="7" max="7" width="2.54296875" style="13" customWidth="1"/>
    <col min="8" max="10" width="4.08984375" style="176" customWidth="1"/>
    <col min="11" max="16384" width="10.90625" style="176"/>
  </cols>
  <sheetData>
    <row r="1" spans="2:22" s="30" customFormat="1" ht="15" customHeight="1">
      <c r="B1" s="1030" t="s">
        <v>37</v>
      </c>
      <c r="C1" s="1030"/>
      <c r="D1" s="1030"/>
      <c r="E1" s="1030"/>
      <c r="F1" s="1030"/>
    </row>
    <row r="2" spans="2:22" s="30" customFormat="1" ht="15" customHeight="1">
      <c r="B2" s="31"/>
      <c r="C2" s="31"/>
      <c r="D2" s="31"/>
      <c r="E2" s="31"/>
      <c r="F2" s="31"/>
    </row>
    <row r="3" spans="2:22" s="30" customFormat="1" ht="17.25" customHeight="1">
      <c r="B3" s="1038" t="s">
        <v>449</v>
      </c>
      <c r="C3" s="1039"/>
      <c r="D3" s="1039"/>
      <c r="E3" s="1039"/>
      <c r="F3" s="1039"/>
    </row>
    <row r="4" spans="2:22" s="30" customFormat="1" ht="15.75" customHeight="1">
      <c r="B4" s="1039" t="s">
        <v>543</v>
      </c>
      <c r="C4" s="1039"/>
      <c r="D4" s="1039"/>
      <c r="E4" s="1039"/>
      <c r="F4" s="1039"/>
    </row>
    <row r="5" spans="2:22" s="30" customFormat="1" ht="27.75" customHeight="1">
      <c r="B5" s="648" t="s">
        <v>11</v>
      </c>
      <c r="C5" s="648" t="s">
        <v>12</v>
      </c>
      <c r="D5" s="649" t="s">
        <v>32</v>
      </c>
      <c r="E5" s="649" t="s">
        <v>30</v>
      </c>
      <c r="F5" s="649" t="s">
        <v>31</v>
      </c>
    </row>
    <row r="6" spans="2:22" s="13" customFormat="1" ht="15.75" customHeight="1">
      <c r="B6" s="1043" t="s">
        <v>466</v>
      </c>
      <c r="C6" s="13" t="s">
        <v>215</v>
      </c>
      <c r="D6" s="788">
        <v>85</v>
      </c>
      <c r="E6" s="788">
        <v>61.6</v>
      </c>
      <c r="F6" s="788">
        <v>7.2470588235294118</v>
      </c>
      <c r="H6" s="195"/>
      <c r="I6" s="196"/>
      <c r="J6" s="191"/>
      <c r="K6" s="191"/>
      <c r="L6" s="191"/>
      <c r="M6" s="191"/>
      <c r="N6" s="191"/>
      <c r="O6" s="191"/>
      <c r="P6" s="191"/>
      <c r="Q6" s="191"/>
      <c r="R6" s="191"/>
    </row>
    <row r="7" spans="2:22" s="13" customFormat="1" ht="15.75" customHeight="1">
      <c r="B7" s="1043"/>
      <c r="C7" s="68" t="s">
        <v>181</v>
      </c>
      <c r="D7" s="788" t="s">
        <v>468</v>
      </c>
      <c r="E7" s="788" t="s">
        <v>468</v>
      </c>
      <c r="F7" s="788" t="s">
        <v>468</v>
      </c>
      <c r="H7" s="195"/>
      <c r="I7" s="196"/>
      <c r="J7" s="191"/>
      <c r="K7" s="191"/>
      <c r="L7" s="191"/>
      <c r="M7" s="191"/>
      <c r="N7" s="191"/>
      <c r="O7" s="191"/>
      <c r="P7" s="191"/>
      <c r="Q7" s="191"/>
      <c r="R7" s="191"/>
    </row>
    <row r="8" spans="2:22" s="13" customFormat="1" ht="15.75" customHeight="1">
      <c r="B8" s="1043"/>
      <c r="C8" s="68" t="s">
        <v>216</v>
      </c>
      <c r="D8" s="788">
        <v>2374</v>
      </c>
      <c r="E8" s="788">
        <v>17006</v>
      </c>
      <c r="F8" s="788">
        <v>71.634372367312551</v>
      </c>
      <c r="H8" s="195"/>
      <c r="I8" s="196"/>
      <c r="J8" s="191"/>
      <c r="K8" s="191"/>
      <c r="L8" s="191"/>
      <c r="M8" s="191"/>
      <c r="N8" s="191"/>
      <c r="O8" s="191"/>
      <c r="P8" s="191"/>
      <c r="Q8" s="191"/>
      <c r="R8" s="191"/>
    </row>
    <row r="9" spans="2:22" ht="15.75" customHeight="1">
      <c r="B9" s="1043"/>
      <c r="C9" s="68" t="s">
        <v>217</v>
      </c>
      <c r="D9" s="788">
        <v>1224</v>
      </c>
      <c r="E9" s="788">
        <v>7416.5</v>
      </c>
      <c r="F9" s="788">
        <v>60.592320261437905</v>
      </c>
      <c r="H9" s="190"/>
      <c r="I9" s="185"/>
      <c r="J9" s="192"/>
      <c r="K9" s="192"/>
      <c r="L9" s="192"/>
      <c r="M9" s="192"/>
      <c r="N9" s="192"/>
      <c r="O9" s="192"/>
      <c r="P9" s="192"/>
      <c r="Q9" s="192"/>
      <c r="R9" s="192"/>
    </row>
    <row r="10" spans="2:22" ht="15.75" customHeight="1">
      <c r="B10" s="1043"/>
      <c r="C10" s="68" t="s">
        <v>184</v>
      </c>
      <c r="D10" s="788">
        <v>5640</v>
      </c>
      <c r="E10" s="788">
        <v>37237.9</v>
      </c>
      <c r="F10" s="788">
        <v>66.024645390070916</v>
      </c>
      <c r="H10" s="190"/>
      <c r="I10" s="185"/>
      <c r="J10" s="192"/>
      <c r="K10" s="192"/>
      <c r="L10" s="193"/>
      <c r="M10" s="193"/>
      <c r="N10" s="193"/>
      <c r="O10" s="193"/>
      <c r="P10" s="193"/>
      <c r="Q10" s="193"/>
      <c r="R10" s="193"/>
      <c r="S10" s="180"/>
      <c r="T10" s="180"/>
      <c r="U10" s="180"/>
      <c r="V10" s="180"/>
    </row>
    <row r="11" spans="2:22" ht="15.75" customHeight="1">
      <c r="B11" s="1043"/>
      <c r="C11" s="68" t="s">
        <v>185</v>
      </c>
      <c r="D11" s="788">
        <v>17447</v>
      </c>
      <c r="E11" s="788">
        <v>120188.1</v>
      </c>
      <c r="F11" s="788">
        <v>68.887545136699714</v>
      </c>
      <c r="H11" s="190"/>
      <c r="I11" s="185"/>
      <c r="J11" s="192"/>
      <c r="K11" s="197"/>
      <c r="L11" s="189"/>
      <c r="M11" s="188"/>
      <c r="N11" s="188"/>
      <c r="O11" s="188"/>
      <c r="P11" s="188"/>
      <c r="Q11" s="188"/>
      <c r="R11" s="188"/>
      <c r="S11" s="183"/>
      <c r="T11" s="183"/>
      <c r="U11" s="183"/>
      <c r="V11" s="183"/>
    </row>
    <row r="12" spans="2:22" ht="15.75" customHeight="1">
      <c r="B12" s="1043"/>
      <c r="C12" s="68" t="s">
        <v>186</v>
      </c>
      <c r="D12" s="788">
        <v>1408</v>
      </c>
      <c r="E12" s="788">
        <v>5753.6</v>
      </c>
      <c r="F12" s="788">
        <v>40.863636363636367</v>
      </c>
      <c r="H12" s="190"/>
      <c r="I12" s="185"/>
      <c r="J12" s="192"/>
      <c r="K12" s="197"/>
      <c r="L12" s="189"/>
      <c r="M12" s="188"/>
      <c r="N12" s="188"/>
      <c r="O12" s="188"/>
      <c r="P12" s="188"/>
      <c r="Q12" s="188"/>
      <c r="R12" s="188"/>
      <c r="S12" s="183"/>
      <c r="T12" s="183"/>
      <c r="U12" s="183"/>
      <c r="V12" s="183"/>
    </row>
    <row r="13" spans="2:22" ht="15.75" customHeight="1">
      <c r="B13" s="1044"/>
      <c r="C13" s="68" t="s">
        <v>7</v>
      </c>
      <c r="D13" s="788">
        <v>28178</v>
      </c>
      <c r="E13" s="788">
        <v>187663.7</v>
      </c>
      <c r="F13" s="788">
        <v>66.599368301511831</v>
      </c>
      <c r="G13" s="51"/>
      <c r="H13" s="190"/>
      <c r="I13" s="185"/>
      <c r="J13" s="192"/>
      <c r="K13" s="192"/>
      <c r="L13" s="192"/>
      <c r="M13" s="192"/>
      <c r="N13" s="192"/>
      <c r="O13" s="192"/>
      <c r="P13" s="192"/>
      <c r="Q13" s="192"/>
      <c r="R13" s="192"/>
    </row>
    <row r="14" spans="2:22" ht="15.75" customHeight="1">
      <c r="B14" s="1043" t="s">
        <v>542</v>
      </c>
      <c r="C14" s="68" t="s">
        <v>181</v>
      </c>
      <c r="D14" s="788">
        <v>163</v>
      </c>
      <c r="E14" s="788">
        <v>290.89999999999998</v>
      </c>
      <c r="F14" s="788">
        <f>E14/D14*10</f>
        <v>17.846625766871163</v>
      </c>
      <c r="G14" s="110"/>
      <c r="H14" s="203"/>
      <c r="I14" s="188"/>
      <c r="J14" s="188"/>
      <c r="K14" s="192"/>
      <c r="L14" s="192"/>
      <c r="M14" s="192"/>
      <c r="N14" s="192"/>
      <c r="O14" s="192"/>
      <c r="P14" s="192"/>
      <c r="Q14" s="192"/>
      <c r="R14" s="192"/>
    </row>
    <row r="15" spans="2:22" ht="15.75" customHeight="1">
      <c r="B15" s="1043"/>
      <c r="C15" s="68" t="s">
        <v>216</v>
      </c>
      <c r="D15" s="788">
        <v>2861</v>
      </c>
      <c r="E15" s="788">
        <v>17902.5</v>
      </c>
      <c r="F15" s="788">
        <f t="shared" ref="F15:F21" si="0">E15/D15*10</f>
        <v>62.574274729115693</v>
      </c>
      <c r="G15" s="110"/>
      <c r="H15" s="203"/>
      <c r="I15" s="188"/>
      <c r="J15" s="188"/>
      <c r="K15" s="192"/>
      <c r="L15" s="192"/>
      <c r="M15" s="192"/>
      <c r="N15" s="192"/>
      <c r="O15" s="192"/>
      <c r="P15" s="192"/>
      <c r="Q15" s="192"/>
      <c r="R15" s="192"/>
    </row>
    <row r="16" spans="2:22" ht="15.75" customHeight="1">
      <c r="B16" s="1043"/>
      <c r="C16" s="68" t="s">
        <v>217</v>
      </c>
      <c r="D16" s="788">
        <v>3640</v>
      </c>
      <c r="E16" s="788">
        <v>22339</v>
      </c>
      <c r="F16" s="788">
        <f t="shared" si="0"/>
        <v>61.370879120879124</v>
      </c>
      <c r="G16" s="110"/>
      <c r="H16" s="203"/>
      <c r="I16" s="188"/>
      <c r="J16" s="188"/>
      <c r="K16" s="192"/>
      <c r="L16" s="192"/>
      <c r="M16" s="192"/>
      <c r="N16" s="192"/>
      <c r="O16" s="192"/>
      <c r="P16" s="192"/>
      <c r="Q16" s="192"/>
      <c r="R16" s="192"/>
    </row>
    <row r="17" spans="2:18" ht="15.75" customHeight="1">
      <c r="B17" s="1043"/>
      <c r="C17" s="68" t="s">
        <v>184</v>
      </c>
      <c r="D17" s="788">
        <v>7133</v>
      </c>
      <c r="E17" s="788">
        <v>51349.3</v>
      </c>
      <c r="F17" s="788">
        <f t="shared" si="0"/>
        <v>71.988363942240298</v>
      </c>
      <c r="G17" s="110"/>
      <c r="H17" s="203"/>
      <c r="I17" s="188"/>
      <c r="J17" s="188"/>
      <c r="K17" s="192"/>
      <c r="L17" s="192"/>
      <c r="M17" s="192"/>
      <c r="N17" s="192"/>
      <c r="O17" s="192"/>
      <c r="P17" s="192"/>
      <c r="Q17" s="192"/>
      <c r="R17" s="192"/>
    </row>
    <row r="18" spans="2:18" ht="15.75" customHeight="1">
      <c r="B18" s="1043"/>
      <c r="C18" s="68" t="s">
        <v>502</v>
      </c>
      <c r="D18" s="788">
        <v>5613</v>
      </c>
      <c r="E18" s="788">
        <v>41549.1</v>
      </c>
      <c r="F18" s="788">
        <f t="shared" si="0"/>
        <v>74.022982362373057</v>
      </c>
      <c r="G18" s="110"/>
      <c r="H18" s="203"/>
      <c r="I18" s="188"/>
      <c r="J18" s="188"/>
      <c r="K18" s="192"/>
      <c r="L18" s="192"/>
      <c r="M18" s="192"/>
      <c r="N18" s="192"/>
      <c r="O18" s="192"/>
      <c r="P18" s="192"/>
      <c r="Q18" s="192"/>
      <c r="R18" s="192"/>
    </row>
    <row r="19" spans="2:18" ht="15.75" customHeight="1">
      <c r="B19" s="1043"/>
      <c r="C19" s="68" t="s">
        <v>185</v>
      </c>
      <c r="D19" s="788">
        <v>6321</v>
      </c>
      <c r="E19" s="788">
        <v>49167.1</v>
      </c>
      <c r="F19" s="788">
        <f t="shared" si="0"/>
        <v>77.783736750514151</v>
      </c>
      <c r="G19" s="110"/>
      <c r="H19" s="203"/>
      <c r="I19" s="188"/>
      <c r="J19" s="188"/>
      <c r="K19" s="192"/>
      <c r="L19" s="192"/>
      <c r="M19" s="192"/>
      <c r="N19" s="192"/>
      <c r="O19" s="192"/>
      <c r="P19" s="192"/>
      <c r="Q19" s="192"/>
      <c r="R19" s="192"/>
    </row>
    <row r="20" spans="2:18" ht="15.75" customHeight="1">
      <c r="B20" s="1043"/>
      <c r="C20" s="68" t="s">
        <v>186</v>
      </c>
      <c r="D20" s="788">
        <v>1571</v>
      </c>
      <c r="E20" s="788">
        <v>12464.9</v>
      </c>
      <c r="F20" s="788">
        <f t="shared" si="0"/>
        <v>79.343730108211332</v>
      </c>
      <c r="G20" s="110"/>
      <c r="H20" s="203"/>
      <c r="I20" s="188"/>
      <c r="J20" s="188"/>
      <c r="K20" s="192"/>
      <c r="L20" s="192"/>
      <c r="M20" s="192"/>
      <c r="N20" s="192"/>
      <c r="O20" s="192"/>
      <c r="P20" s="192"/>
      <c r="Q20" s="192"/>
      <c r="R20" s="192"/>
    </row>
    <row r="21" spans="2:18" ht="15.75" customHeight="1">
      <c r="B21" s="1044"/>
      <c r="C21" s="68" t="s">
        <v>7</v>
      </c>
      <c r="D21" s="788">
        <f>SUM(D14:D20)</f>
        <v>27302</v>
      </c>
      <c r="E21" s="788">
        <v>195062.8</v>
      </c>
      <c r="F21" s="788">
        <f t="shared" si="0"/>
        <v>71.446340927404577</v>
      </c>
      <c r="G21" s="110"/>
      <c r="H21" s="203"/>
      <c r="I21" s="203"/>
      <c r="J21" s="203"/>
      <c r="K21" s="84"/>
      <c r="L21" s="54"/>
      <c r="M21" s="190"/>
      <c r="N21" s="60"/>
      <c r="O21" s="192"/>
      <c r="P21" s="192"/>
      <c r="Q21" s="192"/>
      <c r="R21" s="192"/>
    </row>
    <row r="22" spans="2:18" ht="15.75" customHeight="1">
      <c r="B22" s="1035" t="s">
        <v>629</v>
      </c>
      <c r="C22" s="1045"/>
      <c r="D22" s="1045"/>
      <c r="E22" s="1045"/>
      <c r="F22" s="1046"/>
      <c r="G22" s="110"/>
      <c r="H22" s="184"/>
      <c r="I22" s="185"/>
      <c r="J22" s="113"/>
      <c r="K22" s="54"/>
      <c r="L22" s="54"/>
      <c r="M22" s="190"/>
      <c r="N22" s="60"/>
      <c r="O22" s="192"/>
      <c r="P22" s="192"/>
      <c r="Q22" s="192"/>
      <c r="R22" s="192"/>
    </row>
    <row r="23" spans="2:18" ht="24" customHeight="1"/>
    <row r="45" spans="1:13">
      <c r="H45" s="13"/>
      <c r="I45" s="13"/>
      <c r="J45" s="13"/>
      <c r="K45" s="13"/>
      <c r="L45" s="13"/>
      <c r="M45" s="13"/>
    </row>
    <row r="46" spans="1:13" ht="30" customHeight="1">
      <c r="A46" s="258"/>
      <c r="H46" s="258"/>
      <c r="I46" s="13"/>
      <c r="J46" s="13"/>
      <c r="K46" s="13"/>
      <c r="L46" s="13"/>
      <c r="M46" s="13"/>
    </row>
  </sheetData>
  <mergeCells count="6">
    <mergeCell ref="B1:F1"/>
    <mergeCell ref="B3:F3"/>
    <mergeCell ref="B4:F4"/>
    <mergeCell ref="B6:B13"/>
    <mergeCell ref="B22:F22"/>
    <mergeCell ref="B14:B21"/>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ignoredErrors>
    <ignoredError sqref="D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D159C6A8003946B62ED19C3F1508D2" ma:contentTypeVersion="13" ma:contentTypeDescription="Crear nuevo documento." ma:contentTypeScope="" ma:versionID="425d55fb29301e057f02bef34ebb2811">
  <xsd:schema xmlns:xsd="http://www.w3.org/2001/XMLSchema" xmlns:xs="http://www.w3.org/2001/XMLSchema" xmlns:p="http://schemas.microsoft.com/office/2006/metadata/properties" xmlns:ns3="fd074e47-9afd-4ec2-84b6-7c421a71fef9" xmlns:ns4="9298760a-74b8-4392-bc0b-39ec9cf4846b" targetNamespace="http://schemas.microsoft.com/office/2006/metadata/properties" ma:root="true" ma:fieldsID="4808582049d1c4036a9db04fd9eafa0f" ns3:_="" ns4:_="">
    <xsd:import namespace="fd074e47-9afd-4ec2-84b6-7c421a71fef9"/>
    <xsd:import namespace="9298760a-74b8-4392-bc0b-39ec9cf4846b"/>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74e47-9afd-4ec2-84b6-7c421a71fef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98760a-74b8-4392-bc0b-39ec9cf4846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BE74F7-1867-424A-879C-41EEA3BD6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74e47-9afd-4ec2-84b6-7c421a71fef9"/>
    <ds:schemaRef ds:uri="9298760a-74b8-4392-bc0b-39ec9cf48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3.xml><?xml version="1.0" encoding="utf-8"?>
<ds:datastoreItem xmlns:ds="http://schemas.openxmlformats.org/officeDocument/2006/customXml" ds:itemID="{39ED896A-8A9A-4928-997A-34DB14CB857B}">
  <ds:schemaRefs>
    <ds:schemaRef ds:uri="http://purl.org/dc/elements/1.1/"/>
    <ds:schemaRef ds:uri="http://schemas.microsoft.com/office/2006/documentManagement/types"/>
    <ds:schemaRef ds:uri="http://schemas.microsoft.com/office/2006/metadata/properties"/>
    <ds:schemaRef ds:uri="http://purl.org/dc/dcmitype/"/>
    <ds:schemaRef ds:uri="http://schemas.openxmlformats.org/package/2006/metadata/core-properties"/>
    <ds:schemaRef ds:uri="fd074e47-9afd-4ec2-84b6-7c421a71fef9"/>
    <ds:schemaRef ds:uri="http://purl.org/dc/terms/"/>
    <ds:schemaRef ds:uri="http://schemas.microsoft.com/office/infopath/2007/PartnerControls"/>
    <ds:schemaRef ds:uri="9298760a-74b8-4392-bc0b-39ec9cf4846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62</vt:i4>
      </vt:variant>
      <vt:variant>
        <vt:lpstr>Rangos con nombre</vt:lpstr>
      </vt:variant>
      <vt:variant>
        <vt:i4>86</vt:i4>
      </vt:variant>
    </vt:vector>
  </HeadingPairs>
  <TitlesOfParts>
    <vt:vector size="148"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Contenido Maíz</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Contenido Arroz</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'13'!Área_de_impresión</vt:lpstr>
      <vt:lpstr>'14'!Área_de_impresión</vt:lpstr>
      <vt:lpstr>'16'!Área_de_impresión</vt:lpstr>
      <vt:lpstr>'19'!Área_de_impresión</vt:lpstr>
      <vt:lpstr>'20'!Área_de_impresión</vt:lpstr>
      <vt:lpstr>'22'!Área_de_impresión</vt:lpstr>
      <vt:lpstr>'23'!Área_de_impresión</vt:lpstr>
      <vt:lpstr>'24'!Área_de_impresión</vt:lpstr>
      <vt:lpstr>'25'!Área_de_impresión</vt:lpstr>
      <vt:lpstr>'26'!Área_de_impresión</vt:lpstr>
      <vt:lpstr>'28'!Área_de_impresión</vt:lpstr>
      <vt:lpstr>'29'!Área_de_impresión</vt:lpstr>
      <vt:lpstr>'30'!Área_de_impresión</vt:lpstr>
      <vt:lpstr>'36'!Área_de_impresión</vt:lpstr>
      <vt:lpstr>'39'!Área_de_impresión</vt:lpstr>
      <vt:lpstr>'4'!Área_de_impresión</vt:lpstr>
      <vt:lpstr>'41'!Área_de_impresión</vt:lpstr>
      <vt:lpstr>'42'!Área_de_impresión</vt:lpstr>
      <vt:lpstr>'43'!Área_de_impresión</vt:lpstr>
      <vt:lpstr>'44'!Área_de_impresión</vt:lpstr>
      <vt:lpstr>'45'!Área_de_impresión</vt:lpstr>
      <vt:lpstr>'46'!Área_de_impresión</vt:lpstr>
      <vt:lpstr>'5'!Área_de_impresión</vt:lpstr>
      <vt:lpstr>'56'!Área_de_impresión</vt:lpstr>
      <vt:lpstr>'57'!Área_de_impresión</vt:lpstr>
      <vt:lpstr>'58'!Área_de_impresión</vt:lpstr>
      <vt:lpstr>'6'!Área_de_impresión</vt:lpstr>
      <vt:lpstr>'7'!Área_de_impresión</vt:lpstr>
      <vt:lpstr>'8'!Área_de_impresión</vt:lpstr>
      <vt:lpstr>'9'!Área_de_impresión</vt:lpstr>
      <vt:lpstr>Introducción!Área_de_impresión</vt:lpstr>
      <vt:lpstr>'10'!Print_Area</vt:lpstr>
      <vt:lpstr>'11'!Print_Area</vt:lpstr>
      <vt:lpstr>'12'!Print_Area</vt:lpstr>
      <vt:lpstr>'13'!Print_Area</vt:lpstr>
      <vt:lpstr>'14'!Print_Area</vt:lpstr>
      <vt:lpstr>'16'!Print_Area</vt:lpstr>
      <vt:lpstr>'17'!Print_Area</vt:lpstr>
      <vt:lpstr>'18'!Print_Area</vt:lpstr>
      <vt:lpstr>'19'!Print_Area</vt:lpstr>
      <vt:lpstr>'20'!Print_Area</vt:lpstr>
      <vt:lpstr>'22'!Print_Area</vt:lpstr>
      <vt:lpstr>'23'!Print_Area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'7'!Print_Area</vt:lpstr>
      <vt:lpstr>'8'!Print_Area</vt:lpstr>
      <vt:lpstr>'9'!Print_Area</vt:lpstr>
      <vt:lpstr>'Contenido Arroz'!Print_Area</vt:lpstr>
      <vt:lpstr>'Contenido Maíz'!Print_Area</vt:lpstr>
      <vt:lpstr>'Contenido Trigo'!Print_Area</vt:lpstr>
      <vt:lpstr>Introducción!Print_Area</vt:lpstr>
      <vt:lpstr>Portada!Print_Area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Garcia</dc:creator>
  <cp:lastModifiedBy>Alicia Canales Meza</cp:lastModifiedBy>
  <cp:lastPrinted>2019-12-20T15:32:34Z</cp:lastPrinted>
  <dcterms:created xsi:type="dcterms:W3CDTF">2008-12-10T19:16:04Z</dcterms:created>
  <dcterms:modified xsi:type="dcterms:W3CDTF">2019-12-20T15:40:39Z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0x01010069D159C6A8003946B62ED19C3F1508D2</vt:lpwstr>
  </property>
</Properties>
</file>