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https://odepa-my.sharepoint.com/personal/acanales_odepa_gob_cl/Documents/web/excel/"/>
    </mc:Choice>
  </mc:AlternateContent>
  <xr:revisionPtr revIDLastSave="1" documentId="8_{B5E88EC6-BEC6-4C5B-A656-65D4E3CDD0A9}" xr6:coauthVersionLast="41" xr6:coauthVersionMax="41" xr10:uidLastSave="{04F1F16C-823D-4F97-8B29-EC548C1009E4}"/>
  <bookViews>
    <workbookView xWindow="-120" yWindow="-120" windowWidth="29040" windowHeight="15840" tabRatio="800" firstSheet="5" activeTab="16"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export!$B$2:$K$38</definedName>
    <definedName name="_xlnm.Print_Area" localSheetId="14">'ficha de costos'!$B$2:$E$34</definedName>
    <definedName name="_xlnm.Print_Area" localSheetId="16">import!$B$2:$K$110</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D42" i="81"/>
  <c r="E42" i="81"/>
  <c r="H21" i="81"/>
  <c r="G21" i="81"/>
  <c r="D21" i="81"/>
  <c r="C21" i="81"/>
  <c r="I18" i="81"/>
  <c r="J18" i="81"/>
  <c r="E18" i="81"/>
  <c r="F18" i="81"/>
  <c r="D21" i="77"/>
  <c r="E21" i="77"/>
  <c r="C21" i="77"/>
  <c r="F18" i="77"/>
  <c r="G18" i="77"/>
  <c r="D41" i="81" l="1"/>
  <c r="E41" i="81"/>
  <c r="I17" i="81"/>
  <c r="E17" i="81"/>
  <c r="J17" i="81"/>
  <c r="F17" i="81"/>
  <c r="F17" i="77" l="1"/>
  <c r="G17" i="77"/>
  <c r="D40" i="81" l="1"/>
  <c r="E40" i="81"/>
  <c r="I16" i="81"/>
  <c r="J16" i="81"/>
  <c r="E16" i="81"/>
  <c r="F16" i="81"/>
  <c r="F16" i="77"/>
  <c r="G16" i="77"/>
  <c r="D38" i="81" l="1"/>
  <c r="E38" i="81"/>
  <c r="D39" i="81"/>
  <c r="E39" i="81"/>
  <c r="D32" i="81"/>
  <c r="E32" i="81"/>
  <c r="D33" i="81"/>
  <c r="E33" i="81"/>
  <c r="D34" i="81"/>
  <c r="E34" i="81"/>
  <c r="D35" i="81"/>
  <c r="E35" i="81"/>
  <c r="D36" i="81"/>
  <c r="E36" i="81"/>
  <c r="D37" i="81"/>
  <c r="E37" i="81"/>
  <c r="I15" i="81"/>
  <c r="J15" i="81"/>
  <c r="E15" i="81"/>
  <c r="F15" i="81"/>
  <c r="F15" i="77"/>
  <c r="G15" i="77"/>
  <c r="E24" i="90" l="1"/>
  <c r="F24" i="90"/>
  <c r="I14" i="81"/>
  <c r="J14" i="81"/>
  <c r="E14" i="81"/>
  <c r="F14" i="81"/>
  <c r="F14" i="77"/>
  <c r="G14" i="77"/>
  <c r="I13" i="81" l="1"/>
  <c r="J13" i="81"/>
  <c r="E13" i="81"/>
  <c r="F13" i="81"/>
  <c r="F13" i="77" l="1"/>
  <c r="G13" i="77"/>
  <c r="I12" i="81" l="1"/>
  <c r="J12" i="81"/>
  <c r="E12" i="81"/>
  <c r="F12" i="81"/>
  <c r="F12" i="77" l="1"/>
  <c r="G12" i="77"/>
  <c r="I11" i="81" l="1"/>
  <c r="J11" i="81"/>
  <c r="E11" i="81"/>
  <c r="F11" i="81"/>
  <c r="F11" i="77"/>
  <c r="G11" i="77"/>
  <c r="E11" i="91"/>
  <c r="E12" i="91"/>
  <c r="E13" i="91"/>
  <c r="E14" i="91" s="1"/>
  <c r="I10" i="81"/>
  <c r="J10" i="81"/>
  <c r="E10" i="81"/>
  <c r="F10" i="81"/>
  <c r="F10" i="77"/>
  <c r="G10" i="77"/>
  <c r="J9" i="81"/>
  <c r="I9" i="81"/>
  <c r="E9" i="81"/>
  <c r="F9" i="81"/>
  <c r="F9" i="77"/>
  <c r="G9" i="77"/>
  <c r="H20" i="81"/>
  <c r="G20" i="81"/>
  <c r="D20" i="81"/>
  <c r="C20" i="81"/>
  <c r="E20" i="77"/>
  <c r="G20" i="77" s="1"/>
  <c r="D20" i="77"/>
  <c r="D14" i="91"/>
  <c r="C14" i="91"/>
  <c r="C15" i="91" s="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J20" i="81" l="1"/>
  <c r="F20" i="81"/>
  <c r="AD29" i="86"/>
  <c r="D15" i="91"/>
  <c r="Y29" i="86"/>
  <c r="AE29" i="86"/>
  <c r="E15" i="91"/>
  <c r="AF29" i="86"/>
  <c r="AB29" i="86"/>
  <c r="AA29" i="86"/>
  <c r="Z29" i="86"/>
</calcChain>
</file>

<file path=xl/sharedStrings.xml><?xml version="1.0" encoding="utf-8"?>
<sst xmlns="http://schemas.openxmlformats.org/spreadsheetml/2006/main" count="689" uniqueCount="275">
  <si>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</si>
  <si>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</si>
  <si>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</si>
  <si>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</si>
  <si>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</si>
  <si>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</si>
  <si>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</si>
  <si>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</si>
  <si>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</si>
  <si>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</si>
  <si>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</si>
  <si>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</si>
  <si>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</si>
  <si>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</si>
  <si>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</si>
  <si>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</si>
  <si>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</si>
  <si>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</si>
  <si>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</si>
  <si>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</si>
  <si>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</si>
  <si>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</si>
  <si>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</si>
  <si>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</si>
  <si>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</si>
  <si>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</si>
  <si>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</si>
  <si>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</si>
  <si>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</si>
  <si>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</si>
  <si>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</si>
  <si>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</si>
  <si>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</si>
  <si>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</si>
  <si>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</si>
  <si>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</si>
  <si>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</si>
  <si>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</si>
  <si>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</si>
  <si>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</si>
  <si>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</si>
  <si>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</si>
  <si>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</si>
  <si>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</si>
  <si>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</si>
  <si>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</si>
  <si>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</si>
  <si>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</si>
  <si>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</si>
  <si>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</si>
  <si>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</si>
  <si>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</si>
  <si>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</si>
  <si>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</si>
  <si>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</si>
  <si>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</si>
  <si>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</si>
  <si>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</si>
  <si>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</si>
  <si>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</si>
  <si>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</si>
  <si>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</si>
  <si>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</si>
  <si>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</si>
  <si>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</si>
  <si>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</si>
  <si>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</si>
  <si>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</si>
  <si>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</si>
  <si>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</si>
  <si>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</si>
  <si>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</si>
  <si>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</si>
  <si>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</si>
  <si>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</si>
  <si>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</si>
  <si>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</si>
  <si>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</si>
  <si>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</si>
  <si>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</si>
  <si>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</si>
  <si>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</si>
  <si>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</si>
  <si>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</si>
  <si>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</si>
  <si>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</si>
  <si>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</si>
  <si>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</si>
  <si>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</si>
  <si>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</si>
  <si>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</si>
  <si>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</si>
  <si>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</si>
  <si>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</si>
  <si>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</si>
  <si>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</si>
  <si>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</si>
  <si>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</si>
  <si>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</si>
  <si>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</si>
  <si>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</si>
  <si>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</si>
  <si>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</si>
  <si>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</si>
  <si>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</si>
  <si>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</si>
  <si>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</si>
  <si>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</si>
  <si>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</si>
  <si>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</si>
  <si>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</si>
  <si>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</si>
  <si>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</si>
  <si>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</si>
  <si>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</si>
  <si>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</si>
  <si>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</si>
  <si>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</si>
  <si>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</si>
  <si>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</si>
  <si>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</si>
  <si>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</si>
  <si>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</si>
  <si>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</si>
  <si>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</si>
  <si>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</si>
  <si>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</si>
  <si>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</si>
  <si>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</si>
  <si>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</si>
  <si>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</si>
  <si>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</si>
  <si>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</si>
  <si>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</si>
  <si>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</si>
  <si>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</si>
  <si>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</si>
  <si>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</si>
  <si>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</si>
  <si>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</si>
  <si>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</si>
  <si>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</si>
  <si>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</si>
  <si>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</si>
  <si>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</si>
  <si>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</si>
  <si>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</si>
  <si>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</si>
  <si>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</si>
  <si>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</si>
  <si>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</si>
  <si>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</si>
  <si>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</si>
  <si>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</si>
  <si>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</si>
  <si>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</si>
  <si>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</si>
  <si>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</si>
  <si>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</si>
  <si>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</si>
  <si>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</si>
  <si>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</si>
  <si>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</si>
  <si>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</si>
  <si>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</si>
  <si>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</si>
  <si>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</si>
  <si>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</si>
  <si>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</si>
  <si>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</si>
  <si>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</si>
  <si>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</si>
  <si>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</si>
  <si>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</si>
  <si>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</si>
  <si>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</si>
  <si>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</si>
  <si>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</si>
  <si>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</si>
  <si>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</si>
  <si>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</si>
  <si>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</si>
  <si>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</si>
  <si>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</si>
  <si>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</si>
  <si>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</si>
  <si>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</si>
  <si>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</si>
  <si>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</si>
  <si>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</si>
  <si>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</si>
  <si>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</si>
  <si>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</si>
  <si>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</si>
  <si>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</si>
  <si>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</si>
  <si>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</si>
  <si>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</si>
  <si>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</si>
  <si>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</si>
  <si>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</si>
  <si>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</si>
  <si>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</si>
  <si>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</si>
  <si>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</si>
  <si>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</si>
  <si>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</si>
  <si>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</si>
  <si>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</si>
  <si>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</si>
  <si>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</si>
  <si>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</si>
  <si>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</si>
  <si>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</si>
  <si>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</si>
  <si>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</si>
  <si>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</si>
  <si>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</si>
  <si>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</si>
  <si>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</si>
  <si>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</si>
  <si>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</si>
  <si>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</si>
  <si>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</si>
  <si>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</si>
  <si>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</si>
  <si>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</si>
  <si>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</si>
  <si>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</si>
  <si>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</si>
  <si>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</si>
  <si>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</si>
  <si>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</si>
  <si>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</si>
  <si>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</si>
  <si>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</si>
  <si>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</si>
  <si>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</si>
  <si>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</si>
  <si>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</si>
  <si>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</si>
  <si>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</si>
  <si>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</si>
  <si>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</si>
  <si>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</si>
  <si>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</si>
  <si>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</si>
  <si>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</si>
  <si>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</si>
  <si>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</si>
  <si>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</si>
  <si>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</si>
  <si>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</si>
  <si>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</si>
  <si>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</si>
  <si>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Guatemala</t>
  </si>
  <si>
    <t>Eslovenia</t>
  </si>
  <si>
    <t>Letonia</t>
  </si>
  <si>
    <t>Japón</t>
  </si>
  <si>
    <t>2019/20*</t>
  </si>
  <si>
    <t>Australia</t>
  </si>
  <si>
    <t>Desirée</t>
  </si>
  <si>
    <t>Pehuenche</t>
  </si>
  <si>
    <t>*La temporada 2019/20 se proyectó con la superficie del segundo estudio de intención de siembra de octubre de 2019 y el promedio del rendimiento de las últimas dos temporadas.</t>
  </si>
  <si>
    <r>
      <t xml:space="preserve">3. </t>
    </r>
    <r>
      <rPr>
        <u/>
        <sz val="11"/>
        <rFont val="Arial"/>
        <family val="2"/>
      </rPr>
      <t>Superficie, producción y rendimiento</t>
    </r>
    <r>
      <rPr>
        <sz val="11"/>
        <rFont val="Arial"/>
        <family val="2"/>
      </rPr>
      <t>: segundo estudio de intenciones de siembra señala una superficie 0,2% inferior para 2019/20. 
El segundo estudio de intenciones de siembra de cultivos anuales e industriales que realiza INE en convenio con Odepa, indicó un resultado de 41.742 hectáreas  para la papa en la próxima temporada 2019/20, un 0,2% inferior a la temporada anterior. Con este antecedente y el promedio del rendimiento de las últimas dos temporadas, se proyectó una producción un 1,4%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</si>
  <si>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t>Diciembre 2019</t>
  </si>
  <si>
    <r>
      <t>Información de mercado nacional y comercio exterior hasta noviembre</t>
    </r>
    <r>
      <rPr>
        <sz val="11"/>
        <color indexed="8"/>
        <rFont val="Arial"/>
        <family val="2"/>
      </rPr>
      <t xml:space="preserve"> de 2019</t>
    </r>
  </si>
  <si>
    <t>Promedio ene-nov</t>
  </si>
  <si>
    <t>Terminal Hortofrutícola Agro Chillán</t>
  </si>
  <si>
    <r>
      <t xml:space="preserve">(3) El precio de la papa utilizado corresponde al precio promedio mayorista regional de </t>
    </r>
    <r>
      <rPr>
        <sz val="10"/>
        <color rgb="FFFF0000"/>
        <rFont val="Arial"/>
        <family val="2"/>
      </rPr>
      <t>noviembre</t>
    </r>
    <r>
      <rPr>
        <sz val="10"/>
        <rFont val="Arial"/>
        <family val="2"/>
      </rPr>
      <t xml:space="preserve"> de 2019.</t>
    </r>
  </si>
  <si>
    <t>ene-nov 2018</t>
  </si>
  <si>
    <t>ene-nov 2019</t>
  </si>
  <si>
    <r>
      <t xml:space="preserve">1. </t>
    </r>
    <r>
      <rPr>
        <u/>
        <sz val="11"/>
        <rFont val="Arial"/>
        <family val="2"/>
      </rPr>
      <t>Precios de la papa en mercados mayoristas</t>
    </r>
    <r>
      <rPr>
        <sz val="11"/>
        <rFont val="Arial"/>
        <family val="2"/>
      </rPr>
      <t>: baja en noviembre
El precio promedio ponderado mensual de la papa en los mercados mayoristas en noviembre de 2019 fue $7.056 por saco de 25 kilos, valor 20,4% más bajo que el mes anterior y 28,4% menor respecto del mismo mes en el año 2018 (cuadro 1 y gráfico 1).
En el precio diario del saco de 25 kilos se observa una baja desde fines de octubre y que se prolonga hasta los primeros días de diciembre (cuadro 2 y gráfico 2). En los distintos terminales mayoristas monitoreados por Odepa se observa esta tendencia a la baja (cuadro 3 y gráfico 3).</t>
    </r>
  </si>
  <si>
    <r>
      <t xml:space="preserve">5. </t>
    </r>
    <r>
      <rPr>
        <u/>
        <sz val="11"/>
        <rFont val="Arial"/>
        <family val="2"/>
      </rPr>
      <t>Comercio exterior papa fresca y procesada</t>
    </r>
    <r>
      <rPr>
        <sz val="11"/>
        <rFont val="Arial"/>
        <family val="2"/>
      </rPr>
      <t>: bajan las exportaciones y crecen importaciones.
A noviembre de 2019 las exportaciones sumaron USD 3,5 millones, cifra 16,4% inferior a la registrada en el mismo período del año anterior, explicada principalmente por las menores ventas de papas preparadas sin congelar (snack) a Argentina. En volumen, se exportaron 2.105 toneladas, 73,6% más que en el mismo período del año 2018, lo que se explica por mayores envíos de papa fresca para consumo y de papa semilla a Brasil. 
Las importaciones a noviembre de 2019 sumaron USD 113 millones y 118.785 toneladas, lo que representa un alza en valor de 7% en valor y 2,2% en volumen, en comparación con igual período del año anterior. Las papas preparadas congeladas son el principal producto, representando 83% del total de las compras. En esa categoría destaca Bélgica como principal proveedor, con el 55% del valor de estas compras.</t>
    </r>
  </si>
  <si>
    <r>
      <t xml:space="preserve">2. </t>
    </r>
    <r>
      <rPr>
        <u/>
        <sz val="11"/>
        <rFont val="Arial"/>
        <family val="2"/>
      </rPr>
      <t>Precio de la papa en mercados minoristas</t>
    </r>
    <r>
      <rPr>
        <sz val="11"/>
        <rFont val="Arial"/>
        <family val="2"/>
      </rPr>
      <t>: estables en supermercados y baja en ferias. 
En el monitoreo de precios al consumidor que realiza Odepa en la ciudad de Santiago, se observó que el precio promedio mensual de noviembre de 2019 en supermercados fue $1.169 por kilo, 0,6% mayor respecto al mes anterior y 28,9% inferior al mismo mes del año anterior. En ferias el precio promedio fue $531 por kilo, 6% menor al mes anterior y 19,9% inferior al mismo mes del año 2018 (cuadro 4 y gráfico 4).
En el precio semanal a consumidor que Odepa recoge en regiones se observa la misma tendencia: supermercados leve alza y a la baja en ferias (cuadro 5, gráficos 5 y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</si>
</sst>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
      <left style="thin">
        <color indexed="64"/>
      </left>
      <right style="thin">
        <color indexed="64"/>
      </right>
      <top style="thin">
        <color indexed="65"/>
      </top>
      <bottom style="thin">
        <color indexed="64"/>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7">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0" fillId="0" borderId="77"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0" fontId="0" fillId="0" borderId="22" xfId="0" applyFont="1" applyBorder="1"/>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applyAlignment="1">
      <alignment horizontal="left" vertical="center" wrapText="1"/>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0" fontId="0" fillId="0" borderId="58"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0" fontId="0" fillId="0" borderId="22" xfId="0" applyFont="1" applyBorder="1" applyAlignment="1">
      <alignment wrapText="1"/>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0" fontId="60" fillId="55" borderId="0" xfId="0" applyFont="1" applyFill="1" applyBorder="1" applyAlignment="1">
      <alignment horizontal="left"/>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60" fillId="55" borderId="0" xfId="0" applyFont="1" applyFill="1" applyBorder="1" applyAlignment="1">
      <alignment horizontal="left" wrapText="1"/>
    </xf>
    <xf numFmtId="0" fontId="1" fillId="55" borderId="0" xfId="0" applyFont="1" applyFill="1" applyBorder="1" applyAlignment="1">
      <alignment horizontal="left"/>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26" fillId="55" borderId="0" xfId="0" applyFont="1" applyFill="1" applyBorder="1" applyAlignment="1">
      <alignment horizontal="left"/>
    </xf>
    <xf numFmtId="0" fontId="0" fillId="0" borderId="73" xfId="0" applyFont="1" applyBorder="1" applyAlignment="1">
      <alignment horizontal="left" vertical="center" wrapText="1"/>
    </xf>
    <xf numFmtId="0" fontId="0" fillId="0" borderId="74" xfId="0" applyFont="1" applyBorder="1" applyAlignment="1">
      <alignment horizontal="left" vertical="center" wrapText="1"/>
    </xf>
    <xf numFmtId="0" fontId="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0" fillId="0" borderId="75" xfId="0" applyFont="1" applyBorder="1" applyAlignment="1">
      <alignment horizontal="left"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pt idx="7">
                  <c:v>7035.5863465460179</c:v>
                </c:pt>
                <c:pt idx="8">
                  <c:v>7212.189549529674</c:v>
                </c:pt>
                <c:pt idx="9">
                  <c:v>8861.2732057931389</c:v>
                </c:pt>
                <c:pt idx="10">
                  <c:v>7055.5771453195703</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US"/>
              <a:t>Gráfico 2. Precio diario de papa en los mercados mayoristas (en $/25 kilos con IVA)</a:t>
            </a:r>
          </a:p>
        </c:rich>
      </c:tx>
      <c:layout>
        <c:manualLayout>
          <c:xMode val="edge"/>
          <c:yMode val="edge"/>
          <c:x val="0.22477001565717672"/>
          <c:y val="4.2918648824830603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58416816485108247"/>
        </c:manualLayout>
      </c:layout>
      <c:lineChart>
        <c:grouping val="standard"/>
        <c:varyColors val="0"/>
        <c:ser>
          <c:idx val="0"/>
          <c:order val="0"/>
          <c:tx>
            <c:v>Total</c:v>
          </c:tx>
          <c:spPr>
            <a:ln w="28575" cap="rnd">
              <a:solidFill>
                <a:schemeClr val="accent1"/>
              </a:solidFill>
              <a:round/>
            </a:ln>
            <a:effectLst/>
          </c:spPr>
          <c:marker>
            <c:symbol val="none"/>
          </c:marker>
          <c:cat>
            <c:strLit>
              <c:ptCount val="194"/>
              <c:pt idx="0">
                <c:v>04-03-19</c:v>
              </c:pt>
              <c:pt idx="1">
                <c:v>05-03-19</c:v>
              </c:pt>
              <c:pt idx="2">
                <c:v>06-03-19</c:v>
              </c:pt>
              <c:pt idx="3">
                <c:v>07-03-19</c:v>
              </c:pt>
              <c:pt idx="4">
                <c:v>08-03-19</c:v>
              </c:pt>
              <c:pt idx="5">
                <c:v>11-03-19</c:v>
              </c:pt>
              <c:pt idx="6">
                <c:v>12-03-19</c:v>
              </c:pt>
              <c:pt idx="7">
                <c:v>13-03-19</c:v>
              </c:pt>
              <c:pt idx="8">
                <c:v>14-03-19</c:v>
              </c:pt>
              <c:pt idx="9">
                <c:v>15-03-19</c:v>
              </c:pt>
              <c:pt idx="10">
                <c:v>18-03-19</c:v>
              </c:pt>
              <c:pt idx="11">
                <c:v>19-03-19</c:v>
              </c:pt>
              <c:pt idx="12">
                <c:v>20-03-19</c:v>
              </c:pt>
              <c:pt idx="13">
                <c:v>21-03-19</c:v>
              </c:pt>
              <c:pt idx="14">
                <c:v>22-03-19</c:v>
              </c:pt>
              <c:pt idx="15">
                <c:v>25-03-19</c:v>
              </c:pt>
              <c:pt idx="16">
                <c:v>26-03-19</c:v>
              </c:pt>
              <c:pt idx="17">
                <c:v>27-03-19</c:v>
              </c:pt>
              <c:pt idx="18">
                <c:v>28-03-19</c:v>
              </c:pt>
              <c:pt idx="19">
                <c:v>29-03-19</c:v>
              </c:pt>
              <c:pt idx="20">
                <c:v>01-04-19</c:v>
              </c:pt>
              <c:pt idx="21">
                <c:v>02-04-19</c:v>
              </c:pt>
              <c:pt idx="22">
                <c:v>03-04-19</c:v>
              </c:pt>
              <c:pt idx="23">
                <c:v>04-04-19</c:v>
              </c:pt>
              <c:pt idx="24">
                <c:v>05-04-19</c:v>
              </c:pt>
              <c:pt idx="25">
                <c:v>08-04-19</c:v>
              </c:pt>
              <c:pt idx="26">
                <c:v>09-04-19</c:v>
              </c:pt>
              <c:pt idx="27">
                <c:v>10-04-19</c:v>
              </c:pt>
              <c:pt idx="28">
                <c:v>11-04-19</c:v>
              </c:pt>
              <c:pt idx="29">
                <c:v>12-04-19</c:v>
              </c:pt>
              <c:pt idx="30">
                <c:v>15-04-19</c:v>
              </c:pt>
              <c:pt idx="31">
                <c:v>16-04-19</c:v>
              </c:pt>
              <c:pt idx="32">
                <c:v>17-04-19</c:v>
              </c:pt>
              <c:pt idx="33">
                <c:v>18-04-19</c:v>
              </c:pt>
              <c:pt idx="34">
                <c:v>22-04-19</c:v>
              </c:pt>
              <c:pt idx="35">
                <c:v>23-04-19</c:v>
              </c:pt>
              <c:pt idx="36">
                <c:v>24-04-19</c:v>
              </c:pt>
              <c:pt idx="37">
                <c:v>25-04-19</c:v>
              </c:pt>
              <c:pt idx="38">
                <c:v>26-04-19</c:v>
              </c:pt>
              <c:pt idx="39">
                <c:v>29-04-19</c:v>
              </c:pt>
              <c:pt idx="40">
                <c:v>30-04-19</c:v>
              </c:pt>
              <c:pt idx="41">
                <c:v>02-05-19</c:v>
              </c:pt>
              <c:pt idx="42">
                <c:v>03-05-19</c:v>
              </c:pt>
              <c:pt idx="43">
                <c:v>06-05-19</c:v>
              </c:pt>
              <c:pt idx="44">
                <c:v>07-05-19</c:v>
              </c:pt>
              <c:pt idx="45">
                <c:v>08-05-19</c:v>
              </c:pt>
              <c:pt idx="46">
                <c:v>09-05-19</c:v>
              </c:pt>
              <c:pt idx="47">
                <c:v>10-05-19</c:v>
              </c:pt>
              <c:pt idx="48">
                <c:v>13-05-19</c:v>
              </c:pt>
              <c:pt idx="49">
                <c:v>14-05-19</c:v>
              </c:pt>
              <c:pt idx="50">
                <c:v>15-05-19</c:v>
              </c:pt>
              <c:pt idx="51">
                <c:v>16-05-19</c:v>
              </c:pt>
              <c:pt idx="52">
                <c:v>17-05-19</c:v>
              </c:pt>
              <c:pt idx="53">
                <c:v>20-05-19</c:v>
              </c:pt>
              <c:pt idx="54">
                <c:v>22-05-19</c:v>
              </c:pt>
              <c:pt idx="55">
                <c:v>23-05-19</c:v>
              </c:pt>
              <c:pt idx="56">
                <c:v>24-05-19</c:v>
              </c:pt>
              <c:pt idx="57">
                <c:v>27-05-19</c:v>
              </c:pt>
              <c:pt idx="58">
                <c:v>28-05-19</c:v>
              </c:pt>
              <c:pt idx="59">
                <c:v>29-05-19</c:v>
              </c:pt>
              <c:pt idx="60">
                <c:v>30-05-19</c:v>
              </c:pt>
              <c:pt idx="61">
                <c:v>31-05-19</c:v>
              </c:pt>
              <c:pt idx="62">
                <c:v>03-06-19</c:v>
              </c:pt>
              <c:pt idx="63">
                <c:v>04-06-19</c:v>
              </c:pt>
              <c:pt idx="64">
                <c:v>05-06-19</c:v>
              </c:pt>
              <c:pt idx="65">
                <c:v>06-06-19</c:v>
              </c:pt>
              <c:pt idx="66">
                <c:v>07-06-19</c:v>
              </c:pt>
              <c:pt idx="67">
                <c:v>10-06-19</c:v>
              </c:pt>
              <c:pt idx="68">
                <c:v>11-06-19</c:v>
              </c:pt>
              <c:pt idx="69">
                <c:v>12-06-19</c:v>
              </c:pt>
              <c:pt idx="70">
                <c:v>13-06-19</c:v>
              </c:pt>
              <c:pt idx="71">
                <c:v>14-06-19</c:v>
              </c:pt>
              <c:pt idx="72">
                <c:v>17-06-19</c:v>
              </c:pt>
              <c:pt idx="73">
                <c:v>18-06-19</c:v>
              </c:pt>
              <c:pt idx="74">
                <c:v>19-06-19</c:v>
              </c:pt>
              <c:pt idx="75">
                <c:v>20-06-19</c:v>
              </c:pt>
              <c:pt idx="76">
                <c:v>21-06-19</c:v>
              </c:pt>
              <c:pt idx="77">
                <c:v>24-06-19</c:v>
              </c:pt>
              <c:pt idx="78">
                <c:v>25-06-19</c:v>
              </c:pt>
              <c:pt idx="79">
                <c:v>26-06-19</c:v>
              </c:pt>
              <c:pt idx="80">
                <c:v>27-06-19</c:v>
              </c:pt>
              <c:pt idx="81">
                <c:v>28-06-19</c:v>
              </c:pt>
              <c:pt idx="82">
                <c:v>01-07-19</c:v>
              </c:pt>
              <c:pt idx="83">
                <c:v>02-07-19</c:v>
              </c:pt>
              <c:pt idx="84">
                <c:v>03-07-19</c:v>
              </c:pt>
              <c:pt idx="85">
                <c:v>04-07-19</c:v>
              </c:pt>
              <c:pt idx="86">
                <c:v>05-07-19</c:v>
              </c:pt>
              <c:pt idx="87">
                <c:v>08-07-19</c:v>
              </c:pt>
              <c:pt idx="88">
                <c:v>09-07-19</c:v>
              </c:pt>
              <c:pt idx="89">
                <c:v>10-07-19</c:v>
              </c:pt>
              <c:pt idx="90">
                <c:v>11-07-19</c:v>
              </c:pt>
              <c:pt idx="91">
                <c:v>12-07-19</c:v>
              </c:pt>
              <c:pt idx="92">
                <c:v>15-07-19</c:v>
              </c:pt>
              <c:pt idx="93">
                <c:v>17-07-19</c:v>
              </c:pt>
              <c:pt idx="94">
                <c:v>18-07-19</c:v>
              </c:pt>
              <c:pt idx="95">
                <c:v>19-07-19</c:v>
              </c:pt>
              <c:pt idx="96">
                <c:v>22-07-19</c:v>
              </c:pt>
              <c:pt idx="97">
                <c:v>23-07-19</c:v>
              </c:pt>
              <c:pt idx="98">
                <c:v>24-07-19</c:v>
              </c:pt>
              <c:pt idx="99">
                <c:v>25-07-19</c:v>
              </c:pt>
              <c:pt idx="100">
                <c:v>26-07-19</c:v>
              </c:pt>
              <c:pt idx="101">
                <c:v>29-07-19</c:v>
              </c:pt>
              <c:pt idx="102">
                <c:v>30-07-19</c:v>
              </c:pt>
              <c:pt idx="103">
                <c:v>31-07-19</c:v>
              </c:pt>
              <c:pt idx="104">
                <c:v>01-08-19</c:v>
              </c:pt>
              <c:pt idx="105">
                <c:v>02-08-19</c:v>
              </c:pt>
              <c:pt idx="106">
                <c:v>05-08-19</c:v>
              </c:pt>
              <c:pt idx="107">
                <c:v>06-08-19</c:v>
              </c:pt>
              <c:pt idx="108">
                <c:v>07-08-19</c:v>
              </c:pt>
              <c:pt idx="109">
                <c:v>08-08-19</c:v>
              </c:pt>
              <c:pt idx="110">
                <c:v>09-08-19</c:v>
              </c:pt>
              <c:pt idx="111">
                <c:v>12-08-19</c:v>
              </c:pt>
              <c:pt idx="112">
                <c:v>16-08-19</c:v>
              </c:pt>
              <c:pt idx="113">
                <c:v>19-08-19</c:v>
              </c:pt>
              <c:pt idx="114">
                <c:v>20-08-19</c:v>
              </c:pt>
              <c:pt idx="115">
                <c:v>21-08-19</c:v>
              </c:pt>
              <c:pt idx="116">
                <c:v>22-08-19</c:v>
              </c:pt>
              <c:pt idx="117">
                <c:v>23-08-19</c:v>
              </c:pt>
              <c:pt idx="118">
                <c:v>26-08-19</c:v>
              </c:pt>
              <c:pt idx="119">
                <c:v>27-08-19</c:v>
              </c:pt>
              <c:pt idx="120">
                <c:v>28-08-19</c:v>
              </c:pt>
              <c:pt idx="121">
                <c:v>29-08-19</c:v>
              </c:pt>
              <c:pt idx="122">
                <c:v>30-08-19</c:v>
              </c:pt>
              <c:pt idx="123">
                <c:v>02-09-19</c:v>
              </c:pt>
              <c:pt idx="124">
                <c:v>03-09-19</c:v>
              </c:pt>
              <c:pt idx="125">
                <c:v>04-09-19</c:v>
              </c:pt>
              <c:pt idx="126">
                <c:v>05-09-19</c:v>
              </c:pt>
              <c:pt idx="127">
                <c:v>06-09-19</c:v>
              </c:pt>
              <c:pt idx="128">
                <c:v>09-09-19</c:v>
              </c:pt>
              <c:pt idx="129">
                <c:v>10-09-19</c:v>
              </c:pt>
              <c:pt idx="130">
                <c:v>11-09-19</c:v>
              </c:pt>
              <c:pt idx="131">
                <c:v>12-09-19</c:v>
              </c:pt>
              <c:pt idx="132">
                <c:v>13-09-19</c:v>
              </c:pt>
              <c:pt idx="133">
                <c:v>16-09-19</c:v>
              </c:pt>
              <c:pt idx="134">
                <c:v>17-09-19</c:v>
              </c:pt>
              <c:pt idx="135">
                <c:v>23-09-19</c:v>
              </c:pt>
              <c:pt idx="136">
                <c:v>24-09-19</c:v>
              </c:pt>
              <c:pt idx="137">
                <c:v>25-09-19</c:v>
              </c:pt>
              <c:pt idx="138">
                <c:v>26-09-19</c:v>
              </c:pt>
              <c:pt idx="139">
                <c:v>27-09-19</c:v>
              </c:pt>
              <c:pt idx="140">
                <c:v>30-09-19</c:v>
              </c:pt>
              <c:pt idx="141">
                <c:v>01-10-19</c:v>
              </c:pt>
              <c:pt idx="142">
                <c:v>02-10-19</c:v>
              </c:pt>
              <c:pt idx="143">
                <c:v>03-10-19</c:v>
              </c:pt>
              <c:pt idx="144">
                <c:v>04-10-19</c:v>
              </c:pt>
              <c:pt idx="145">
                <c:v>07-10-19</c:v>
              </c:pt>
              <c:pt idx="146">
                <c:v>08-10-19</c:v>
              </c:pt>
              <c:pt idx="147">
                <c:v>09-10-19</c:v>
              </c:pt>
              <c:pt idx="148">
                <c:v>10-10-19</c:v>
              </c:pt>
              <c:pt idx="149">
                <c:v>11-10-19</c:v>
              </c:pt>
              <c:pt idx="150">
                <c:v>14-10-19</c:v>
              </c:pt>
              <c:pt idx="151">
                <c:v>15-10-19</c:v>
              </c:pt>
              <c:pt idx="152">
                <c:v>16-10-19</c:v>
              </c:pt>
              <c:pt idx="153">
                <c:v>17-10-19</c:v>
              </c:pt>
              <c:pt idx="154">
                <c:v>18-10-19</c:v>
              </c:pt>
              <c:pt idx="155">
                <c:v>21-10-19</c:v>
              </c:pt>
              <c:pt idx="156">
                <c:v>22-10-19</c:v>
              </c:pt>
              <c:pt idx="157">
                <c:v>23-10-19</c:v>
              </c:pt>
              <c:pt idx="158">
                <c:v>24-10-19</c:v>
              </c:pt>
              <c:pt idx="159">
                <c:v>25-10-19</c:v>
              </c:pt>
              <c:pt idx="160">
                <c:v>28-10-19</c:v>
              </c:pt>
              <c:pt idx="161">
                <c:v>29-10-19</c:v>
              </c:pt>
              <c:pt idx="162">
                <c:v>30-10-19</c:v>
              </c:pt>
              <c:pt idx="163">
                <c:v>04-11-19</c:v>
              </c:pt>
              <c:pt idx="164">
                <c:v>05-11-19</c:v>
              </c:pt>
              <c:pt idx="165">
                <c:v>06-11-19</c:v>
              </c:pt>
              <c:pt idx="166">
                <c:v>07-11-19</c:v>
              </c:pt>
              <c:pt idx="167">
                <c:v>08-11-19</c:v>
              </c:pt>
              <c:pt idx="168">
                <c:v>11-11-19</c:v>
              </c:pt>
              <c:pt idx="169">
                <c:v>12-11-19</c:v>
              </c:pt>
              <c:pt idx="170">
                <c:v>13-11-19</c:v>
              </c:pt>
              <c:pt idx="171">
                <c:v>14-11-19</c:v>
              </c:pt>
              <c:pt idx="172">
                <c:v>15-11-19</c:v>
              </c:pt>
              <c:pt idx="173">
                <c:v>18-11-19</c:v>
              </c:pt>
              <c:pt idx="174">
                <c:v>19-11-19</c:v>
              </c:pt>
              <c:pt idx="175">
                <c:v>20-11-19</c:v>
              </c:pt>
              <c:pt idx="176">
                <c:v>21-11-19</c:v>
              </c:pt>
              <c:pt idx="177">
                <c:v>22-11-19</c:v>
              </c:pt>
              <c:pt idx="178">
                <c:v>25-11-19</c:v>
              </c:pt>
              <c:pt idx="179">
                <c:v>26-11-19</c:v>
              </c:pt>
              <c:pt idx="180">
                <c:v>27-11-19</c:v>
              </c:pt>
              <c:pt idx="181">
                <c:v>28-11-19</c:v>
              </c:pt>
              <c:pt idx="182">
                <c:v>29-11-19</c:v>
              </c:pt>
              <c:pt idx="183">
                <c:v>02-12-19</c:v>
              </c:pt>
              <c:pt idx="184">
                <c:v>03-12-19</c:v>
              </c:pt>
              <c:pt idx="185">
                <c:v>04-12-19</c:v>
              </c:pt>
              <c:pt idx="186">
                <c:v>05-12-19</c:v>
              </c:pt>
              <c:pt idx="187">
                <c:v>06-12-19</c:v>
              </c:pt>
              <c:pt idx="188">
                <c:v>09-12-19</c:v>
              </c:pt>
              <c:pt idx="189">
                <c:v>10-12-19</c:v>
              </c:pt>
              <c:pt idx="190">
                <c:v>11-12-19</c:v>
              </c:pt>
              <c:pt idx="191">
                <c:v>12-12-19</c:v>
              </c:pt>
              <c:pt idx="192">
                <c:v>13-12-19</c:v>
              </c:pt>
              <c:pt idx="193">
                <c:v>16-12-19</c:v>
              </c:pt>
            </c:strLit>
          </c:cat>
          <c:val>
            <c:numLit>
              <c:formatCode>General</c:formatCode>
              <c:ptCount val="194"/>
              <c:pt idx="0">
                <c:v>5954.7694805194806</c:v>
              </c:pt>
              <c:pt idx="1">
                <c:v>5855.0320823244556</c:v>
              </c:pt>
              <c:pt idx="2">
                <c:v>5507.6695869837295</c:v>
              </c:pt>
              <c:pt idx="3">
                <c:v>6082.7561061946899</c:v>
              </c:pt>
              <c:pt idx="4">
                <c:v>6388.336629001883</c:v>
              </c:pt>
              <c:pt idx="5">
                <c:v>6381.4484679665738</c:v>
              </c:pt>
              <c:pt idx="6">
                <c:v>6056.6437500000002</c:v>
              </c:pt>
              <c:pt idx="7">
                <c:v>6053.4764556962027</c:v>
              </c:pt>
              <c:pt idx="8">
                <c:v>5919.4106862231538</c:v>
              </c:pt>
              <c:pt idx="9">
                <c:v>6219.0130674002748</c:v>
              </c:pt>
              <c:pt idx="10">
                <c:v>5443.0607675906185</c:v>
              </c:pt>
              <c:pt idx="11">
                <c:v>5584.6097560975613</c:v>
              </c:pt>
              <c:pt idx="12">
                <c:v>5600.7722513089002</c:v>
              </c:pt>
              <c:pt idx="13">
                <c:v>5437.1176825588409</c:v>
              </c:pt>
              <c:pt idx="14">
                <c:v>5893.0874263261294</c:v>
              </c:pt>
              <c:pt idx="15">
                <c:v>5595.961424332344</c:v>
              </c:pt>
              <c:pt idx="16">
                <c:v>5692.1242672919107</c:v>
              </c:pt>
              <c:pt idx="17">
                <c:v>5283.839419978518</c:v>
              </c:pt>
              <c:pt idx="18">
                <c:v>5598.5693779904304</c:v>
              </c:pt>
              <c:pt idx="19">
                <c:v>5679.9128289473683</c:v>
              </c:pt>
              <c:pt idx="20">
                <c:v>5370.5180878552974</c:v>
              </c:pt>
              <c:pt idx="21">
                <c:v>5404.6769406392696</c:v>
              </c:pt>
              <c:pt idx="22">
                <c:v>5523.6275933609959</c:v>
              </c:pt>
              <c:pt idx="23">
                <c:v>5635.3203579418341</c:v>
              </c:pt>
              <c:pt idx="24">
                <c:v>5414.861514319341</c:v>
              </c:pt>
              <c:pt idx="25">
                <c:v>5447.967724583109</c:v>
              </c:pt>
              <c:pt idx="26">
                <c:v>5582.8347472005426</c:v>
              </c:pt>
              <c:pt idx="27">
                <c:v>5333.9463087248323</c:v>
              </c:pt>
              <c:pt idx="28">
                <c:v>5641.7491499811103</c:v>
              </c:pt>
              <c:pt idx="29">
                <c:v>5582.3340301003345</c:v>
              </c:pt>
              <c:pt idx="30">
                <c:v>5898.5829528158292</c:v>
              </c:pt>
              <c:pt idx="31">
                <c:v>5830.6055179090026</c:v>
              </c:pt>
              <c:pt idx="32">
                <c:v>5771.936145284124</c:v>
              </c:pt>
              <c:pt idx="33">
                <c:v>5858.3757338551859</c:v>
              </c:pt>
              <c:pt idx="34">
                <c:v>6077.2121546961325</c:v>
              </c:pt>
              <c:pt idx="35">
                <c:v>5661.5118613138684</c:v>
              </c:pt>
              <c:pt idx="36">
                <c:v>6250.9254218835058</c:v>
              </c:pt>
              <c:pt idx="37">
                <c:v>6444.8985781990523</c:v>
              </c:pt>
              <c:pt idx="38">
                <c:v>6356.1216421692852</c:v>
              </c:pt>
              <c:pt idx="39">
                <c:v>6660.2425925925927</c:v>
              </c:pt>
              <c:pt idx="40">
                <c:v>6616.4843304843307</c:v>
              </c:pt>
              <c:pt idx="41">
                <c:v>6533.6575400168495</c:v>
              </c:pt>
              <c:pt idx="42">
                <c:v>6338.915373059589</c:v>
              </c:pt>
              <c:pt idx="43">
                <c:v>6338.3649322879546</c:v>
              </c:pt>
              <c:pt idx="44">
                <c:v>6477.5664457621206</c:v>
              </c:pt>
              <c:pt idx="45">
                <c:v>6375.8320870156358</c:v>
              </c:pt>
              <c:pt idx="46">
                <c:v>6508.5240112994352</c:v>
              </c:pt>
              <c:pt idx="47">
                <c:v>6455.8488911810209</c:v>
              </c:pt>
              <c:pt idx="48">
                <c:v>6621.394090719933</c:v>
              </c:pt>
              <c:pt idx="49">
                <c:v>6397.3791769257823</c:v>
              </c:pt>
              <c:pt idx="50">
                <c:v>6254.9600849256904</c:v>
              </c:pt>
              <c:pt idx="51">
                <c:v>6259.4445887445891</c:v>
              </c:pt>
              <c:pt idx="52">
                <c:v>6302.0094339622638</c:v>
              </c:pt>
              <c:pt idx="53">
                <c:v>6441.9937655067115</c:v>
              </c:pt>
              <c:pt idx="54">
                <c:v>6537.5959537572253</c:v>
              </c:pt>
              <c:pt idx="55">
                <c:v>6287.5062611806798</c:v>
              </c:pt>
              <c:pt idx="56">
                <c:v>6365.7416247906194</c:v>
              </c:pt>
              <c:pt idx="57">
                <c:v>6362.409963985594</c:v>
              </c:pt>
              <c:pt idx="58">
                <c:v>6178.5749330954504</c:v>
              </c:pt>
              <c:pt idx="59">
                <c:v>6917.6415804327371</c:v>
              </c:pt>
              <c:pt idx="60">
                <c:v>6842.3913612565448</c:v>
              </c:pt>
              <c:pt idx="61">
                <c:v>6997.7753195673549</c:v>
              </c:pt>
              <c:pt idx="62">
                <c:v>6878.4699378023497</c:v>
              </c:pt>
              <c:pt idx="63">
                <c:v>6449.2077829346663</c:v>
              </c:pt>
              <c:pt idx="64">
                <c:v>6503.5079770261646</c:v>
              </c:pt>
              <c:pt idx="65">
                <c:v>6517.8464022967883</c:v>
              </c:pt>
              <c:pt idx="66">
                <c:v>6440.2609442060084</c:v>
              </c:pt>
              <c:pt idx="67">
                <c:v>6644.3771676300576</c:v>
              </c:pt>
              <c:pt idx="68">
                <c:v>6214.1917539267015</c:v>
              </c:pt>
              <c:pt idx="69">
                <c:v>6316.4248539564524</c:v>
              </c:pt>
              <c:pt idx="70">
                <c:v>6623.6546647035202</c:v>
              </c:pt>
              <c:pt idx="71">
                <c:v>6622.6728642724338</c:v>
              </c:pt>
              <c:pt idx="72">
                <c:v>6720.104166666667</c:v>
              </c:pt>
              <c:pt idx="73">
                <c:v>6862.8189116859949</c:v>
              </c:pt>
              <c:pt idx="74">
                <c:v>7029.1185185185186</c:v>
              </c:pt>
              <c:pt idx="75">
                <c:v>6665.5852442671985</c:v>
              </c:pt>
              <c:pt idx="76">
                <c:v>6865.2672259402398</c:v>
              </c:pt>
              <c:pt idx="77">
                <c:v>7037.0176582450422</c:v>
              </c:pt>
              <c:pt idx="78">
                <c:v>7312.5800443458984</c:v>
              </c:pt>
              <c:pt idx="79">
                <c:v>6783.1297709923665</c:v>
              </c:pt>
              <c:pt idx="80">
                <c:v>6838.6931534232881</c:v>
              </c:pt>
              <c:pt idx="81">
                <c:v>6974.1820194512529</c:v>
              </c:pt>
              <c:pt idx="82">
                <c:v>6997.949803759554</c:v>
              </c:pt>
              <c:pt idx="83">
                <c:v>6768.8967601775767</c:v>
              </c:pt>
              <c:pt idx="84">
                <c:v>7173.9185722253205</c:v>
              </c:pt>
              <c:pt idx="85">
                <c:v>7039.0655398832687</c:v>
              </c:pt>
              <c:pt idx="86">
                <c:v>6941.6194727891152</c:v>
              </c:pt>
              <c:pt idx="87">
                <c:v>6857.8891301863068</c:v>
              </c:pt>
              <c:pt idx="88">
                <c:v>7154.2474311549531</c:v>
              </c:pt>
              <c:pt idx="89">
                <c:v>6922.7137335152338</c:v>
              </c:pt>
              <c:pt idx="90">
                <c:v>7157.9512448132782</c:v>
              </c:pt>
              <c:pt idx="91">
                <c:v>7269.4109341057201</c:v>
              </c:pt>
              <c:pt idx="92">
                <c:v>6861.6142131979695</c:v>
              </c:pt>
              <c:pt idx="93">
                <c:v>6818.1524046967988</c:v>
              </c:pt>
              <c:pt idx="94">
                <c:v>6548.7261989978524</c:v>
              </c:pt>
              <c:pt idx="95">
                <c:v>6820.6300506256566</c:v>
              </c:pt>
              <c:pt idx="96">
                <c:v>7225.6849642004772</c:v>
              </c:pt>
              <c:pt idx="97">
                <c:v>6779.6900808854834</c:v>
              </c:pt>
              <c:pt idx="98">
                <c:v>6726.2531645569625</c:v>
              </c:pt>
              <c:pt idx="99">
                <c:v>6965.4810778080537</c:v>
              </c:pt>
              <c:pt idx="100">
                <c:v>6752.7004048582994</c:v>
              </c:pt>
              <c:pt idx="101">
                <c:v>6841.6248053969903</c:v>
              </c:pt>
              <c:pt idx="102">
                <c:v>7152.7136675081138</c:v>
              </c:pt>
              <c:pt idx="103">
                <c:v>6792.35460385439</c:v>
              </c:pt>
              <c:pt idx="104">
                <c:v>6998.7626412849495</c:v>
              </c:pt>
              <c:pt idx="105">
                <c:v>6963.9406584992339</c:v>
              </c:pt>
              <c:pt idx="106">
                <c:v>7130.3664825046044</c:v>
              </c:pt>
              <c:pt idx="107">
                <c:v>6916.2542808219177</c:v>
              </c:pt>
              <c:pt idx="108">
                <c:v>6880.4042553191493</c:v>
              </c:pt>
              <c:pt idx="109">
                <c:v>6850.3189404934692</c:v>
              </c:pt>
              <c:pt idx="110">
                <c:v>7043.282463711259</c:v>
              </c:pt>
              <c:pt idx="111">
                <c:v>7077.3610916724983</c:v>
              </c:pt>
              <c:pt idx="112">
                <c:v>7236.8649530021103</c:v>
              </c:pt>
              <c:pt idx="113">
                <c:v>6858.5212569316081</c:v>
              </c:pt>
              <c:pt idx="114">
                <c:v>7508.3632649915216</c:v>
              </c:pt>
              <c:pt idx="115">
                <c:v>7317.7230837394773</c:v>
              </c:pt>
              <c:pt idx="116">
                <c:v>7316.4318628828323</c:v>
              </c:pt>
              <c:pt idx="117">
                <c:v>7420.2647444298818</c:v>
              </c:pt>
              <c:pt idx="118">
                <c:v>6737.1600454029513</c:v>
              </c:pt>
              <c:pt idx="119">
                <c:v>6955.5299503008109</c:v>
              </c:pt>
              <c:pt idx="120">
                <c:v>6593.5666148263344</c:v>
              </c:pt>
              <c:pt idx="121">
                <c:v>6872.7727930535457</c:v>
              </c:pt>
              <c:pt idx="122">
                <c:v>6648.2949852507372</c:v>
              </c:pt>
              <c:pt idx="123">
                <c:v>7104.3007151776592</c:v>
              </c:pt>
              <c:pt idx="124">
                <c:v>7376.6927242220863</c:v>
              </c:pt>
              <c:pt idx="125">
                <c:v>6793.2932761087268</c:v>
              </c:pt>
              <c:pt idx="126">
                <c:v>6934.2219633943423</c:v>
              </c:pt>
              <c:pt idx="127">
                <c:v>6463.1544625587176</c:v>
              </c:pt>
              <c:pt idx="128">
                <c:v>6841.220661985958</c:v>
              </c:pt>
              <c:pt idx="129">
                <c:v>6845.0334224598928</c:v>
              </c:pt>
              <c:pt idx="130">
                <c:v>7330.8044237485447</c:v>
              </c:pt>
              <c:pt idx="131">
                <c:v>7042.0077220077219</c:v>
              </c:pt>
              <c:pt idx="132">
                <c:v>7543.0472636815921</c:v>
              </c:pt>
              <c:pt idx="133">
                <c:v>7228.9859693877552</c:v>
              </c:pt>
              <c:pt idx="134">
                <c:v>6860.6516183986369</c:v>
              </c:pt>
              <c:pt idx="135">
                <c:v>7253.0527331189714</c:v>
              </c:pt>
              <c:pt idx="136">
                <c:v>7583.0796735328413</c:v>
              </c:pt>
              <c:pt idx="137">
                <c:v>7657.3739573679331</c:v>
              </c:pt>
              <c:pt idx="138">
                <c:v>8081.1847656250002</c:v>
              </c:pt>
              <c:pt idx="139">
                <c:v>7571.0555138784694</c:v>
              </c:pt>
              <c:pt idx="140">
                <c:v>7436.8041237113403</c:v>
              </c:pt>
              <c:pt idx="141">
                <c:v>7794.6088306312522</c:v>
              </c:pt>
              <c:pt idx="142">
                <c:v>7486.075520833333</c:v>
              </c:pt>
              <c:pt idx="143">
                <c:v>8249.2146736494997</c:v>
              </c:pt>
              <c:pt idx="144">
                <c:v>9522.121550820817</c:v>
              </c:pt>
              <c:pt idx="145">
                <c:v>9095.8697231048573</c:v>
              </c:pt>
              <c:pt idx="146">
                <c:v>8715.9767002518893</c:v>
              </c:pt>
              <c:pt idx="147">
                <c:v>9033.3819500402897</c:v>
              </c:pt>
              <c:pt idx="148">
                <c:v>9108.2658662092617</c:v>
              </c:pt>
              <c:pt idx="149">
                <c:v>8723.4404837682996</c:v>
              </c:pt>
              <c:pt idx="150">
                <c:v>9269.8455598455603</c:v>
              </c:pt>
              <c:pt idx="151">
                <c:v>9348.4301075268813</c:v>
              </c:pt>
              <c:pt idx="152">
                <c:v>9284.4719195305952</c:v>
              </c:pt>
              <c:pt idx="153">
                <c:v>8737.3236188092251</c:v>
              </c:pt>
              <c:pt idx="154">
                <c:v>8822.4571256038653</c:v>
              </c:pt>
              <c:pt idx="155">
                <c:v>11567.477876106195</c:v>
              </c:pt>
              <c:pt idx="156">
                <c:v>9333.0668504479672</c:v>
              </c:pt>
              <c:pt idx="157">
                <c:v>9308.6863790596217</c:v>
              </c:pt>
              <c:pt idx="158">
                <c:v>9239.4191343963557</c:v>
              </c:pt>
              <c:pt idx="159">
                <c:v>10529.869601677148</c:v>
              </c:pt>
              <c:pt idx="160">
                <c:v>9814.1891223733001</c:v>
              </c:pt>
              <c:pt idx="161">
                <c:v>7579.0664907651717</c:v>
              </c:pt>
              <c:pt idx="162">
                <c:v>7072.2508532423208</c:v>
              </c:pt>
              <c:pt idx="163">
                <c:v>8611.7397998460347</c:v>
              </c:pt>
              <c:pt idx="164">
                <c:v>8422.387363834423</c:v>
              </c:pt>
              <c:pt idx="165">
                <c:v>8006.5673575129531</c:v>
              </c:pt>
              <c:pt idx="166">
                <c:v>7883.757132667618</c:v>
              </c:pt>
              <c:pt idx="167">
                <c:v>7096.5052160953801</c:v>
              </c:pt>
              <c:pt idx="168">
                <c:v>8019.1423925339368</c:v>
              </c:pt>
              <c:pt idx="169">
                <c:v>6933.120544394038</c:v>
              </c:pt>
              <c:pt idx="170">
                <c:v>7401.7873729132671</c:v>
              </c:pt>
              <c:pt idx="171">
                <c:v>6346.1831398502763</c:v>
              </c:pt>
              <c:pt idx="172">
                <c:v>6626.5241708215908</c:v>
              </c:pt>
              <c:pt idx="173">
                <c:v>8803.2996587030721</c:v>
              </c:pt>
              <c:pt idx="174">
                <c:v>7091.9720168954591</c:v>
              </c:pt>
              <c:pt idx="175">
                <c:v>6795.2554913294798</c:v>
              </c:pt>
              <c:pt idx="176">
                <c:v>6534.311833417979</c:v>
              </c:pt>
              <c:pt idx="177">
                <c:v>6381.5870253164558</c:v>
              </c:pt>
              <c:pt idx="178">
                <c:v>6586.0800970873788</c:v>
              </c:pt>
              <c:pt idx="179">
                <c:v>6694.0105011933174</c:v>
              </c:pt>
              <c:pt idx="180">
                <c:v>6402.3642241379312</c:v>
              </c:pt>
              <c:pt idx="181">
                <c:v>5829.1282268303003</c:v>
              </c:pt>
              <c:pt idx="182">
                <c:v>5577.0996060776588</c:v>
              </c:pt>
              <c:pt idx="183">
                <c:v>6466.4005602240895</c:v>
              </c:pt>
              <c:pt idx="184">
                <c:v>5471.4489603024576</c:v>
              </c:pt>
              <c:pt idx="185">
                <c:v>5279.0801186943618</c:v>
              </c:pt>
              <c:pt idx="186">
                <c:v>5378.4224598930477</c:v>
              </c:pt>
              <c:pt idx="187">
                <c:v>5691.64913957935</c:v>
              </c:pt>
              <c:pt idx="188">
                <c:v>6096.9204097714737</c:v>
              </c:pt>
              <c:pt idx="189">
                <c:v>5666.8283548818545</c:v>
              </c:pt>
              <c:pt idx="190">
                <c:v>5044.2853759621075</c:v>
              </c:pt>
              <c:pt idx="191">
                <c:v>5223.669487750557</c:v>
              </c:pt>
              <c:pt idx="192">
                <c:v>4941.1097733711049</c:v>
              </c:pt>
              <c:pt idx="193">
                <c:v>5191.6696878147031</c:v>
              </c:pt>
            </c:numLit>
          </c:val>
          <c:smooth val="0"/>
          <c:extLst>
            <c:ext xmlns:c16="http://schemas.microsoft.com/office/drawing/2014/chart" uri="{C3380CC4-5D6E-409C-BE32-E72D297353CC}">
              <c16:uniqueId val="{00000001-873C-412B-829C-32C3092CE43C}"/>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mayorista3'!$C$6:$C$35</c:f>
              <c:numCache>
                <c:formatCode>#,##0</c:formatCode>
                <c:ptCount val="30"/>
                <c:pt idx="0">
                  <c:v>12035.642857142857</c:v>
                </c:pt>
                <c:pt idx="1">
                  <c:v>10714</c:v>
                </c:pt>
                <c:pt idx="2">
                  <c:v>10591</c:v>
                </c:pt>
                <c:pt idx="4">
                  <c:v>12535.714285714286</c:v>
                </c:pt>
                <c:pt idx="6">
                  <c:v>12041.5</c:v>
                </c:pt>
                <c:pt idx="8">
                  <c:v>13250</c:v>
                </c:pt>
                <c:pt idx="9">
                  <c:v>12760</c:v>
                </c:pt>
                <c:pt idx="11">
                  <c:v>12400</c:v>
                </c:pt>
                <c:pt idx="12">
                  <c:v>13500</c:v>
                </c:pt>
                <c:pt idx="15">
                  <c:v>10000.185185185184</c:v>
                </c:pt>
                <c:pt idx="19">
                  <c:v>12536</c:v>
                </c:pt>
                <c:pt idx="23">
                  <c:v>11444</c:v>
                </c:pt>
                <c:pt idx="24">
                  <c:v>13524</c:v>
                </c:pt>
                <c:pt idx="25">
                  <c:v>12547.619047619048</c:v>
                </c:pt>
                <c:pt idx="27">
                  <c:v>10625</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mayorista3'!$D$6:$D$35</c:f>
              <c:numCache>
                <c:formatCode>#,##0</c:formatCode>
                <c:ptCount val="30"/>
                <c:pt idx="0">
                  <c:v>8750</c:v>
                </c:pt>
                <c:pt idx="1">
                  <c:v>8250</c:v>
                </c:pt>
                <c:pt idx="2">
                  <c:v>8250</c:v>
                </c:pt>
                <c:pt idx="3">
                  <c:v>7750</c:v>
                </c:pt>
                <c:pt idx="4">
                  <c:v>7750</c:v>
                </c:pt>
                <c:pt idx="5">
                  <c:v>7750</c:v>
                </c:pt>
                <c:pt idx="6">
                  <c:v>8750</c:v>
                </c:pt>
                <c:pt idx="7">
                  <c:v>8750</c:v>
                </c:pt>
                <c:pt idx="8">
                  <c:v>8750</c:v>
                </c:pt>
                <c:pt idx="9">
                  <c:v>8750</c:v>
                </c:pt>
                <c:pt idx="10">
                  <c:v>8750</c:v>
                </c:pt>
                <c:pt idx="11">
                  <c:v>8750</c:v>
                </c:pt>
                <c:pt idx="12">
                  <c:v>8250</c:v>
                </c:pt>
                <c:pt idx="13">
                  <c:v>8250</c:v>
                </c:pt>
                <c:pt idx="14">
                  <c:v>8250</c:v>
                </c:pt>
                <c:pt idx="15">
                  <c:v>7750</c:v>
                </c:pt>
                <c:pt idx="16">
                  <c:v>7750</c:v>
                </c:pt>
                <c:pt idx="17">
                  <c:v>7750</c:v>
                </c:pt>
                <c:pt idx="18">
                  <c:v>7742</c:v>
                </c:pt>
                <c:pt idx="19">
                  <c:v>7750</c:v>
                </c:pt>
                <c:pt idx="20">
                  <c:v>7750</c:v>
                </c:pt>
                <c:pt idx="21">
                  <c:v>7750</c:v>
                </c:pt>
                <c:pt idx="22">
                  <c:v>7750</c:v>
                </c:pt>
                <c:pt idx="23">
                  <c:v>7750</c:v>
                </c:pt>
                <c:pt idx="24">
                  <c:v>7750</c:v>
                </c:pt>
                <c:pt idx="25">
                  <c:v>7750</c:v>
                </c:pt>
                <c:pt idx="26">
                  <c:v>6750</c:v>
                </c:pt>
                <c:pt idx="27">
                  <c:v>6750</c:v>
                </c:pt>
                <c:pt idx="28">
                  <c:v>6750</c:v>
                </c:pt>
                <c:pt idx="29">
                  <c:v>6750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mayorista3'!$E$6:$E$35</c:f>
              <c:numCache>
                <c:formatCode>#,##0</c:formatCode>
                <c:ptCount val="30"/>
                <c:pt idx="0">
                  <c:v>8088.6075949367087</c:v>
                </c:pt>
                <c:pt idx="1">
                  <c:v>8029</c:v>
                </c:pt>
                <c:pt idx="2">
                  <c:v>8005.315217391304</c:v>
                </c:pt>
                <c:pt idx="3">
                  <c:v>7904.2584269662921</c:v>
                </c:pt>
                <c:pt idx="4">
                  <c:v>6616.9642857142853</c:v>
                </c:pt>
                <c:pt idx="5">
                  <c:v>6660.6410256410254</c:v>
                </c:pt>
                <c:pt idx="6">
                  <c:v>6509</c:v>
                </c:pt>
                <c:pt idx="7">
                  <c:v>6760.5070422535209</c:v>
                </c:pt>
                <c:pt idx="8">
                  <c:v>6496</c:v>
                </c:pt>
                <c:pt idx="9">
                  <c:v>6663</c:v>
                </c:pt>
                <c:pt idx="10">
                  <c:v>5529.588235294118</c:v>
                </c:pt>
                <c:pt idx="11">
                  <c:v>5500</c:v>
                </c:pt>
                <c:pt idx="12">
                  <c:v>4914.772727272727</c:v>
                </c:pt>
                <c:pt idx="13">
                  <c:v>5614.5</c:v>
                </c:pt>
                <c:pt idx="14">
                  <c:v>5412.0490196078435</c:v>
                </c:pt>
                <c:pt idx="15">
                  <c:v>5509</c:v>
                </c:pt>
                <c:pt idx="16">
                  <c:v>5253</c:v>
                </c:pt>
                <c:pt idx="17">
                  <c:v>5447.9069767441861</c:v>
                </c:pt>
                <c:pt idx="18">
                  <c:v>5509</c:v>
                </c:pt>
                <c:pt idx="19">
                  <c:v>5174</c:v>
                </c:pt>
                <c:pt idx="20">
                  <c:v>5500</c:v>
                </c:pt>
                <c:pt idx="21">
                  <c:v>5461</c:v>
                </c:pt>
                <c:pt idx="22">
                  <c:v>5328</c:v>
                </c:pt>
                <c:pt idx="23">
                  <c:v>5384</c:v>
                </c:pt>
                <c:pt idx="24">
                  <c:v>5596</c:v>
                </c:pt>
                <c:pt idx="25">
                  <c:v>5529</c:v>
                </c:pt>
                <c:pt idx="26">
                  <c:v>5598</c:v>
                </c:pt>
                <c:pt idx="27">
                  <c:v>5543</c:v>
                </c:pt>
                <c:pt idx="28">
                  <c:v>5643</c:v>
                </c:pt>
                <c:pt idx="29">
                  <c:v>5014.5294117647063</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mayorista3'!$F$6:$F$35</c:f>
              <c:numCache>
                <c:formatCode>#,##0</c:formatCode>
                <c:ptCount val="30"/>
                <c:pt idx="0">
                  <c:v>7812.0067114093963</c:v>
                </c:pt>
                <c:pt idx="1">
                  <c:v>7716.1940298507461</c:v>
                </c:pt>
                <c:pt idx="2">
                  <c:v>7466.068181818182</c:v>
                </c:pt>
                <c:pt idx="3">
                  <c:v>6591.1111111111113</c:v>
                </c:pt>
                <c:pt idx="4">
                  <c:v>6828.9078947368425</c:v>
                </c:pt>
                <c:pt idx="5">
                  <c:v>6403.8282828282827</c:v>
                </c:pt>
                <c:pt idx="6">
                  <c:v>6074.7471264367814</c:v>
                </c:pt>
                <c:pt idx="7">
                  <c:v>5812.6488549618325</c:v>
                </c:pt>
                <c:pt idx="8">
                  <c:v>6059.9101796407185</c:v>
                </c:pt>
                <c:pt idx="9">
                  <c:v>8284.69696969697</c:v>
                </c:pt>
                <c:pt idx="10">
                  <c:v>7174.9635036496347</c:v>
                </c:pt>
                <c:pt idx="11">
                  <c:v>6261.2752293577978</c:v>
                </c:pt>
                <c:pt idx="12">
                  <c:v>5361.9428571428571</c:v>
                </c:pt>
                <c:pt idx="13">
                  <c:v>6350.7686567164183</c:v>
                </c:pt>
                <c:pt idx="14">
                  <c:v>6746.8941176470589</c:v>
                </c:pt>
                <c:pt idx="15">
                  <c:v>6020.2682926829266</c:v>
                </c:pt>
                <c:pt idx="16">
                  <c:v>6307.3296703296701</c:v>
                </c:pt>
                <c:pt idx="17">
                  <c:v>5377.6802721088434</c:v>
                </c:pt>
                <c:pt idx="18">
                  <c:v>5287.2985074626868</c:v>
                </c:pt>
                <c:pt idx="19">
                  <c:v>5381.2881355932204</c:v>
                </c:pt>
                <c:pt idx="20">
                  <c:v>4985.8055555555557</c:v>
                </c:pt>
                <c:pt idx="21">
                  <c:v>4886.0396039603957</c:v>
                </c:pt>
                <c:pt idx="22">
                  <c:v>4873.1133333333337</c:v>
                </c:pt>
                <c:pt idx="23">
                  <c:v>4910.8372093023254</c:v>
                </c:pt>
                <c:pt idx="24">
                  <c:v>4970.0895522388064</c:v>
                </c:pt>
                <c:pt idx="25">
                  <c:v>4699.4901960784309</c:v>
                </c:pt>
                <c:pt idx="26">
                  <c:v>4895.84</c:v>
                </c:pt>
                <c:pt idx="27">
                  <c:v>4731.3063583815028</c:v>
                </c:pt>
                <c:pt idx="28">
                  <c:v>4426.1473684210523</c:v>
                </c:pt>
                <c:pt idx="29">
                  <c:v>4796.3389830508477</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mayorista3'!$G$6:$G$35</c:f>
              <c:numCache>
                <c:formatCode>#,##0</c:formatCode>
                <c:ptCount val="30"/>
                <c:pt idx="0">
                  <c:v>8587.7216494845361</c:v>
                </c:pt>
                <c:pt idx="1">
                  <c:v>9044.9732142857138</c:v>
                </c:pt>
                <c:pt idx="2">
                  <c:v>9176.136363636364</c:v>
                </c:pt>
                <c:pt idx="3">
                  <c:v>8730.6666666666661</c:v>
                </c:pt>
                <c:pt idx="4">
                  <c:v>10803.571428571429</c:v>
                </c:pt>
                <c:pt idx="5">
                  <c:v>9153.8461538461543</c:v>
                </c:pt>
                <c:pt idx="6">
                  <c:v>9145.9627329192554</c:v>
                </c:pt>
                <c:pt idx="7">
                  <c:v>9411.7647058823532</c:v>
                </c:pt>
                <c:pt idx="9">
                  <c:v>9545</c:v>
                </c:pt>
                <c:pt idx="10">
                  <c:v>8567</c:v>
                </c:pt>
                <c:pt idx="11">
                  <c:v>8000</c:v>
                </c:pt>
                <c:pt idx="12">
                  <c:v>8916.875</c:v>
                </c:pt>
                <c:pt idx="13">
                  <c:v>7705.588235294118</c:v>
                </c:pt>
                <c:pt idx="15">
                  <c:v>8504.9072164948448</c:v>
                </c:pt>
                <c:pt idx="16">
                  <c:v>7768.3658536585363</c:v>
                </c:pt>
                <c:pt idx="17">
                  <c:v>7647.3529411764703</c:v>
                </c:pt>
                <c:pt idx="20">
                  <c:v>8286</c:v>
                </c:pt>
                <c:pt idx="21">
                  <c:v>8283.6716417910447</c:v>
                </c:pt>
                <c:pt idx="22">
                  <c:v>7263.2894736842109</c:v>
                </c:pt>
                <c:pt idx="23">
                  <c:v>7583</c:v>
                </c:pt>
                <c:pt idx="24">
                  <c:v>7933.333333333333</c:v>
                </c:pt>
                <c:pt idx="25">
                  <c:v>7848</c:v>
                </c:pt>
                <c:pt idx="26">
                  <c:v>6565</c:v>
                </c:pt>
                <c:pt idx="27">
                  <c:v>5864.1525423728817</c:v>
                </c:pt>
                <c:pt idx="28">
                  <c:v>6725</c:v>
                </c:pt>
                <c:pt idx="29">
                  <c:v>9000</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mayorista3'!$H$6:$H$35</c:f>
              <c:numCache>
                <c:formatCode>#,##0</c:formatCode>
                <c:ptCount val="30"/>
                <c:pt idx="0">
                  <c:v>7000</c:v>
                </c:pt>
                <c:pt idx="1">
                  <c:v>7000</c:v>
                </c:pt>
                <c:pt idx="2">
                  <c:v>6500</c:v>
                </c:pt>
                <c:pt idx="3">
                  <c:v>7000</c:v>
                </c:pt>
                <c:pt idx="4">
                  <c:v>8000</c:v>
                </c:pt>
                <c:pt idx="5">
                  <c:v>7000</c:v>
                </c:pt>
                <c:pt idx="6">
                  <c:v>6000</c:v>
                </c:pt>
                <c:pt idx="7">
                  <c:v>6000</c:v>
                </c:pt>
                <c:pt idx="8">
                  <c:v>5800</c:v>
                </c:pt>
                <c:pt idx="9">
                  <c:v>5500</c:v>
                </c:pt>
                <c:pt idx="10">
                  <c:v>5200</c:v>
                </c:pt>
                <c:pt idx="11">
                  <c:v>5500</c:v>
                </c:pt>
                <c:pt idx="12">
                  <c:v>5000</c:v>
                </c:pt>
                <c:pt idx="13">
                  <c:v>4500</c:v>
                </c:pt>
                <c:pt idx="14">
                  <c:v>5000</c:v>
                </c:pt>
                <c:pt idx="15">
                  <c:v>4700</c:v>
                </c:pt>
                <c:pt idx="16">
                  <c:v>5000</c:v>
                </c:pt>
                <c:pt idx="17">
                  <c:v>4750</c:v>
                </c:pt>
                <c:pt idx="18">
                  <c:v>4500</c:v>
                </c:pt>
                <c:pt idx="19">
                  <c:v>4500</c:v>
                </c:pt>
                <c:pt idx="20">
                  <c:v>4500</c:v>
                </c:pt>
                <c:pt idx="21">
                  <c:v>4500</c:v>
                </c:pt>
                <c:pt idx="22">
                  <c:v>4500</c:v>
                </c:pt>
                <c:pt idx="23">
                  <c:v>4250</c:v>
                </c:pt>
                <c:pt idx="24">
                  <c:v>4250</c:v>
                </c:pt>
                <c:pt idx="25">
                  <c:v>3750</c:v>
                </c:pt>
                <c:pt idx="26">
                  <c:v>4250</c:v>
                </c:pt>
                <c:pt idx="27">
                  <c:v>4500</c:v>
                </c:pt>
                <c:pt idx="28">
                  <c:v>4500</c:v>
                </c:pt>
                <c:pt idx="29">
                  <c:v>4250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Agro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mayorista3'!$I$6:$I$35</c:f>
              <c:numCache>
                <c:formatCode>#,##0</c:formatCode>
                <c:ptCount val="30"/>
                <c:pt idx="1">
                  <c:v>8231</c:v>
                </c:pt>
                <c:pt idx="2">
                  <c:v>7966.5333333333338</c:v>
                </c:pt>
                <c:pt idx="3">
                  <c:v>7727</c:v>
                </c:pt>
                <c:pt idx="4">
                  <c:v>6971.6226415094343</c:v>
                </c:pt>
                <c:pt idx="5">
                  <c:v>7700</c:v>
                </c:pt>
                <c:pt idx="6">
                  <c:v>7025.05</c:v>
                </c:pt>
                <c:pt idx="7">
                  <c:v>7234</c:v>
                </c:pt>
                <c:pt idx="8">
                  <c:v>6716</c:v>
                </c:pt>
                <c:pt idx="9">
                  <c:v>6714</c:v>
                </c:pt>
                <c:pt idx="10">
                  <c:v>6423</c:v>
                </c:pt>
                <c:pt idx="11">
                  <c:v>5812.541666666667</c:v>
                </c:pt>
                <c:pt idx="13">
                  <c:v>5731</c:v>
                </c:pt>
                <c:pt idx="14">
                  <c:v>6231</c:v>
                </c:pt>
                <c:pt idx="15">
                  <c:v>5708</c:v>
                </c:pt>
                <c:pt idx="16">
                  <c:v>5250</c:v>
                </c:pt>
                <c:pt idx="17">
                  <c:v>5750</c:v>
                </c:pt>
                <c:pt idx="18">
                  <c:v>5750</c:v>
                </c:pt>
                <c:pt idx="19">
                  <c:v>5231</c:v>
                </c:pt>
                <c:pt idx="20">
                  <c:v>5182</c:v>
                </c:pt>
                <c:pt idx="21">
                  <c:v>5208.541666666667</c:v>
                </c:pt>
                <c:pt idx="22">
                  <c:v>5167</c:v>
                </c:pt>
                <c:pt idx="24">
                  <c:v>4750</c:v>
                </c:pt>
                <c:pt idx="25">
                  <c:v>4750</c:v>
                </c:pt>
                <c:pt idx="26">
                  <c:v>5250</c:v>
                </c:pt>
                <c:pt idx="27">
                  <c:v>5250</c:v>
                </c:pt>
                <c:pt idx="28">
                  <c:v>5250</c:v>
                </c:pt>
                <c:pt idx="29">
                  <c:v>5250</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mayorista3'!$J$6:$J$35</c:f>
              <c:numCache>
                <c:formatCode>#,##0</c:formatCode>
                <c:ptCount val="30"/>
                <c:pt idx="0">
                  <c:v>8750</c:v>
                </c:pt>
                <c:pt idx="2">
                  <c:v>8250</c:v>
                </c:pt>
                <c:pt idx="3">
                  <c:v>7750</c:v>
                </c:pt>
                <c:pt idx="5">
                  <c:v>8125</c:v>
                </c:pt>
                <c:pt idx="6">
                  <c:v>7955</c:v>
                </c:pt>
                <c:pt idx="7">
                  <c:v>7722.2222222222226</c:v>
                </c:pt>
                <c:pt idx="8">
                  <c:v>7300</c:v>
                </c:pt>
                <c:pt idx="11">
                  <c:v>6750</c:v>
                </c:pt>
                <c:pt idx="12">
                  <c:v>7416.666666666667</c:v>
                </c:pt>
                <c:pt idx="15">
                  <c:v>7300</c:v>
                </c:pt>
                <c:pt idx="16">
                  <c:v>7357.1428571428569</c:v>
                </c:pt>
                <c:pt idx="17">
                  <c:v>7000</c:v>
                </c:pt>
                <c:pt idx="18">
                  <c:v>7500</c:v>
                </c:pt>
                <c:pt idx="20">
                  <c:v>6750</c:v>
                </c:pt>
                <c:pt idx="22">
                  <c:v>6750</c:v>
                </c:pt>
                <c:pt idx="23">
                  <c:v>6250</c:v>
                </c:pt>
                <c:pt idx="25">
                  <c:v>5750</c:v>
                </c:pt>
                <c:pt idx="26">
                  <c:v>5500</c:v>
                </c:pt>
                <c:pt idx="27">
                  <c:v>5237</c:v>
                </c:pt>
                <c:pt idx="28">
                  <c:v>5750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mayorista3'!$K$6:$K$35</c:f>
              <c:numCache>
                <c:formatCode>#,##0</c:formatCode>
                <c:ptCount val="30"/>
                <c:pt idx="0">
                  <c:v>7642.8571428571431</c:v>
                </c:pt>
                <c:pt idx="1">
                  <c:v>7675.6756756756758</c:v>
                </c:pt>
                <c:pt idx="2">
                  <c:v>8833.3333333333339</c:v>
                </c:pt>
                <c:pt idx="3">
                  <c:v>8533.3333333333339</c:v>
                </c:pt>
                <c:pt idx="4">
                  <c:v>8922.9230769230762</c:v>
                </c:pt>
                <c:pt idx="5">
                  <c:v>8999.7058823529405</c:v>
                </c:pt>
                <c:pt idx="6">
                  <c:v>7837.2093023255811</c:v>
                </c:pt>
                <c:pt idx="7">
                  <c:v>8000</c:v>
                </c:pt>
                <c:pt idx="8">
                  <c:v>8000</c:v>
                </c:pt>
                <c:pt idx="9">
                  <c:v>8000</c:v>
                </c:pt>
                <c:pt idx="10">
                  <c:v>8000</c:v>
                </c:pt>
                <c:pt idx="12">
                  <c:v>8500</c:v>
                </c:pt>
                <c:pt idx="13">
                  <c:v>8000</c:v>
                </c:pt>
                <c:pt idx="14">
                  <c:v>7000</c:v>
                </c:pt>
                <c:pt idx="15">
                  <c:v>7000</c:v>
                </c:pt>
                <c:pt idx="16">
                  <c:v>7000</c:v>
                </c:pt>
                <c:pt idx="17">
                  <c:v>7000</c:v>
                </c:pt>
                <c:pt idx="19">
                  <c:v>7000</c:v>
                </c:pt>
                <c:pt idx="20">
                  <c:v>7000</c:v>
                </c:pt>
                <c:pt idx="22">
                  <c:v>6500</c:v>
                </c:pt>
                <c:pt idx="23">
                  <c:v>6263</c:v>
                </c:pt>
                <c:pt idx="24">
                  <c:v>6000</c:v>
                </c:pt>
                <c:pt idx="25">
                  <c:v>6000</c:v>
                </c:pt>
                <c:pt idx="26">
                  <c:v>6000</c:v>
                </c:pt>
                <c:pt idx="27">
                  <c:v>6000</c:v>
                </c:pt>
                <c:pt idx="28">
                  <c:v>6000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43774</c:v>
                </c:pt>
                <c:pt idx="1">
                  <c:v>43775</c:v>
                </c:pt>
                <c:pt idx="2">
                  <c:v>43776</c:v>
                </c:pt>
                <c:pt idx="3">
                  <c:v>43777</c:v>
                </c:pt>
                <c:pt idx="4">
                  <c:v>43780</c:v>
                </c:pt>
                <c:pt idx="5">
                  <c:v>43781</c:v>
                </c:pt>
                <c:pt idx="6">
                  <c:v>43782</c:v>
                </c:pt>
                <c:pt idx="7">
                  <c:v>43783</c:v>
                </c:pt>
                <c:pt idx="8">
                  <c:v>43784</c:v>
                </c:pt>
                <c:pt idx="9">
                  <c:v>43787</c:v>
                </c:pt>
                <c:pt idx="10">
                  <c:v>43788</c:v>
                </c:pt>
                <c:pt idx="11">
                  <c:v>43789</c:v>
                </c:pt>
                <c:pt idx="12">
                  <c:v>43790</c:v>
                </c:pt>
                <c:pt idx="13">
                  <c:v>43791</c:v>
                </c:pt>
                <c:pt idx="14">
                  <c:v>43794</c:v>
                </c:pt>
                <c:pt idx="15">
                  <c:v>43795</c:v>
                </c:pt>
                <c:pt idx="16">
                  <c:v>43796</c:v>
                </c:pt>
                <c:pt idx="17">
                  <c:v>43797</c:v>
                </c:pt>
                <c:pt idx="18">
                  <c:v>43798</c:v>
                </c:pt>
                <c:pt idx="19">
                  <c:v>43801</c:v>
                </c:pt>
                <c:pt idx="20">
                  <c:v>43802</c:v>
                </c:pt>
                <c:pt idx="21">
                  <c:v>43803</c:v>
                </c:pt>
                <c:pt idx="22">
                  <c:v>43804</c:v>
                </c:pt>
                <c:pt idx="23">
                  <c:v>43805</c:v>
                </c:pt>
                <c:pt idx="24">
                  <c:v>43808</c:v>
                </c:pt>
                <c:pt idx="25">
                  <c:v>43809</c:v>
                </c:pt>
                <c:pt idx="26">
                  <c:v>43810</c:v>
                </c:pt>
                <c:pt idx="27">
                  <c:v>43811</c:v>
                </c:pt>
                <c:pt idx="28">
                  <c:v>43812</c:v>
                </c:pt>
                <c:pt idx="29">
                  <c:v>43815</c:v>
                </c:pt>
              </c:numCache>
            </c:numRef>
          </c:cat>
          <c:val>
            <c:numRef>
              <c:f>'precio mayorista3'!$L$6:$L$35</c:f>
              <c:numCache>
                <c:formatCode>#,##0</c:formatCode>
                <c:ptCount val="30"/>
                <c:pt idx="0">
                  <c:v>7750</c:v>
                </c:pt>
                <c:pt idx="1">
                  <c:v>8000</c:v>
                </c:pt>
                <c:pt idx="2">
                  <c:v>8000</c:v>
                </c:pt>
                <c:pt idx="3">
                  <c:v>10333.333333333334</c:v>
                </c:pt>
                <c:pt idx="4">
                  <c:v>8000</c:v>
                </c:pt>
                <c:pt idx="5">
                  <c:v>9610</c:v>
                </c:pt>
                <c:pt idx="6">
                  <c:v>8000</c:v>
                </c:pt>
                <c:pt idx="7">
                  <c:v>10500</c:v>
                </c:pt>
                <c:pt idx="8">
                  <c:v>8750</c:v>
                </c:pt>
                <c:pt idx="9">
                  <c:v>9000</c:v>
                </c:pt>
                <c:pt idx="10">
                  <c:v>8923.0769230769238</c:v>
                </c:pt>
                <c:pt idx="11">
                  <c:v>9000</c:v>
                </c:pt>
                <c:pt idx="12">
                  <c:v>9000</c:v>
                </c:pt>
                <c:pt idx="13">
                  <c:v>9500</c:v>
                </c:pt>
                <c:pt idx="14">
                  <c:v>9000</c:v>
                </c:pt>
                <c:pt idx="15">
                  <c:v>9000</c:v>
                </c:pt>
                <c:pt idx="16">
                  <c:v>9000</c:v>
                </c:pt>
                <c:pt idx="17">
                  <c:v>9000</c:v>
                </c:pt>
                <c:pt idx="18">
                  <c:v>8500</c:v>
                </c:pt>
                <c:pt idx="19">
                  <c:v>8429</c:v>
                </c:pt>
                <c:pt idx="20">
                  <c:v>8500</c:v>
                </c:pt>
                <c:pt idx="21">
                  <c:v>9000</c:v>
                </c:pt>
                <c:pt idx="22">
                  <c:v>7500</c:v>
                </c:pt>
                <c:pt idx="23">
                  <c:v>7000</c:v>
                </c:pt>
                <c:pt idx="24">
                  <c:v>7000</c:v>
                </c:pt>
                <c:pt idx="25">
                  <c:v>7000</c:v>
                </c:pt>
                <c:pt idx="26">
                  <c:v>7000</c:v>
                </c:pt>
                <c:pt idx="27">
                  <c:v>7000</c:v>
                </c:pt>
                <c:pt idx="28">
                  <c:v>7000</c:v>
                </c:pt>
                <c:pt idx="29">
                  <c:v>7000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minorista'!$C$25:$C$42</c:f>
              <c:numCache>
                <c:formatCode>mmm\-yy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'precio minorista'!$D$25:$D$42</c:f>
              <c:numCache>
                <c:formatCode>#,##0</c:formatCode>
                <c:ptCount val="18"/>
                <c:pt idx="0">
                  <c:v>1050.9000000000001</c:v>
                </c:pt>
                <c:pt idx="1">
                  <c:v>968</c:v>
                </c:pt>
                <c:pt idx="2">
                  <c:v>978.2</c:v>
                </c:pt>
                <c:pt idx="3">
                  <c:v>1032.5</c:v>
                </c:pt>
                <c:pt idx="4">
                  <c:v>1395.375</c:v>
                </c:pt>
                <c:pt idx="5">
                  <c:v>1643.7</c:v>
                </c:pt>
                <c:pt idx="6">
                  <c:v>1570</c:v>
                </c:pt>
                <c:pt idx="7">
                  <c:v>1380.1666666666667</c:v>
                </c:pt>
                <c:pt idx="8">
                  <c:v>1244</c:v>
                </c:pt>
                <c:pt idx="9">
                  <c:v>1158.8</c:v>
                </c:pt>
                <c:pt idx="10">
                  <c:v>1172</c:v>
                </c:pt>
                <c:pt idx="11">
                  <c:v>1148.2</c:v>
                </c:pt>
                <c:pt idx="12">
                  <c:v>1157.75</c:v>
                </c:pt>
                <c:pt idx="13">
                  <c:v>1173.375</c:v>
                </c:pt>
                <c:pt idx="14">
                  <c:v>1161.8</c:v>
                </c:pt>
                <c:pt idx="15">
                  <c:v>1141</c:v>
                </c:pt>
                <c:pt idx="16">
                  <c:v>1162</c:v>
                </c:pt>
                <c:pt idx="17">
                  <c:v>1168.5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minorista'!$C$25:$C$42</c:f>
              <c:numCache>
                <c:formatCode>mmm\-yy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'precio minorista'!$E$25:$E$42</c:f>
              <c:numCache>
                <c:formatCode>#,##0</c:formatCode>
                <c:ptCount val="18"/>
                <c:pt idx="0">
                  <c:v>494</c:v>
                </c:pt>
                <c:pt idx="1">
                  <c:v>496.5</c:v>
                </c:pt>
                <c:pt idx="2">
                  <c:v>552</c:v>
                </c:pt>
                <c:pt idx="3">
                  <c:v>711</c:v>
                </c:pt>
                <c:pt idx="4">
                  <c:v>827.25</c:v>
                </c:pt>
                <c:pt idx="5">
                  <c:v>662.4</c:v>
                </c:pt>
                <c:pt idx="6">
                  <c:v>410.625</c:v>
                </c:pt>
                <c:pt idx="7">
                  <c:v>399.75</c:v>
                </c:pt>
                <c:pt idx="8">
                  <c:v>454.375</c:v>
                </c:pt>
                <c:pt idx="9">
                  <c:v>476.5</c:v>
                </c:pt>
                <c:pt idx="10">
                  <c:v>459</c:v>
                </c:pt>
                <c:pt idx="11">
                  <c:v>472.2</c:v>
                </c:pt>
                <c:pt idx="12">
                  <c:v>476.25</c:v>
                </c:pt>
                <c:pt idx="13">
                  <c:v>480.25</c:v>
                </c:pt>
                <c:pt idx="14">
                  <c:v>478.5</c:v>
                </c:pt>
                <c:pt idx="15">
                  <c:v>497.28571428571428</c:v>
                </c:pt>
                <c:pt idx="16">
                  <c:v>565</c:v>
                </c:pt>
                <c:pt idx="17">
                  <c:v>530.9</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minorista'!$C$25:$C$42</c:f>
              <c:numCache>
                <c:formatCode>mmm\-yy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'precio minorista'!$F$25:$F$42</c:f>
              <c:numCache>
                <c:formatCode>#,##0</c:formatCode>
                <c:ptCount val="18"/>
                <c:pt idx="0">
                  <c:v>265.42502975009916</c:v>
                </c:pt>
                <c:pt idx="1">
                  <c:v>271.91517434075263</c:v>
                </c:pt>
                <c:pt idx="2">
                  <c:v>372.33596281957091</c:v>
                </c:pt>
                <c:pt idx="3">
                  <c:v>475.1665607385533</c:v>
                </c:pt>
                <c:pt idx="4">
                  <c:v>575.49080451004954</c:v>
                </c:pt>
                <c:pt idx="5">
                  <c:v>357.89514013028332</c:v>
                </c:pt>
                <c:pt idx="6">
                  <c:v>174.30559255920807</c:v>
                </c:pt>
                <c:pt idx="7">
                  <c:v>166.14525586707438</c:v>
                </c:pt>
                <c:pt idx="8">
                  <c:v>233.74447619430919</c:v>
                </c:pt>
                <c:pt idx="9">
                  <c:v>228.22083552069827</c:v>
                </c:pt>
                <c:pt idx="10">
                  <c:v>230.61213090731468</c:v>
                </c:pt>
                <c:pt idx="11">
                  <c:v>260.36718136216138</c:v>
                </c:pt>
                <c:pt idx="12">
                  <c:v>267.90586959362344</c:v>
                </c:pt>
                <c:pt idx="13">
                  <c:v>273.84937343358399</c:v>
                </c:pt>
                <c:pt idx="14">
                  <c:v>275.59819487960203</c:v>
                </c:pt>
                <c:pt idx="15">
                  <c:v>279.80869960120913</c:v>
                </c:pt>
                <c:pt idx="16">
                  <c:v>354.05664321794097</c:v>
                </c:pt>
                <c:pt idx="17">
                  <c:v>266.29674758740441</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regiones'!$C$7:$C$25</c:f>
              <c:numCache>
                <c:formatCode>#,##0</c:formatCode>
                <c:ptCount val="19"/>
                <c:pt idx="0">
                  <c:v>1154</c:v>
                </c:pt>
                <c:pt idx="1">
                  <c:v>1240</c:v>
                </c:pt>
                <c:pt idx="2">
                  <c:v>1180</c:v>
                </c:pt>
                <c:pt idx="3">
                  <c:v>1190</c:v>
                </c:pt>
                <c:pt idx="4">
                  <c:v>1173</c:v>
                </c:pt>
                <c:pt idx="5">
                  <c:v>1346.5</c:v>
                </c:pt>
                <c:pt idx="6">
                  <c:v>1165</c:v>
                </c:pt>
                <c:pt idx="7">
                  <c:v>1047</c:v>
                </c:pt>
                <c:pt idx="8">
                  <c:v>1176</c:v>
                </c:pt>
                <c:pt idx="9">
                  <c:v>1215</c:v>
                </c:pt>
                <c:pt idx="10">
                  <c:v>1181.5</c:v>
                </c:pt>
                <c:pt idx="11">
                  <c:v>920</c:v>
                </c:pt>
                <c:pt idx="12">
                  <c:v>1223</c:v>
                </c:pt>
                <c:pt idx="13">
                  <c:v>1215</c:v>
                </c:pt>
                <c:pt idx="14">
                  <c:v>1280</c:v>
                </c:pt>
                <c:pt idx="15">
                  <c:v>1257</c:v>
                </c:pt>
                <c:pt idx="16">
                  <c:v>1265</c:v>
                </c:pt>
                <c:pt idx="17">
                  <c:v>1148.5</c:v>
                </c:pt>
                <c:pt idx="18">
                  <c:v>1290</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regiones'!$D$7:$D$25</c:f>
              <c:numCache>
                <c:formatCode>#,##0</c:formatCode>
                <c:ptCount val="19"/>
                <c:pt idx="0">
                  <c:v>1172</c:v>
                </c:pt>
                <c:pt idx="1">
                  <c:v>1221</c:v>
                </c:pt>
                <c:pt idx="2">
                  <c:v>1202</c:v>
                </c:pt>
                <c:pt idx="3">
                  <c:v>1193</c:v>
                </c:pt>
                <c:pt idx="4">
                  <c:v>1183</c:v>
                </c:pt>
                <c:pt idx="5">
                  <c:v>1187</c:v>
                </c:pt>
                <c:pt idx="6">
                  <c:v>1182</c:v>
                </c:pt>
                <c:pt idx="7">
                  <c:v>1162</c:v>
                </c:pt>
                <c:pt idx="8">
                  <c:v>1214</c:v>
                </c:pt>
                <c:pt idx="9">
                  <c:v>1159</c:v>
                </c:pt>
                <c:pt idx="10">
                  <c:v>1179</c:v>
                </c:pt>
                <c:pt idx="11">
                  <c:v>1290</c:v>
                </c:pt>
                <c:pt idx="12">
                  <c:v>1190</c:v>
                </c:pt>
                <c:pt idx="13">
                  <c:v>1238</c:v>
                </c:pt>
                <c:pt idx="14">
                  <c:v>1216</c:v>
                </c:pt>
                <c:pt idx="15">
                  <c:v>1249</c:v>
                </c:pt>
                <c:pt idx="16">
                  <c:v>1207</c:v>
                </c:pt>
                <c:pt idx="17">
                  <c:v>1205</c:v>
                </c:pt>
                <c:pt idx="18">
                  <c:v>1216</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regiones'!$E$7:$E$25</c:f>
              <c:numCache>
                <c:formatCode>#,##0</c:formatCode>
                <c:ptCount val="19"/>
                <c:pt idx="0">
                  <c:v>1173</c:v>
                </c:pt>
                <c:pt idx="1">
                  <c:v>1192.5</c:v>
                </c:pt>
                <c:pt idx="2">
                  <c:v>1187.5</c:v>
                </c:pt>
                <c:pt idx="3">
                  <c:v>1149.5</c:v>
                </c:pt>
                <c:pt idx="4">
                  <c:v>1157</c:v>
                </c:pt>
                <c:pt idx="5">
                  <c:v>1150</c:v>
                </c:pt>
                <c:pt idx="6">
                  <c:v>1150</c:v>
                </c:pt>
                <c:pt idx="7">
                  <c:v>1147</c:v>
                </c:pt>
                <c:pt idx="8">
                  <c:v>1147</c:v>
                </c:pt>
                <c:pt idx="9">
                  <c:v>1172.5</c:v>
                </c:pt>
                <c:pt idx="10">
                  <c:v>1230</c:v>
                </c:pt>
                <c:pt idx="11">
                  <c:v>1231.5</c:v>
                </c:pt>
                <c:pt idx="12">
                  <c:v>1151.5</c:v>
                </c:pt>
                <c:pt idx="13">
                  <c:v>1201</c:v>
                </c:pt>
                <c:pt idx="14">
                  <c:v>1223.5</c:v>
                </c:pt>
                <c:pt idx="15">
                  <c:v>1180.5</c:v>
                </c:pt>
                <c:pt idx="16">
                  <c:v>1194.5</c:v>
                </c:pt>
                <c:pt idx="17">
                  <c:v>1188.5</c:v>
                </c:pt>
                <c:pt idx="18">
                  <c:v>1210</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regiones'!$F$7:$F$25</c:f>
              <c:numCache>
                <c:formatCode>#,##0</c:formatCode>
                <c:ptCount val="19"/>
                <c:pt idx="0">
                  <c:v>1170</c:v>
                </c:pt>
                <c:pt idx="1">
                  <c:v>1175</c:v>
                </c:pt>
                <c:pt idx="2">
                  <c:v>1152</c:v>
                </c:pt>
                <c:pt idx="3">
                  <c:v>1150.5</c:v>
                </c:pt>
                <c:pt idx="4">
                  <c:v>1171.5</c:v>
                </c:pt>
                <c:pt idx="5">
                  <c:v>1135</c:v>
                </c:pt>
                <c:pt idx="6">
                  <c:v>1128</c:v>
                </c:pt>
                <c:pt idx="7">
                  <c:v>1123</c:v>
                </c:pt>
                <c:pt idx="8">
                  <c:v>1126.5</c:v>
                </c:pt>
                <c:pt idx="9">
                  <c:v>1171</c:v>
                </c:pt>
                <c:pt idx="10">
                  <c:v>1166.5</c:v>
                </c:pt>
                <c:pt idx="11">
                  <c:v>1207</c:v>
                </c:pt>
                <c:pt idx="12">
                  <c:v>1121.5</c:v>
                </c:pt>
                <c:pt idx="13">
                  <c:v>1158.5</c:v>
                </c:pt>
                <c:pt idx="14">
                  <c:v>1219</c:v>
                </c:pt>
                <c:pt idx="15">
                  <c:v>1156.5</c:v>
                </c:pt>
                <c:pt idx="16">
                  <c:v>1187</c:v>
                </c:pt>
                <c:pt idx="17">
                  <c:v>1175</c:v>
                </c:pt>
                <c:pt idx="18">
                  <c:v>1192</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regiones'!$G$7:$G$25</c:f>
              <c:numCache>
                <c:formatCode>#,##0</c:formatCode>
                <c:ptCount val="19"/>
                <c:pt idx="0">
                  <c:v>1129</c:v>
                </c:pt>
                <c:pt idx="1">
                  <c:v>1190</c:v>
                </c:pt>
                <c:pt idx="2">
                  <c:v>1183</c:v>
                </c:pt>
                <c:pt idx="3">
                  <c:v>1152</c:v>
                </c:pt>
                <c:pt idx="4">
                  <c:v>1153</c:v>
                </c:pt>
                <c:pt idx="5">
                  <c:v>1066.5</c:v>
                </c:pt>
                <c:pt idx="6">
                  <c:v>1132</c:v>
                </c:pt>
                <c:pt idx="7">
                  <c:v>1151</c:v>
                </c:pt>
                <c:pt idx="8">
                  <c:v>1121</c:v>
                </c:pt>
                <c:pt idx="9">
                  <c:v>1142</c:v>
                </c:pt>
                <c:pt idx="10">
                  <c:v>1180</c:v>
                </c:pt>
                <c:pt idx="11">
                  <c:v>1157</c:v>
                </c:pt>
                <c:pt idx="12">
                  <c:v>1240</c:v>
                </c:pt>
                <c:pt idx="13">
                  <c:v>1168</c:v>
                </c:pt>
                <c:pt idx="14">
                  <c:v>1173</c:v>
                </c:pt>
                <c:pt idx="15">
                  <c:v>1209</c:v>
                </c:pt>
                <c:pt idx="16">
                  <c:v>1194</c:v>
                </c:pt>
                <c:pt idx="17">
                  <c:v>1216</c:v>
                </c:pt>
                <c:pt idx="18">
                  <c:v>1191</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regiones'!$H$7:$H$25</c:f>
              <c:numCache>
                <c:formatCode>#,##0</c:formatCode>
                <c:ptCount val="19"/>
                <c:pt idx="0">
                  <c:v>1028.5</c:v>
                </c:pt>
                <c:pt idx="1">
                  <c:v>1165</c:v>
                </c:pt>
                <c:pt idx="2">
                  <c:v>1083</c:v>
                </c:pt>
                <c:pt idx="3">
                  <c:v>1020.5</c:v>
                </c:pt>
                <c:pt idx="4">
                  <c:v>1164</c:v>
                </c:pt>
                <c:pt idx="5">
                  <c:v>1162.5</c:v>
                </c:pt>
                <c:pt idx="6">
                  <c:v>815</c:v>
                </c:pt>
                <c:pt idx="7">
                  <c:v>1032</c:v>
                </c:pt>
                <c:pt idx="8">
                  <c:v>1030</c:v>
                </c:pt>
                <c:pt idx="9">
                  <c:v>1109.5</c:v>
                </c:pt>
                <c:pt idx="10">
                  <c:v>1015.5</c:v>
                </c:pt>
                <c:pt idx="11">
                  <c:v>1207.5</c:v>
                </c:pt>
                <c:pt idx="12">
                  <c:v>1075.5</c:v>
                </c:pt>
                <c:pt idx="13">
                  <c:v>1189</c:v>
                </c:pt>
                <c:pt idx="14">
                  <c:v>1101</c:v>
                </c:pt>
                <c:pt idx="15">
                  <c:v>1141.5</c:v>
                </c:pt>
                <c:pt idx="16">
                  <c:v>1173.5</c:v>
                </c:pt>
                <c:pt idx="17">
                  <c:v>1106</c:v>
                </c:pt>
                <c:pt idx="18">
                  <c:v>1146.5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regiones'!$I$7:$I$25</c:f>
              <c:numCache>
                <c:formatCode>#,##0</c:formatCode>
                <c:ptCount val="19"/>
                <c:pt idx="0">
                  <c:v>1159.5</c:v>
                </c:pt>
                <c:pt idx="1">
                  <c:v>1206.5</c:v>
                </c:pt>
                <c:pt idx="2">
                  <c:v>1158.5</c:v>
                </c:pt>
                <c:pt idx="3">
                  <c:v>1168</c:v>
                </c:pt>
                <c:pt idx="4">
                  <c:v>1191.5</c:v>
                </c:pt>
                <c:pt idx="5">
                  <c:v>1158.5</c:v>
                </c:pt>
                <c:pt idx="6">
                  <c:v>1090</c:v>
                </c:pt>
                <c:pt idx="7">
                  <c:v>1094</c:v>
                </c:pt>
                <c:pt idx="8">
                  <c:v>1106.5</c:v>
                </c:pt>
                <c:pt idx="9">
                  <c:v>1150</c:v>
                </c:pt>
                <c:pt idx="10">
                  <c:v>1203.5</c:v>
                </c:pt>
                <c:pt idx="11">
                  <c:v>1131</c:v>
                </c:pt>
                <c:pt idx="12">
                  <c:v>1144</c:v>
                </c:pt>
                <c:pt idx="13">
                  <c:v>1156.5</c:v>
                </c:pt>
                <c:pt idx="14">
                  <c:v>1139</c:v>
                </c:pt>
                <c:pt idx="15">
                  <c:v>1227</c:v>
                </c:pt>
                <c:pt idx="16">
                  <c:v>1210</c:v>
                </c:pt>
                <c:pt idx="17">
                  <c:v>1211</c:v>
                </c:pt>
                <c:pt idx="18">
                  <c:v>1227</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regiones'!$J$7:$J$25</c:f>
              <c:numCache>
                <c:formatCode>#,##0</c:formatCode>
                <c:ptCount val="19"/>
                <c:pt idx="0">
                  <c:v>1055</c:v>
                </c:pt>
                <c:pt idx="1">
                  <c:v>1065.5</c:v>
                </c:pt>
                <c:pt idx="2">
                  <c:v>1035</c:v>
                </c:pt>
                <c:pt idx="3">
                  <c:v>1038.5</c:v>
                </c:pt>
                <c:pt idx="4">
                  <c:v>999</c:v>
                </c:pt>
                <c:pt idx="5">
                  <c:v>1018.5</c:v>
                </c:pt>
                <c:pt idx="6">
                  <c:v>1015</c:v>
                </c:pt>
                <c:pt idx="7">
                  <c:v>1011.5</c:v>
                </c:pt>
                <c:pt idx="8">
                  <c:v>1009</c:v>
                </c:pt>
                <c:pt idx="9">
                  <c:v>1029.5</c:v>
                </c:pt>
                <c:pt idx="10">
                  <c:v>1086</c:v>
                </c:pt>
                <c:pt idx="11">
                  <c:v>974.5</c:v>
                </c:pt>
                <c:pt idx="12">
                  <c:v>1113.5</c:v>
                </c:pt>
                <c:pt idx="13">
                  <c:v>1077.5</c:v>
                </c:pt>
                <c:pt idx="14">
                  <c:v>1112.5</c:v>
                </c:pt>
                <c:pt idx="15">
                  <c:v>1148</c:v>
                </c:pt>
                <c:pt idx="16">
                  <c:v>1152</c:v>
                </c:pt>
                <c:pt idx="17">
                  <c:v>1158.5</c:v>
                </c:pt>
                <c:pt idx="18">
                  <c:v>1123.5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regiones'!$K$7:$K$25</c:f>
              <c:numCache>
                <c:formatCode>#,##0</c:formatCode>
                <c:ptCount val="19"/>
                <c:pt idx="0">
                  <c:v>1159</c:v>
                </c:pt>
                <c:pt idx="1">
                  <c:v>1123.5</c:v>
                </c:pt>
                <c:pt idx="2">
                  <c:v>1148.5</c:v>
                </c:pt>
                <c:pt idx="3">
                  <c:v>1155</c:v>
                </c:pt>
                <c:pt idx="4">
                  <c:v>1177</c:v>
                </c:pt>
                <c:pt idx="5">
                  <c:v>1098.5</c:v>
                </c:pt>
                <c:pt idx="6">
                  <c:v>1123</c:v>
                </c:pt>
                <c:pt idx="7">
                  <c:v>1157</c:v>
                </c:pt>
                <c:pt idx="8">
                  <c:v>1115</c:v>
                </c:pt>
                <c:pt idx="9">
                  <c:v>1179.5</c:v>
                </c:pt>
                <c:pt idx="10">
                  <c:v>1213</c:v>
                </c:pt>
                <c:pt idx="11">
                  <c:v>966</c:v>
                </c:pt>
                <c:pt idx="12">
                  <c:v>1283</c:v>
                </c:pt>
                <c:pt idx="13">
                  <c:v>1238</c:v>
                </c:pt>
                <c:pt idx="14">
                  <c:v>1178</c:v>
                </c:pt>
                <c:pt idx="15">
                  <c:v>1228</c:v>
                </c:pt>
                <c:pt idx="16">
                  <c:v>1223</c:v>
                </c:pt>
                <c:pt idx="17">
                  <c:v>1171</c:v>
                </c:pt>
                <c:pt idx="18">
                  <c:v>1251</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regiones'!$L$7:$L$25</c:f>
              <c:numCache>
                <c:formatCode>#,##0</c:formatCode>
                <c:ptCount val="19"/>
                <c:pt idx="0">
                  <c:v>538</c:v>
                </c:pt>
                <c:pt idx="2">
                  <c:v>545</c:v>
                </c:pt>
                <c:pt idx="3">
                  <c:v>600</c:v>
                </c:pt>
                <c:pt idx="4">
                  <c:v>525</c:v>
                </c:pt>
                <c:pt idx="5">
                  <c:v>556.5</c:v>
                </c:pt>
                <c:pt idx="7">
                  <c:v>582.5</c:v>
                </c:pt>
                <c:pt idx="8">
                  <c:v>567.5</c:v>
                </c:pt>
                <c:pt idx="9">
                  <c:v>555.5</c:v>
                </c:pt>
                <c:pt idx="10">
                  <c:v>525</c:v>
                </c:pt>
                <c:pt idx="11">
                  <c:v>593</c:v>
                </c:pt>
                <c:pt idx="13">
                  <c:v>567</c:v>
                </c:pt>
                <c:pt idx="14">
                  <c:v>495</c:v>
                </c:pt>
                <c:pt idx="15">
                  <c:v>550</c:v>
                </c:pt>
                <c:pt idx="16">
                  <c:v>533.5</c:v>
                </c:pt>
                <c:pt idx="17">
                  <c:v>501.5</c:v>
                </c:pt>
                <c:pt idx="18">
                  <c:v>500</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regiones'!$M$7:$M$25</c:f>
              <c:numCache>
                <c:formatCode>#,##0</c:formatCode>
                <c:ptCount val="19"/>
                <c:pt idx="0">
                  <c:v>484</c:v>
                </c:pt>
                <c:pt idx="2">
                  <c:v>510.5</c:v>
                </c:pt>
                <c:pt idx="3">
                  <c:v>495.5</c:v>
                </c:pt>
                <c:pt idx="4">
                  <c:v>488.5</c:v>
                </c:pt>
                <c:pt idx="5">
                  <c:v>525.5</c:v>
                </c:pt>
                <c:pt idx="6">
                  <c:v>542.5</c:v>
                </c:pt>
                <c:pt idx="7">
                  <c:v>547</c:v>
                </c:pt>
                <c:pt idx="8">
                  <c:v>529</c:v>
                </c:pt>
                <c:pt idx="9">
                  <c:v>541</c:v>
                </c:pt>
                <c:pt idx="10">
                  <c:v>521.5</c:v>
                </c:pt>
                <c:pt idx="11">
                  <c:v>553.5</c:v>
                </c:pt>
                <c:pt idx="12">
                  <c:v>532</c:v>
                </c:pt>
                <c:pt idx="13">
                  <c:v>491.5</c:v>
                </c:pt>
                <c:pt idx="14">
                  <c:v>487.5</c:v>
                </c:pt>
                <c:pt idx="15">
                  <c:v>487</c:v>
                </c:pt>
                <c:pt idx="16">
                  <c:v>463</c:v>
                </c:pt>
                <c:pt idx="17">
                  <c:v>466</c:v>
                </c:pt>
                <c:pt idx="18">
                  <c:v>471</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regiones'!$N$7:$N$25</c:f>
              <c:numCache>
                <c:formatCode>#,##0</c:formatCode>
                <c:ptCount val="19"/>
                <c:pt idx="0">
                  <c:v>434.5</c:v>
                </c:pt>
                <c:pt idx="1">
                  <c:v>425</c:v>
                </c:pt>
                <c:pt idx="2">
                  <c:v>414</c:v>
                </c:pt>
                <c:pt idx="3">
                  <c:v>402.5</c:v>
                </c:pt>
                <c:pt idx="4">
                  <c:v>427</c:v>
                </c:pt>
                <c:pt idx="5">
                  <c:v>425</c:v>
                </c:pt>
                <c:pt idx="6">
                  <c:v>410.5</c:v>
                </c:pt>
                <c:pt idx="7">
                  <c:v>412</c:v>
                </c:pt>
                <c:pt idx="8">
                  <c:v>418</c:v>
                </c:pt>
                <c:pt idx="9">
                  <c:v>429</c:v>
                </c:pt>
                <c:pt idx="10">
                  <c:v>535</c:v>
                </c:pt>
                <c:pt idx="11">
                  <c:v>548</c:v>
                </c:pt>
                <c:pt idx="12">
                  <c:v>546</c:v>
                </c:pt>
                <c:pt idx="13">
                  <c:v>513</c:v>
                </c:pt>
                <c:pt idx="14">
                  <c:v>424</c:v>
                </c:pt>
                <c:pt idx="15">
                  <c:v>418</c:v>
                </c:pt>
                <c:pt idx="16">
                  <c:v>413</c:v>
                </c:pt>
                <c:pt idx="17">
                  <c:v>413.5</c:v>
                </c:pt>
                <c:pt idx="18">
                  <c:v>379</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regiones'!$O$7:$O$25</c:f>
              <c:numCache>
                <c:formatCode>#,##0</c:formatCode>
                <c:ptCount val="19"/>
                <c:pt idx="0">
                  <c:v>472</c:v>
                </c:pt>
                <c:pt idx="2">
                  <c:v>477</c:v>
                </c:pt>
                <c:pt idx="3">
                  <c:v>493</c:v>
                </c:pt>
                <c:pt idx="4">
                  <c:v>477</c:v>
                </c:pt>
                <c:pt idx="5">
                  <c:v>477</c:v>
                </c:pt>
                <c:pt idx="6">
                  <c:v>495</c:v>
                </c:pt>
                <c:pt idx="7">
                  <c:v>539</c:v>
                </c:pt>
                <c:pt idx="8">
                  <c:v>518</c:v>
                </c:pt>
                <c:pt idx="9">
                  <c:v>543</c:v>
                </c:pt>
                <c:pt idx="10">
                  <c:v>556</c:v>
                </c:pt>
                <c:pt idx="11">
                  <c:v>644</c:v>
                </c:pt>
                <c:pt idx="12">
                  <c:v>586</c:v>
                </c:pt>
                <c:pt idx="13">
                  <c:v>538.5</c:v>
                </c:pt>
                <c:pt idx="14">
                  <c:v>550.5</c:v>
                </c:pt>
                <c:pt idx="15">
                  <c:v>487</c:v>
                </c:pt>
                <c:pt idx="16">
                  <c:v>492.5</c:v>
                </c:pt>
                <c:pt idx="17">
                  <c:v>450.5</c:v>
                </c:pt>
                <c:pt idx="18">
                  <c:v>444</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regiones'!$P$7:$P$25</c:f>
              <c:numCache>
                <c:formatCode>#,##0</c:formatCode>
                <c:ptCount val="19"/>
                <c:pt idx="0">
                  <c:v>485.5</c:v>
                </c:pt>
                <c:pt idx="1">
                  <c:v>479</c:v>
                </c:pt>
                <c:pt idx="2">
                  <c:v>491.5</c:v>
                </c:pt>
                <c:pt idx="3">
                  <c:v>489</c:v>
                </c:pt>
                <c:pt idx="4">
                  <c:v>542</c:v>
                </c:pt>
                <c:pt idx="5">
                  <c:v>532</c:v>
                </c:pt>
                <c:pt idx="6">
                  <c:v>529</c:v>
                </c:pt>
                <c:pt idx="7">
                  <c:v>537.5</c:v>
                </c:pt>
                <c:pt idx="8">
                  <c:v>562.5</c:v>
                </c:pt>
                <c:pt idx="9">
                  <c:v>554</c:v>
                </c:pt>
                <c:pt idx="10">
                  <c:v>558.5</c:v>
                </c:pt>
                <c:pt idx="11">
                  <c:v>542</c:v>
                </c:pt>
                <c:pt idx="12">
                  <c:v>517</c:v>
                </c:pt>
                <c:pt idx="13">
                  <c:v>568.5</c:v>
                </c:pt>
                <c:pt idx="14">
                  <c:v>550</c:v>
                </c:pt>
                <c:pt idx="15">
                  <c:v>508</c:v>
                </c:pt>
                <c:pt idx="16">
                  <c:v>500</c:v>
                </c:pt>
                <c:pt idx="17">
                  <c:v>493</c:v>
                </c:pt>
                <c:pt idx="18">
                  <c:v>460.5</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regiones'!$Q$7:$Q$25</c:f>
              <c:numCache>
                <c:formatCode>#,##0</c:formatCode>
                <c:ptCount val="19"/>
                <c:pt idx="0">
                  <c:v>388</c:v>
                </c:pt>
                <c:pt idx="1">
                  <c:v>375</c:v>
                </c:pt>
                <c:pt idx="2">
                  <c:v>362.5</c:v>
                </c:pt>
                <c:pt idx="3">
                  <c:v>356.5</c:v>
                </c:pt>
                <c:pt idx="4">
                  <c:v>387.5</c:v>
                </c:pt>
                <c:pt idx="5">
                  <c:v>362.5</c:v>
                </c:pt>
                <c:pt idx="6">
                  <c:v>350</c:v>
                </c:pt>
                <c:pt idx="7">
                  <c:v>350</c:v>
                </c:pt>
                <c:pt idx="8">
                  <c:v>379</c:v>
                </c:pt>
                <c:pt idx="9">
                  <c:v>350</c:v>
                </c:pt>
                <c:pt idx="10">
                  <c:v>358.5</c:v>
                </c:pt>
                <c:pt idx="11">
                  <c:v>362.5</c:v>
                </c:pt>
                <c:pt idx="12">
                  <c:v>375</c:v>
                </c:pt>
                <c:pt idx="13">
                  <c:v>409.5</c:v>
                </c:pt>
                <c:pt idx="14">
                  <c:v>344</c:v>
                </c:pt>
                <c:pt idx="15">
                  <c:v>342</c:v>
                </c:pt>
                <c:pt idx="16">
                  <c:v>350</c:v>
                </c:pt>
                <c:pt idx="17">
                  <c:v>325</c:v>
                </c:pt>
                <c:pt idx="18">
                  <c:v>308.5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regiones'!$R$7:$R$25</c:f>
              <c:numCache>
                <c:formatCode>#,##0</c:formatCode>
                <c:ptCount val="19"/>
                <c:pt idx="0">
                  <c:v>350</c:v>
                </c:pt>
                <c:pt idx="1">
                  <c:v>375</c:v>
                </c:pt>
                <c:pt idx="2">
                  <c:v>366.5</c:v>
                </c:pt>
                <c:pt idx="3">
                  <c:v>380.5</c:v>
                </c:pt>
                <c:pt idx="4">
                  <c:v>389</c:v>
                </c:pt>
                <c:pt idx="5">
                  <c:v>386.5</c:v>
                </c:pt>
                <c:pt idx="6">
                  <c:v>350</c:v>
                </c:pt>
                <c:pt idx="7">
                  <c:v>382</c:v>
                </c:pt>
                <c:pt idx="8">
                  <c:v>387.5</c:v>
                </c:pt>
                <c:pt idx="9">
                  <c:v>388.5</c:v>
                </c:pt>
                <c:pt idx="10">
                  <c:v>388.5</c:v>
                </c:pt>
                <c:pt idx="11">
                  <c:v>364.5</c:v>
                </c:pt>
                <c:pt idx="12">
                  <c:v>416.5</c:v>
                </c:pt>
                <c:pt idx="13">
                  <c:v>392</c:v>
                </c:pt>
                <c:pt idx="14">
                  <c:v>398</c:v>
                </c:pt>
                <c:pt idx="15">
                  <c:v>398.5</c:v>
                </c:pt>
                <c:pt idx="16">
                  <c:v>384.5</c:v>
                </c:pt>
                <c:pt idx="17">
                  <c:v>376.5</c:v>
                </c:pt>
                <c:pt idx="18">
                  <c:v>342.5</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regiones'!$S$7:$S$25</c:f>
              <c:numCache>
                <c:formatCode>#,##0</c:formatCode>
                <c:ptCount val="19"/>
                <c:pt idx="0">
                  <c:v>408</c:v>
                </c:pt>
                <c:pt idx="1">
                  <c:v>405</c:v>
                </c:pt>
                <c:pt idx="2">
                  <c:v>435</c:v>
                </c:pt>
                <c:pt idx="3">
                  <c:v>384</c:v>
                </c:pt>
                <c:pt idx="4">
                  <c:v>414</c:v>
                </c:pt>
                <c:pt idx="5">
                  <c:v>418</c:v>
                </c:pt>
                <c:pt idx="6">
                  <c:v>392</c:v>
                </c:pt>
                <c:pt idx="7">
                  <c:v>441</c:v>
                </c:pt>
                <c:pt idx="8">
                  <c:v>431</c:v>
                </c:pt>
                <c:pt idx="9">
                  <c:v>460</c:v>
                </c:pt>
                <c:pt idx="10">
                  <c:v>428</c:v>
                </c:pt>
                <c:pt idx="11">
                  <c:v>510.5</c:v>
                </c:pt>
                <c:pt idx="12">
                  <c:v>660.5</c:v>
                </c:pt>
                <c:pt idx="13">
                  <c:v>655.5</c:v>
                </c:pt>
                <c:pt idx="14">
                  <c:v>593.5</c:v>
                </c:pt>
                <c:pt idx="15">
                  <c:v>525</c:v>
                </c:pt>
                <c:pt idx="16">
                  <c:v>458</c:v>
                </c:pt>
                <c:pt idx="17">
                  <c:v>455</c:v>
                </c:pt>
                <c:pt idx="18">
                  <c:v>480.5</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43686</c:v>
                </c:pt>
                <c:pt idx="1">
                  <c:v>43693</c:v>
                </c:pt>
                <c:pt idx="2">
                  <c:v>43700</c:v>
                </c:pt>
                <c:pt idx="3">
                  <c:v>43707</c:v>
                </c:pt>
                <c:pt idx="4">
                  <c:v>43713</c:v>
                </c:pt>
                <c:pt idx="5">
                  <c:v>43721</c:v>
                </c:pt>
                <c:pt idx="6">
                  <c:v>43728</c:v>
                </c:pt>
                <c:pt idx="7">
                  <c:v>43735</c:v>
                </c:pt>
                <c:pt idx="8">
                  <c:v>43742</c:v>
                </c:pt>
                <c:pt idx="9">
                  <c:v>43749</c:v>
                </c:pt>
                <c:pt idx="10">
                  <c:v>43756</c:v>
                </c:pt>
                <c:pt idx="11">
                  <c:v>43763</c:v>
                </c:pt>
                <c:pt idx="12">
                  <c:v>43770</c:v>
                </c:pt>
                <c:pt idx="13">
                  <c:v>43777</c:v>
                </c:pt>
                <c:pt idx="14">
                  <c:v>43784</c:v>
                </c:pt>
                <c:pt idx="15">
                  <c:v>43791</c:v>
                </c:pt>
                <c:pt idx="16">
                  <c:v>43798</c:v>
                </c:pt>
                <c:pt idx="17">
                  <c:v>43805</c:v>
                </c:pt>
                <c:pt idx="18">
                  <c:v>43812</c:v>
                </c:pt>
              </c:numCache>
            </c:numRef>
          </c:cat>
          <c:val>
            <c:numRef>
              <c:f>'precio minorista regiones'!$T$7:$T$25</c:f>
              <c:numCache>
                <c:formatCode>#,##0</c:formatCode>
                <c:ptCount val="19"/>
                <c:pt idx="0">
                  <c:v>483</c:v>
                </c:pt>
                <c:pt idx="1">
                  <c:v>450</c:v>
                </c:pt>
                <c:pt idx="2">
                  <c:v>512.5</c:v>
                </c:pt>
                <c:pt idx="3">
                  <c:v>467</c:v>
                </c:pt>
                <c:pt idx="4">
                  <c:v>491.5</c:v>
                </c:pt>
                <c:pt idx="5">
                  <c:v>491.5</c:v>
                </c:pt>
                <c:pt idx="7">
                  <c:v>508.5</c:v>
                </c:pt>
                <c:pt idx="8">
                  <c:v>483</c:v>
                </c:pt>
                <c:pt idx="9">
                  <c:v>450</c:v>
                </c:pt>
                <c:pt idx="10">
                  <c:v>500</c:v>
                </c:pt>
                <c:pt idx="11">
                  <c:v>500</c:v>
                </c:pt>
                <c:pt idx="12">
                  <c:v>450</c:v>
                </c:pt>
                <c:pt idx="13">
                  <c:v>475</c:v>
                </c:pt>
                <c:pt idx="14">
                  <c:v>450</c:v>
                </c:pt>
                <c:pt idx="15">
                  <c:v>458</c:v>
                </c:pt>
                <c:pt idx="16">
                  <c:v>525</c:v>
                </c:pt>
                <c:pt idx="17">
                  <c:v>458</c:v>
                </c:pt>
                <c:pt idx="18">
                  <c:v>500</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8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41742</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1178798.9727017821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160148</xdr:colOff>
      <xdr:row>0</xdr:row>
      <xdr:rowOff>120196</xdr:rowOff>
    </xdr:from>
    <xdr:to>
      <xdr:col>2</xdr:col>
      <xdr:colOff>15182</xdr:colOff>
      <xdr:row>6</xdr:row>
      <xdr:rowOff>167821</xdr:rowOff>
    </xdr:to>
    <xdr:pic>
      <xdr:nvPicPr>
        <xdr:cNvPr id="4" name="Imagen 1">
          <a:extLst>
            <a:ext uri="{FF2B5EF4-FFF2-40B4-BE49-F238E27FC236}">
              <a16:creationId xmlns:a16="http://schemas.microsoft.com/office/drawing/2014/main" id="{982224C5-616B-404F-922B-A4198EC3F2ED}"/>
            </a:ext>
          </a:extLst>
        </xdr:cNvPr>
        <xdr:cNvPicPr>
          <a:picLocks noChangeAspect="1" noChangeArrowheads="1"/>
        </xdr:cNvPicPr>
      </xdr:nvPicPr>
      <xdr:blipFill>
        <a:blip xmlns:r="http://schemas.openxmlformats.org/officeDocument/2006/relationships" r:embed="rId2"/>
        <a:stretch>
          <a:fillRect/>
        </a:stretch>
      </xdr:blipFill>
      <xdr:spPr bwMode="auto">
        <a:xfrm>
          <a:off x="160148" y="120196"/>
          <a:ext cx="1315534"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1</xdr:row>
      <xdr:rowOff>992</xdr:rowOff>
    </xdr:to>
    <xdr:sp macro="" textlink="">
      <xdr:nvSpPr>
        <xdr:cNvPr id="2" name="CuadroTexto 1">
          <a:extLst>
            <a:ext uri="{FF2B5EF4-FFF2-40B4-BE49-F238E27FC236}">
              <a16:creationId xmlns:a16="http://schemas.microsoft.com/office/drawing/2014/main" id="{70A2BD92-1B49-4286-8FAB-368DEF90B9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X9A0T</a:t>
          </a:r>
        </a:p>
      </xdr:txBody>
    </xdr:sp>
    <xdr:clientData/>
  </xdr:twoCellAnchor>
  <xdr:twoCellAnchor>
    <xdr:from>
      <xdr:col>0</xdr:col>
      <xdr:colOff>3175</xdr:colOff>
      <xdr:row>24</xdr:row>
      <xdr:rowOff>3175</xdr:rowOff>
    </xdr:from>
    <xdr:to>
      <xdr:col>0</xdr:col>
      <xdr:colOff>66675</xdr:colOff>
      <xdr:row>24</xdr:row>
      <xdr:rowOff>105767</xdr:rowOff>
    </xdr:to>
    <xdr:sp macro="" textlink="">
      <xdr:nvSpPr>
        <xdr:cNvPr id="3" name="CuadroTexto 2">
          <a:extLst>
            <a:ext uri="{FF2B5EF4-FFF2-40B4-BE49-F238E27FC236}">
              <a16:creationId xmlns:a16="http://schemas.microsoft.com/office/drawing/2014/main" id="{E9720984-C842-437B-99D5-6BB546ECF3CA}"/>
            </a:ext>
          </a:extLst>
        </xdr:cNvPr>
        <xdr:cNvSpPr txBox="1"/>
      </xdr:nvSpPr>
      <xdr:spPr>
        <a:xfrm>
          <a:off x="3175" y="3994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X9A1T</a:t>
          </a:r>
        </a:p>
      </xdr:txBody>
    </xdr:sp>
    <xdr:clientData/>
  </xdr:twoCellAnchor>
  <xdr:twoCellAnchor>
    <xdr:from>
      <xdr:col>0</xdr:col>
      <xdr:colOff>3175</xdr:colOff>
      <xdr:row>44</xdr:row>
      <xdr:rowOff>3175</xdr:rowOff>
    </xdr:from>
    <xdr:to>
      <xdr:col>0</xdr:col>
      <xdr:colOff>66675</xdr:colOff>
      <xdr:row>44</xdr:row>
      <xdr:rowOff>105767</xdr:rowOff>
    </xdr:to>
    <xdr:sp macro="" textlink="">
      <xdr:nvSpPr>
        <xdr:cNvPr id="4" name="CuadroTexto 3">
          <a:extLst>
            <a:ext uri="{FF2B5EF4-FFF2-40B4-BE49-F238E27FC236}">
              <a16:creationId xmlns:a16="http://schemas.microsoft.com/office/drawing/2014/main" id="{14899FD2-0897-4A6F-A069-C7C02B8C8858}"/>
            </a:ext>
          </a:extLst>
        </xdr:cNvPr>
        <xdr:cNvSpPr txBox="1"/>
      </xdr:nvSpPr>
      <xdr:spPr>
        <a:xfrm>
          <a:off x="3175" y="7232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X9A2T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twoCellAnchor>
    <xdr:from>
      <xdr:col>0</xdr:col>
      <xdr:colOff>3175</xdr:colOff>
      <xdr:row>0</xdr:row>
      <xdr:rowOff>3175</xdr:rowOff>
    </xdr:from>
    <xdr:to>
      <xdr:col>0</xdr:col>
      <xdr:colOff>66675</xdr:colOff>
      <xdr:row>1</xdr:row>
      <xdr:rowOff>29567</xdr:rowOff>
    </xdr:to>
    <xdr:sp macro="" textlink="">
      <xdr:nvSpPr>
        <xdr:cNvPr id="3" name="CuadroTexto 2">
          <a:extLst>
            <a:ext uri="{FF2B5EF4-FFF2-40B4-BE49-F238E27FC236}">
              <a16:creationId xmlns:a16="http://schemas.microsoft.com/office/drawing/2014/main" id="{3B3C91AA-E772-4B13-860F-69EAF836A1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X10A0T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4" name="CuadroTexto 3">
          <a:extLst>
            <a:ext uri="{FF2B5EF4-FFF2-40B4-BE49-F238E27FC236}">
              <a16:creationId xmlns:a16="http://schemas.microsoft.com/office/drawing/2014/main" id="{1FA7D581-10BB-437D-A7E7-269D11B3E80B}"/>
            </a:ext>
          </a:extLst>
        </xdr:cNvPr>
        <xdr:cNvSpPr txBox="1"/>
      </xdr:nvSpPr>
      <xdr:spPr>
        <a:xfrm>
          <a:off x="3175" y="331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X10A1T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twoCellAnchor>
    <xdr:from>
      <xdr:col>0</xdr:col>
      <xdr:colOff>3175</xdr:colOff>
      <xdr:row>0</xdr:row>
      <xdr:rowOff>3175</xdr:rowOff>
    </xdr:from>
    <xdr:to>
      <xdr:col>0</xdr:col>
      <xdr:colOff>66675</xdr:colOff>
      <xdr:row>1</xdr:row>
      <xdr:rowOff>29567</xdr:rowOff>
    </xdr:to>
    <xdr:sp macro="" textlink="">
      <xdr:nvSpPr>
        <xdr:cNvPr id="2" name="CuadroTexto 1">
          <a:extLst>
            <a:ext uri="{FF2B5EF4-FFF2-40B4-BE49-F238E27FC236}">
              <a16:creationId xmlns:a16="http://schemas.microsoft.com/office/drawing/2014/main" id="{BF00EC26-9133-4ECD-AC5B-BF76C10AF7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4" name="CuadroTexto 3">
          <a:extLst>
            <a:ext uri="{FF2B5EF4-FFF2-40B4-BE49-F238E27FC236}">
              <a16:creationId xmlns:a16="http://schemas.microsoft.com/office/drawing/2014/main" id="{C94EF5A6-1F35-4FDC-8B5B-E1FCA193021A}"/>
            </a:ext>
          </a:extLst>
        </xdr:cNvPr>
        <xdr:cNvSpPr txBox="1"/>
      </xdr:nvSpPr>
      <xdr:spPr>
        <a:xfrm>
          <a:off x="3175" y="331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X11A1T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twoCellAnchor>
    <xdr:from>
      <xdr:col>0</xdr:col>
      <xdr:colOff>3175</xdr:colOff>
      <xdr:row>0</xdr:row>
      <xdr:rowOff>3175</xdr:rowOff>
    </xdr:from>
    <xdr:to>
      <xdr:col>0</xdr:col>
      <xdr:colOff>66675</xdr:colOff>
      <xdr:row>1</xdr:row>
      <xdr:rowOff>20042</xdr:rowOff>
    </xdr:to>
    <xdr:sp macro="" textlink="">
      <xdr:nvSpPr>
        <xdr:cNvPr id="2" name="CuadroTexto 1">
          <a:extLst>
            <a:ext uri="{FF2B5EF4-FFF2-40B4-BE49-F238E27FC236}">
              <a16:creationId xmlns:a16="http://schemas.microsoft.com/office/drawing/2014/main" id="{FC31462C-FC64-4A26-A347-9DFCD2B925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4" name="CuadroTexto 3">
          <a:extLst>
            <a:ext uri="{FF2B5EF4-FFF2-40B4-BE49-F238E27FC236}">
              <a16:creationId xmlns:a16="http://schemas.microsoft.com/office/drawing/2014/main" id="{98E4BB78-EBC0-403C-8019-1A07374D6673}"/>
            </a:ext>
          </a:extLst>
        </xdr:cNvPr>
        <xdr:cNvSpPr txBox="1"/>
      </xdr:nvSpPr>
      <xdr:spPr>
        <a:xfrm>
          <a:off x="3175" y="3346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X12A1T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twoCellAnchor>
    <xdr:from>
      <xdr:col>0</xdr:col>
      <xdr:colOff>3175</xdr:colOff>
      <xdr:row>0</xdr:row>
      <xdr:rowOff>3175</xdr:rowOff>
    </xdr:from>
    <xdr:to>
      <xdr:col>0</xdr:col>
      <xdr:colOff>66675</xdr:colOff>
      <xdr:row>1</xdr:row>
      <xdr:rowOff>20042</xdr:rowOff>
    </xdr:to>
    <xdr:sp macro="" textlink="">
      <xdr:nvSpPr>
        <xdr:cNvPr id="2" name="CuadroTexto 1">
          <a:extLst>
            <a:ext uri="{FF2B5EF4-FFF2-40B4-BE49-F238E27FC236}">
              <a16:creationId xmlns:a16="http://schemas.microsoft.com/office/drawing/2014/main" id="{31E8A8F7-3BDD-4042-BC0A-72C6117FC0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4" name="CuadroTexto 3">
          <a:extLst>
            <a:ext uri="{FF2B5EF4-FFF2-40B4-BE49-F238E27FC236}">
              <a16:creationId xmlns:a16="http://schemas.microsoft.com/office/drawing/2014/main" id="{8E64F849-6372-43CD-AD00-ACF7FE924797}"/>
            </a:ext>
          </a:extLst>
        </xdr:cNvPr>
        <xdr:cNvSpPr txBox="1"/>
      </xdr:nvSpPr>
      <xdr:spPr>
        <a:xfrm>
          <a:off x="3175" y="341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X13A1T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20042</xdr:rowOff>
    </xdr:to>
    <xdr:sp macro="" textlink="">
      <xdr:nvSpPr>
        <xdr:cNvPr id="2" name="CuadroTexto 1">
          <a:extLst>
            <a:ext uri="{FF2B5EF4-FFF2-40B4-BE49-F238E27FC236}">
              <a16:creationId xmlns:a16="http://schemas.microsoft.com/office/drawing/2014/main" id="{696717DF-18E4-4C7A-963B-C75AA67F14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DB4B746-1503-4402-8E24-BF44D8F50D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1B35A35-B93E-4858-A0D2-9A1099A4E7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X16A0T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xdr:colOff>
      <xdr:row>0</xdr:row>
      <xdr:rowOff>3175</xdr:rowOff>
    </xdr:from>
    <xdr:to>
      <xdr:col>0</xdr:col>
      <xdr:colOff>66675</xdr:colOff>
      <xdr:row>1</xdr:row>
      <xdr:rowOff>48617</xdr:rowOff>
    </xdr:to>
    <xdr:sp macro="" textlink="">
      <xdr:nvSpPr>
        <xdr:cNvPr id="5" name="CuadroTexto 4">
          <a:extLst>
            <a:ext uri="{FF2B5EF4-FFF2-40B4-BE49-F238E27FC236}">
              <a16:creationId xmlns:a16="http://schemas.microsoft.com/office/drawing/2014/main" id="{229AF670-B5DF-4621-B92E-3C454E0245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10517</xdr:rowOff>
    </xdr:to>
    <xdr:sp macro="" textlink="">
      <xdr:nvSpPr>
        <xdr:cNvPr id="2" name="CuadroTexto 1">
          <a:extLst>
            <a:ext uri="{FF2B5EF4-FFF2-40B4-BE49-F238E27FC236}">
              <a16:creationId xmlns:a16="http://schemas.microsoft.com/office/drawing/2014/main" id="{60CB2F38-146D-429C-B555-21770C69EF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3" name="CuadroTexto 2">
          <a:extLst>
            <a:ext uri="{FF2B5EF4-FFF2-40B4-BE49-F238E27FC236}">
              <a16:creationId xmlns:a16="http://schemas.microsoft.com/office/drawing/2014/main" id="{5253798F-E79C-4CE2-9CFE-37409DA776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X5A0T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4" name="CuadroTexto 3">
          <a:extLst>
            <a:ext uri="{FF2B5EF4-FFF2-40B4-BE49-F238E27FC236}">
              <a16:creationId xmlns:a16="http://schemas.microsoft.com/office/drawing/2014/main" id="{09A62C37-3249-491C-9B04-05DA8E5CB6D2}"/>
            </a:ext>
          </a:extLst>
        </xdr:cNvPr>
        <xdr:cNvSpPr txBox="1"/>
      </xdr:nvSpPr>
      <xdr:spPr>
        <a:xfrm>
          <a:off x="3175" y="4451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X5A1T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54432</xdr:colOff>
      <xdr:row>36</xdr:row>
      <xdr:rowOff>-1</xdr:rowOff>
    </xdr:from>
    <xdr:to>
      <xdr:col>11</xdr:col>
      <xdr:colOff>768807</xdr:colOff>
      <xdr:row>56</xdr:row>
      <xdr:rowOff>13606</xdr:rowOff>
    </xdr:to>
    <xdr:graphicFrame macro="">
      <xdr:nvGraphicFramePr>
        <xdr:cNvPr id="5" name="Gráfico 4">
          <a:extLst>
            <a:ext uri="{FF2B5EF4-FFF2-40B4-BE49-F238E27FC236}">
              <a16:creationId xmlns:a16="http://schemas.microsoft.com/office/drawing/2014/main" id="{F9D640CF-ACB9-4647-9FE2-3A1F56279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59531</xdr:colOff>
      <xdr:row>55</xdr:row>
      <xdr:rowOff>20977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54781" y="9484745"/>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twoCellAnchor>
    <xdr:from>
      <xdr:col>0</xdr:col>
      <xdr:colOff>3175</xdr:colOff>
      <xdr:row>0</xdr:row>
      <xdr:rowOff>3175</xdr:rowOff>
    </xdr:from>
    <xdr:to>
      <xdr:col>0</xdr:col>
      <xdr:colOff>66675</xdr:colOff>
      <xdr:row>1</xdr:row>
      <xdr:rowOff>20042</xdr:rowOff>
    </xdr:to>
    <xdr:sp macro="" textlink="">
      <xdr:nvSpPr>
        <xdr:cNvPr id="2" name="CuadroTexto 1">
          <a:extLst>
            <a:ext uri="{FF2B5EF4-FFF2-40B4-BE49-F238E27FC236}">
              <a16:creationId xmlns:a16="http://schemas.microsoft.com/office/drawing/2014/main" id="{32FFB2D7-6FE0-4111-B857-3C8CD6990C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X6A0T</a:t>
          </a:r>
        </a:p>
      </xdr:txBody>
    </xdr:sp>
    <xdr:clientData/>
  </xdr:twoCellAnchor>
  <xdr:twoCellAnchor>
    <xdr:from>
      <xdr:col>0</xdr:col>
      <xdr:colOff>3175</xdr:colOff>
      <xdr:row>41</xdr:row>
      <xdr:rowOff>3175</xdr:rowOff>
    </xdr:from>
    <xdr:to>
      <xdr:col>0</xdr:col>
      <xdr:colOff>66675</xdr:colOff>
      <xdr:row>41</xdr:row>
      <xdr:rowOff>105767</xdr:rowOff>
    </xdr:to>
    <xdr:sp macro="" textlink="">
      <xdr:nvSpPr>
        <xdr:cNvPr id="4" name="CuadroTexto 3">
          <a:extLst>
            <a:ext uri="{FF2B5EF4-FFF2-40B4-BE49-F238E27FC236}">
              <a16:creationId xmlns:a16="http://schemas.microsoft.com/office/drawing/2014/main" id="{5F72830F-2BAF-4DEC-B716-1C72063C2CAC}"/>
            </a:ext>
          </a:extLst>
        </xdr:cNvPr>
        <xdr:cNvSpPr txBox="1"/>
      </xdr:nvSpPr>
      <xdr:spPr>
        <a:xfrm>
          <a:off x="3175" y="74803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X6A1T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twoCellAnchor>
    <xdr:from>
      <xdr:col>0</xdr:col>
      <xdr:colOff>3175</xdr:colOff>
      <xdr:row>0</xdr:row>
      <xdr:rowOff>3175</xdr:rowOff>
    </xdr:from>
    <xdr:to>
      <xdr:col>0</xdr:col>
      <xdr:colOff>66675</xdr:colOff>
      <xdr:row>1</xdr:row>
      <xdr:rowOff>48617</xdr:rowOff>
    </xdr:to>
    <xdr:sp macro="" textlink="">
      <xdr:nvSpPr>
        <xdr:cNvPr id="2" name="CuadroTexto 1">
          <a:extLst>
            <a:ext uri="{FF2B5EF4-FFF2-40B4-BE49-F238E27FC236}">
              <a16:creationId xmlns:a16="http://schemas.microsoft.com/office/drawing/2014/main" id="{0313B1CF-4AC5-4C32-8AB9-101BAFA5F5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X7A0T</a:t>
          </a:r>
        </a:p>
      </xdr:txBody>
    </xdr:sp>
    <xdr:clientData/>
  </xdr:twoCellAnchor>
  <xdr:twoCellAnchor>
    <xdr:from>
      <xdr:col>0</xdr:col>
      <xdr:colOff>3175</xdr:colOff>
      <xdr:row>42</xdr:row>
      <xdr:rowOff>3175</xdr:rowOff>
    </xdr:from>
    <xdr:to>
      <xdr:col>0</xdr:col>
      <xdr:colOff>66675</xdr:colOff>
      <xdr:row>42</xdr:row>
      <xdr:rowOff>105767</xdr:rowOff>
    </xdr:to>
    <xdr:sp macro="" textlink="">
      <xdr:nvSpPr>
        <xdr:cNvPr id="4" name="CuadroTexto 3">
          <a:extLst>
            <a:ext uri="{FF2B5EF4-FFF2-40B4-BE49-F238E27FC236}">
              <a16:creationId xmlns:a16="http://schemas.microsoft.com/office/drawing/2014/main" id="{8C512FC5-9B13-4A42-AF40-F2EBF323744F}"/>
            </a:ext>
          </a:extLst>
        </xdr:cNvPr>
        <xdr:cNvSpPr txBox="1"/>
      </xdr:nvSpPr>
      <xdr:spPr>
        <a:xfrm>
          <a:off x="3175" y="7299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X7A1T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56758</xdr:colOff>
      <xdr:row>22</xdr:row>
      <xdr:rowOff>61350</xdr:rowOff>
    </xdr:from>
    <xdr:to>
      <xdr:col>9</xdr:col>
      <xdr:colOff>712926</xdr:colOff>
      <xdr:row>45</xdr:row>
      <xdr:rowOff>49373</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1</xdr:row>
      <xdr:rowOff>20042</xdr:rowOff>
    </xdr:to>
    <xdr:sp macro="" textlink="">
      <xdr:nvSpPr>
        <xdr:cNvPr id="2" name="CuadroTexto 1">
          <a:extLst>
            <a:ext uri="{FF2B5EF4-FFF2-40B4-BE49-F238E27FC236}">
              <a16:creationId xmlns:a16="http://schemas.microsoft.com/office/drawing/2014/main" id="{8855FAE8-5A39-481F-9196-37F8959D50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X8A0T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3" name="CuadroTexto 2">
          <a:extLst>
            <a:ext uri="{FF2B5EF4-FFF2-40B4-BE49-F238E27FC236}">
              <a16:creationId xmlns:a16="http://schemas.microsoft.com/office/drawing/2014/main" id="{134F0220-C84D-4D4D-BC5B-FF79DFBE0D67}"/>
            </a:ext>
          </a:extLst>
        </xdr:cNvPr>
        <xdr:cNvSpPr txBox="1"/>
      </xdr:nvSpPr>
      <xdr:spPr>
        <a:xfrm>
          <a:off x="3175" y="3679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X8A1T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s10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s12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s14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s15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s16l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2l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3l7];/" TargetMode="External"/><Relationship Id="rId13" Type="http://schemas.openxmlformats.org/officeDocument/2006/relationships/hyperlink" Target="http://[s3l12];/" TargetMode="External"/><Relationship Id="rId18" Type="http://schemas.openxmlformats.org/officeDocument/2006/relationships/hyperlink" Target="http://[s3l17];/" TargetMode="External"/><Relationship Id="rId26" Type="http://schemas.openxmlformats.org/officeDocument/2006/relationships/hyperlink" Target="http://[s3l25];/" TargetMode="External"/><Relationship Id="rId3" Type="http://schemas.openxmlformats.org/officeDocument/2006/relationships/hyperlink" Target="http://[s3l2];/" TargetMode="External"/><Relationship Id="rId21" Type="http://schemas.openxmlformats.org/officeDocument/2006/relationships/hyperlink" Target="http://[s3l20];/" TargetMode="External"/><Relationship Id="rId7" Type="http://schemas.openxmlformats.org/officeDocument/2006/relationships/hyperlink" Target="http://[s3l6];/" TargetMode="External"/><Relationship Id="rId12" Type="http://schemas.openxmlformats.org/officeDocument/2006/relationships/hyperlink" Target="http://[s3l11];/" TargetMode="External"/><Relationship Id="rId17" Type="http://schemas.openxmlformats.org/officeDocument/2006/relationships/hyperlink" Target="http://[s3l16];/" TargetMode="External"/><Relationship Id="rId25" Type="http://schemas.openxmlformats.org/officeDocument/2006/relationships/hyperlink" Target="http://[s3l24];/" TargetMode="External"/><Relationship Id="rId2" Type="http://schemas.openxmlformats.org/officeDocument/2006/relationships/hyperlink" Target="http://[s3l1];/" TargetMode="External"/><Relationship Id="rId16" Type="http://schemas.openxmlformats.org/officeDocument/2006/relationships/hyperlink" Target="http://[s3l15];/" TargetMode="External"/><Relationship Id="rId20" Type="http://schemas.openxmlformats.org/officeDocument/2006/relationships/hyperlink" Target="http://[s3l19];/" TargetMode="External"/><Relationship Id="rId29" Type="http://schemas.openxmlformats.org/officeDocument/2006/relationships/drawing" Target="../drawings/drawing4.xml"/><Relationship Id="rId1" Type="http://schemas.openxmlformats.org/officeDocument/2006/relationships/hyperlink" Target="http://[s3l0];/" TargetMode="External"/><Relationship Id="rId6" Type="http://schemas.openxmlformats.org/officeDocument/2006/relationships/hyperlink" Target="http://[s3l5];/" TargetMode="External"/><Relationship Id="rId11" Type="http://schemas.openxmlformats.org/officeDocument/2006/relationships/hyperlink" Target="http://[s3l10];/" TargetMode="External"/><Relationship Id="rId24" Type="http://schemas.openxmlformats.org/officeDocument/2006/relationships/hyperlink" Target="http://[s3l23];/" TargetMode="External"/><Relationship Id="rId5" Type="http://schemas.openxmlformats.org/officeDocument/2006/relationships/hyperlink" Target="http://[s3l4];/" TargetMode="External"/><Relationship Id="rId15" Type="http://schemas.openxmlformats.org/officeDocument/2006/relationships/hyperlink" Target="http://[s3l14];/" TargetMode="External"/><Relationship Id="rId23" Type="http://schemas.openxmlformats.org/officeDocument/2006/relationships/hyperlink" Target="http://[s3l22];/" TargetMode="External"/><Relationship Id="rId28" Type="http://schemas.openxmlformats.org/officeDocument/2006/relationships/printerSettings" Target="../printerSettings/printerSettings4.bin"/><Relationship Id="rId10" Type="http://schemas.openxmlformats.org/officeDocument/2006/relationships/hyperlink" Target="http://[s3l9];/" TargetMode="External"/><Relationship Id="rId19" Type="http://schemas.openxmlformats.org/officeDocument/2006/relationships/hyperlink" Target="http://[s3l18];/" TargetMode="External"/><Relationship Id="rId4" Type="http://schemas.openxmlformats.org/officeDocument/2006/relationships/hyperlink" Target="http://[s3l3];/" TargetMode="External"/><Relationship Id="rId9" Type="http://schemas.openxmlformats.org/officeDocument/2006/relationships/hyperlink" Target="http://[s3l8];/" TargetMode="External"/><Relationship Id="rId14" Type="http://schemas.openxmlformats.org/officeDocument/2006/relationships/hyperlink" Target="http://[s3l13];/" TargetMode="External"/><Relationship Id="rId22" Type="http://schemas.openxmlformats.org/officeDocument/2006/relationships/hyperlink" Target="http://[s3l21];/" TargetMode="External"/><Relationship Id="rId27" Type="http://schemas.openxmlformats.org/officeDocument/2006/relationships/hyperlink" Target="http://[s3l2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leychile.cl/Navegar?idNorma=1092497" TargetMode="External"/><Relationship Id="rId1" Type="http://schemas.openxmlformats.org/officeDocument/2006/relationships/hyperlink" Target="http://[s4l0];/"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view="pageBreakPreview" zoomScale="60" zoomScaleNormal="80" zoomScalePageLayoutView="40" workbookViewId="0">
      <selection activeCell="L41" sqref="L41"/>
    </sheetView>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102</v>
      </c>
    </row>
    <row r="46" spans="4:6" ht="15.75">
      <c r="D46" s="303"/>
      <c r="E46" s="304"/>
      <c r="F46" s="304"/>
    </row>
    <row r="49" spans="4:5" ht="15.75">
      <c r="D49" s="305" t="s">
        <v>265</v>
      </c>
      <c r="E49" s="305"/>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60" zoomScaleNormal="80" workbookViewId="0"/>
  </sheetViews>
  <sheetFormatPr baseColWidth="10" defaultColWidth="10.85546875" defaultRowHeight="12.75"/>
  <cols>
    <col min="1" max="1" width="1.7109375" style="33" customWidth="1"/>
    <col min="2" max="2" width="9.140625" style="33" customWidth="1"/>
    <col min="3" max="7" width="10.28515625" style="33" customWidth="1"/>
    <col min="8" max="8" width="10.28515625" style="160" customWidth="1"/>
    <col min="9" max="16" width="10.28515625" style="33" customWidth="1"/>
    <col min="17" max="17" width="10.28515625" style="160" customWidth="1"/>
    <col min="18" max="20" width="10.28515625" style="33" customWidth="1"/>
    <col min="21" max="21" width="2.140625" style="33" customWidth="1"/>
    <col min="22" max="22" width="10.85546875" style="33"/>
    <col min="23" max="23" width="10.85546875" style="106" customWidth="1"/>
    <col min="24" max="24" width="10.85546875" style="232" hidden="1" customWidth="1"/>
    <col min="25" max="25" width="9.28515625" style="232" hidden="1" customWidth="1"/>
    <col min="26" max="26" width="13" style="232" hidden="1" customWidth="1"/>
    <col min="27" max="27" width="13.140625" style="232" hidden="1" customWidth="1"/>
    <col min="28" max="28" width="7.140625" style="232" hidden="1" customWidth="1"/>
    <col min="29" max="29" width="8.140625" style="232" hidden="1" customWidth="1"/>
    <col min="30" max="30" width="9.28515625" style="232" hidden="1" customWidth="1"/>
    <col min="31" max="31" width="15.7109375" style="232" hidden="1" customWidth="1"/>
    <col min="32" max="32" width="13.140625" style="232" hidden="1" customWidth="1"/>
    <col min="33" max="33" width="10.85546875" style="106"/>
    <col min="34" max="16384" width="10.85546875" style="33"/>
  </cols>
  <sheetData>
    <row r="1" spans="1:32" ht="8.25" customHeight="1">
      <c r="A1" s="33" t="s">
        <v>193</v>
      </c>
      <c r="B1" s="160"/>
      <c r="C1" s="160"/>
    </row>
    <row r="2" spans="1:32">
      <c r="B2" s="323" t="s">
        <v>58</v>
      </c>
      <c r="C2" s="323"/>
      <c r="D2" s="323"/>
      <c r="E2" s="323"/>
      <c r="F2" s="323"/>
      <c r="G2" s="323"/>
      <c r="H2" s="323"/>
      <c r="I2" s="323"/>
      <c r="J2" s="323"/>
      <c r="K2" s="323"/>
      <c r="L2" s="323"/>
      <c r="M2" s="323"/>
      <c r="N2" s="323"/>
      <c r="O2" s="323"/>
      <c r="P2" s="323"/>
      <c r="Q2" s="323"/>
      <c r="R2" s="323"/>
      <c r="S2" s="323"/>
      <c r="T2" s="323"/>
      <c r="U2" s="115"/>
      <c r="V2" s="40" t="s">
        <v>134</v>
      </c>
    </row>
    <row r="3" spans="1:32">
      <c r="B3" s="323" t="s">
        <v>131</v>
      </c>
      <c r="C3" s="323"/>
      <c r="D3" s="323"/>
      <c r="E3" s="323"/>
      <c r="F3" s="323"/>
      <c r="G3" s="323"/>
      <c r="H3" s="323"/>
      <c r="I3" s="323"/>
      <c r="J3" s="323"/>
      <c r="K3" s="323"/>
      <c r="L3" s="323"/>
      <c r="M3" s="323"/>
      <c r="N3" s="323"/>
      <c r="O3" s="323"/>
      <c r="P3" s="323"/>
      <c r="Q3" s="323"/>
      <c r="R3" s="323"/>
      <c r="S3" s="323"/>
      <c r="T3" s="323"/>
      <c r="U3" s="115"/>
    </row>
    <row r="4" spans="1:32">
      <c r="B4" s="323" t="s">
        <v>201</v>
      </c>
      <c r="C4" s="323"/>
      <c r="D4" s="323"/>
      <c r="E4" s="323"/>
      <c r="F4" s="323"/>
      <c r="G4" s="323"/>
      <c r="H4" s="323"/>
      <c r="I4" s="323"/>
      <c r="J4" s="323"/>
      <c r="K4" s="323"/>
      <c r="L4" s="323"/>
      <c r="M4" s="323"/>
      <c r="N4" s="323"/>
      <c r="O4" s="323"/>
      <c r="P4" s="323"/>
      <c r="Q4" s="323"/>
      <c r="R4" s="323"/>
      <c r="S4" s="323"/>
      <c r="T4" s="323"/>
      <c r="U4" s="115"/>
    </row>
    <row r="5" spans="1:32">
      <c r="C5" s="336" t="s">
        <v>182</v>
      </c>
      <c r="D5" s="336"/>
      <c r="E5" s="336"/>
      <c r="F5" s="336"/>
      <c r="G5" s="336"/>
      <c r="H5" s="336"/>
      <c r="I5" s="336"/>
      <c r="J5" s="336"/>
      <c r="K5" s="336"/>
      <c r="L5" s="336" t="s">
        <v>183</v>
      </c>
      <c r="M5" s="336"/>
      <c r="N5" s="336"/>
      <c r="O5" s="336"/>
      <c r="P5" s="336"/>
      <c r="Q5" s="336"/>
      <c r="R5" s="336"/>
      <c r="S5" s="336"/>
      <c r="T5" s="336"/>
      <c r="U5" s="118"/>
      <c r="V5" s="117"/>
    </row>
    <row r="6" spans="1:32" ht="25.5">
      <c r="B6" s="119" t="s">
        <v>124</v>
      </c>
      <c r="C6" s="120" t="s">
        <v>143</v>
      </c>
      <c r="D6" s="121" t="s">
        <v>21</v>
      </c>
      <c r="E6" s="121" t="s">
        <v>20</v>
      </c>
      <c r="F6" s="121" t="s">
        <v>123</v>
      </c>
      <c r="G6" s="121" t="s">
        <v>17</v>
      </c>
      <c r="H6" s="121" t="s">
        <v>246</v>
      </c>
      <c r="I6" s="121" t="s">
        <v>16</v>
      </c>
      <c r="J6" s="121" t="s">
        <v>15</v>
      </c>
      <c r="K6" s="122" t="s">
        <v>13</v>
      </c>
      <c r="L6" s="120" t="s">
        <v>143</v>
      </c>
      <c r="M6" s="121" t="s">
        <v>21</v>
      </c>
      <c r="N6" s="121" t="s">
        <v>20</v>
      </c>
      <c r="O6" s="121" t="s">
        <v>123</v>
      </c>
      <c r="P6" s="121" t="s">
        <v>17</v>
      </c>
      <c r="Q6" s="121" t="s">
        <v>246</v>
      </c>
      <c r="R6" s="121" t="s">
        <v>16</v>
      </c>
      <c r="S6" s="121" t="s">
        <v>15</v>
      </c>
      <c r="T6" s="122" t="s">
        <v>13</v>
      </c>
      <c r="U6" s="93"/>
      <c r="V6" s="117"/>
      <c r="Y6" s="235" t="s">
        <v>143</v>
      </c>
      <c r="Z6" s="235" t="s">
        <v>21</v>
      </c>
      <c r="AA6" s="235" t="s">
        <v>20</v>
      </c>
      <c r="AB6" s="235" t="s">
        <v>123</v>
      </c>
      <c r="AC6" s="235" t="s">
        <v>17</v>
      </c>
      <c r="AD6" s="235" t="s">
        <v>16</v>
      </c>
      <c r="AE6" s="235" t="s">
        <v>15</v>
      </c>
      <c r="AF6" s="235" t="s">
        <v>13</v>
      </c>
    </row>
    <row r="7" spans="1:32">
      <c r="B7" s="226">
        <v>43686</v>
      </c>
      <c r="C7" s="195">
        <v>1154</v>
      </c>
      <c r="D7" s="201">
        <v>1172</v>
      </c>
      <c r="E7" s="201">
        <v>1173</v>
      </c>
      <c r="F7" s="201">
        <v>1170</v>
      </c>
      <c r="G7" s="201">
        <v>1129</v>
      </c>
      <c r="H7" s="201">
        <v>1028.5</v>
      </c>
      <c r="I7" s="201">
        <v>1159.5</v>
      </c>
      <c r="J7" s="201">
        <v>1055</v>
      </c>
      <c r="K7" s="227">
        <v>1159</v>
      </c>
      <c r="L7" s="195">
        <v>538</v>
      </c>
      <c r="M7" s="201">
        <v>484</v>
      </c>
      <c r="N7" s="201">
        <v>434.5</v>
      </c>
      <c r="O7" s="201">
        <v>472</v>
      </c>
      <c r="P7" s="201">
        <v>485.5</v>
      </c>
      <c r="Q7" s="201">
        <v>388</v>
      </c>
      <c r="R7" s="201">
        <v>350</v>
      </c>
      <c r="S7" s="201">
        <v>408</v>
      </c>
      <c r="T7" s="227">
        <v>483</v>
      </c>
      <c r="U7" s="94"/>
      <c r="V7" s="117"/>
      <c r="Y7" s="228">
        <f>+IF(L7="","",((C7-L7)/L7))</f>
        <v>1.1449814126394051</v>
      </c>
      <c r="Z7" s="228">
        <f>+IF(M7="","",((D7-M7)/M7))</f>
        <v>1.4214876033057851</v>
      </c>
      <c r="AA7" s="228">
        <f>+IF(N7="","",((E7-N7)/N7))</f>
        <v>1.6996547756041427</v>
      </c>
      <c r="AB7" s="228">
        <f>+IF(O7="","",((F7-O7)/O7))</f>
        <v>1.478813559322034</v>
      </c>
      <c r="AC7" s="228">
        <f>+IF(P7="","",((G7-P7)/P7))</f>
        <v>1.325437693099897</v>
      </c>
      <c r="AD7" s="228">
        <f t="shared" ref="AD7:AD20" si="0">+IF(R7="","",((I7-R7)/R7))</f>
        <v>2.3128571428571427</v>
      </c>
      <c r="AE7" s="228">
        <f t="shared" ref="AE7:AE20" si="1">+IF(S7="","",((J7-S7)/S7))</f>
        <v>1.5857843137254901</v>
      </c>
      <c r="AF7" s="228">
        <f t="shared" ref="AF7:AF20" si="2">+IF(T7="","",((K7-T7)/T7))</f>
        <v>1.3995859213250517</v>
      </c>
    </row>
    <row r="8" spans="1:32">
      <c r="B8" s="123">
        <v>43693</v>
      </c>
      <c r="C8" s="124">
        <v>1240</v>
      </c>
      <c r="D8" s="75">
        <v>1221</v>
      </c>
      <c r="E8" s="75">
        <v>1192.5</v>
      </c>
      <c r="F8" s="75">
        <v>1175</v>
      </c>
      <c r="G8" s="75">
        <v>1190</v>
      </c>
      <c r="H8" s="75">
        <v>1165</v>
      </c>
      <c r="I8" s="75">
        <v>1206.5</v>
      </c>
      <c r="J8" s="75">
        <v>1065.5</v>
      </c>
      <c r="K8" s="125">
        <v>1123.5</v>
      </c>
      <c r="L8" s="124"/>
      <c r="M8" s="75"/>
      <c r="N8" s="75">
        <v>425</v>
      </c>
      <c r="O8" s="75"/>
      <c r="P8" s="75">
        <v>479</v>
      </c>
      <c r="Q8" s="75">
        <v>375</v>
      </c>
      <c r="R8" s="75">
        <v>375</v>
      </c>
      <c r="S8" s="75">
        <v>405</v>
      </c>
      <c r="T8" s="125">
        <v>450</v>
      </c>
      <c r="U8" s="94"/>
      <c r="V8" s="117"/>
      <c r="Y8" s="228" t="str">
        <f t="shared" ref="Y8:Y25" si="3">+IF(L8="","",((C8-L8)/L8))</f>
        <v/>
      </c>
      <c r="Z8" s="228" t="str">
        <f t="shared" ref="Z8:Z20" si="4">+IF(M8="","",((D8-M8)/M8))</f>
        <v/>
      </c>
      <c r="AA8" s="228">
        <f t="shared" ref="AA8:AA20" si="5">+IF(N8="","",((E8-N8)/N8))</f>
        <v>1.8058823529411765</v>
      </c>
      <c r="AB8" s="228" t="str">
        <f t="shared" ref="AB8:AB20" si="6">+IF(O8="","",((F8-O8)/O8))</f>
        <v/>
      </c>
      <c r="AC8" s="228">
        <f t="shared" ref="AC8:AC20" si="7">+IF(P8="","",((G8-P8)/P8))</f>
        <v>1.4843423799582462</v>
      </c>
      <c r="AD8" s="228">
        <f t="shared" si="0"/>
        <v>2.2173333333333334</v>
      </c>
      <c r="AE8" s="228">
        <f t="shared" si="1"/>
        <v>1.6308641975308642</v>
      </c>
      <c r="AF8" s="228">
        <f t="shared" si="2"/>
        <v>1.4966666666666666</v>
      </c>
    </row>
    <row r="9" spans="1:32">
      <c r="B9" s="123">
        <v>43700</v>
      </c>
      <c r="C9" s="124">
        <v>1180</v>
      </c>
      <c r="D9" s="75">
        <v>1202</v>
      </c>
      <c r="E9" s="75">
        <v>1187.5</v>
      </c>
      <c r="F9" s="75">
        <v>1152</v>
      </c>
      <c r="G9" s="75">
        <v>1183</v>
      </c>
      <c r="H9" s="75">
        <v>1083</v>
      </c>
      <c r="I9" s="75">
        <v>1158.5</v>
      </c>
      <c r="J9" s="75">
        <v>1035</v>
      </c>
      <c r="K9" s="125">
        <v>1148.5</v>
      </c>
      <c r="L9" s="124">
        <v>545</v>
      </c>
      <c r="M9" s="75">
        <v>510.5</v>
      </c>
      <c r="N9" s="75">
        <v>414</v>
      </c>
      <c r="O9" s="75">
        <v>477</v>
      </c>
      <c r="P9" s="75">
        <v>491.5</v>
      </c>
      <c r="Q9" s="75">
        <v>362.5</v>
      </c>
      <c r="R9" s="75">
        <v>366.5</v>
      </c>
      <c r="S9" s="75">
        <v>435</v>
      </c>
      <c r="T9" s="125">
        <v>512.5</v>
      </c>
      <c r="U9" s="94"/>
      <c r="V9" s="117"/>
      <c r="Y9" s="228">
        <f t="shared" si="3"/>
        <v>1.165137614678899</v>
      </c>
      <c r="Z9" s="228">
        <f t="shared" si="4"/>
        <v>1.3545543584720863</v>
      </c>
      <c r="AA9" s="228">
        <f t="shared" si="5"/>
        <v>1.8683574879227054</v>
      </c>
      <c r="AB9" s="228">
        <f t="shared" si="6"/>
        <v>1.4150943396226414</v>
      </c>
      <c r="AC9" s="228">
        <f t="shared" si="7"/>
        <v>1.4069175991861649</v>
      </c>
      <c r="AD9" s="228">
        <f t="shared" si="0"/>
        <v>2.160982264665757</v>
      </c>
      <c r="AE9" s="228">
        <f t="shared" si="1"/>
        <v>1.3793103448275863</v>
      </c>
      <c r="AF9" s="228">
        <f t="shared" si="2"/>
        <v>1.2409756097560976</v>
      </c>
    </row>
    <row r="10" spans="1:32">
      <c r="B10" s="123">
        <v>43707</v>
      </c>
      <c r="C10" s="124">
        <v>1190</v>
      </c>
      <c r="D10" s="75">
        <v>1193</v>
      </c>
      <c r="E10" s="75">
        <v>1149.5</v>
      </c>
      <c r="F10" s="75">
        <v>1150.5</v>
      </c>
      <c r="G10" s="75">
        <v>1152</v>
      </c>
      <c r="H10" s="75">
        <v>1020.5</v>
      </c>
      <c r="I10" s="75">
        <v>1168</v>
      </c>
      <c r="J10" s="75">
        <v>1038.5</v>
      </c>
      <c r="K10" s="125">
        <v>1155</v>
      </c>
      <c r="L10" s="124">
        <v>600</v>
      </c>
      <c r="M10" s="75">
        <v>495.5</v>
      </c>
      <c r="N10" s="75">
        <v>402.5</v>
      </c>
      <c r="O10" s="75">
        <v>493</v>
      </c>
      <c r="P10" s="75">
        <v>489</v>
      </c>
      <c r="Q10" s="75">
        <v>356.5</v>
      </c>
      <c r="R10" s="75">
        <v>380.5</v>
      </c>
      <c r="S10" s="75">
        <v>384</v>
      </c>
      <c r="T10" s="125">
        <v>467</v>
      </c>
      <c r="U10" s="94"/>
      <c r="V10" s="117"/>
      <c r="Y10" s="228">
        <f t="shared" si="3"/>
        <v>0.98333333333333328</v>
      </c>
      <c r="Z10" s="228">
        <f t="shared" si="4"/>
        <v>1.4076690211907164</v>
      </c>
      <c r="AA10" s="228">
        <f t="shared" si="5"/>
        <v>1.8559006211180125</v>
      </c>
      <c r="AB10" s="228">
        <f t="shared" si="6"/>
        <v>1.3336713995943206</v>
      </c>
      <c r="AC10" s="228">
        <f t="shared" si="7"/>
        <v>1.3558282208588956</v>
      </c>
      <c r="AD10" s="228">
        <f t="shared" si="0"/>
        <v>2.0696452036793693</v>
      </c>
      <c r="AE10" s="228">
        <f t="shared" si="1"/>
        <v>1.7044270833333333</v>
      </c>
      <c r="AF10" s="228">
        <f t="shared" si="2"/>
        <v>1.4732334047109208</v>
      </c>
    </row>
    <row r="11" spans="1:32">
      <c r="B11" s="123">
        <v>43713</v>
      </c>
      <c r="C11" s="124">
        <v>1173</v>
      </c>
      <c r="D11" s="75">
        <v>1183</v>
      </c>
      <c r="E11" s="75">
        <v>1157</v>
      </c>
      <c r="F11" s="75">
        <v>1171.5</v>
      </c>
      <c r="G11" s="75">
        <v>1153</v>
      </c>
      <c r="H11" s="75">
        <v>1164</v>
      </c>
      <c r="I11" s="75">
        <v>1191.5</v>
      </c>
      <c r="J11" s="75">
        <v>999</v>
      </c>
      <c r="K11" s="125">
        <v>1177</v>
      </c>
      <c r="L11" s="124">
        <v>525</v>
      </c>
      <c r="M11" s="75">
        <v>488.5</v>
      </c>
      <c r="N11" s="75">
        <v>427</v>
      </c>
      <c r="O11" s="75">
        <v>477</v>
      </c>
      <c r="P11" s="75">
        <v>542</v>
      </c>
      <c r="Q11" s="75">
        <v>387.5</v>
      </c>
      <c r="R11" s="75">
        <v>389</v>
      </c>
      <c r="S11" s="75">
        <v>414</v>
      </c>
      <c r="T11" s="125">
        <v>491.5</v>
      </c>
      <c r="U11" s="94"/>
      <c r="V11" s="117"/>
      <c r="Y11" s="228">
        <f t="shared" si="3"/>
        <v>1.2342857142857142</v>
      </c>
      <c r="Z11" s="228">
        <f t="shared" si="4"/>
        <v>1.421699078812692</v>
      </c>
      <c r="AA11" s="228">
        <f t="shared" si="5"/>
        <v>1.7096018735362997</v>
      </c>
      <c r="AB11" s="228">
        <f t="shared" si="6"/>
        <v>1.4559748427672956</v>
      </c>
      <c r="AC11" s="228">
        <f t="shared" si="7"/>
        <v>1.1273062730627306</v>
      </c>
      <c r="AD11" s="228">
        <f t="shared" si="0"/>
        <v>2.0629820051413881</v>
      </c>
      <c r="AE11" s="228">
        <f t="shared" si="1"/>
        <v>1.4130434782608696</v>
      </c>
      <c r="AF11" s="228">
        <f t="shared" si="2"/>
        <v>1.3947100712105798</v>
      </c>
    </row>
    <row r="12" spans="1:32">
      <c r="B12" s="123">
        <v>43721</v>
      </c>
      <c r="C12" s="124">
        <v>1346.5</v>
      </c>
      <c r="D12" s="75">
        <v>1187</v>
      </c>
      <c r="E12" s="75">
        <v>1150</v>
      </c>
      <c r="F12" s="75">
        <v>1135</v>
      </c>
      <c r="G12" s="75">
        <v>1066.5</v>
      </c>
      <c r="H12" s="75">
        <v>1162.5</v>
      </c>
      <c r="I12" s="75">
        <v>1158.5</v>
      </c>
      <c r="J12" s="75">
        <v>1018.5</v>
      </c>
      <c r="K12" s="125">
        <v>1098.5</v>
      </c>
      <c r="L12" s="124">
        <v>556.5</v>
      </c>
      <c r="M12" s="75">
        <v>525.5</v>
      </c>
      <c r="N12" s="75">
        <v>425</v>
      </c>
      <c r="O12" s="75">
        <v>477</v>
      </c>
      <c r="P12" s="75">
        <v>532</v>
      </c>
      <c r="Q12" s="75">
        <v>362.5</v>
      </c>
      <c r="R12" s="75">
        <v>386.5</v>
      </c>
      <c r="S12" s="75">
        <v>418</v>
      </c>
      <c r="T12" s="125">
        <v>491.5</v>
      </c>
      <c r="U12" s="94"/>
      <c r="V12" s="117"/>
      <c r="Y12" s="228">
        <f t="shared" si="3"/>
        <v>1.4195867026055706</v>
      </c>
      <c r="Z12" s="228">
        <f t="shared" si="4"/>
        <v>1.2588011417697431</v>
      </c>
      <c r="AA12" s="228">
        <f t="shared" si="5"/>
        <v>1.7058823529411764</v>
      </c>
      <c r="AB12" s="228">
        <f t="shared" si="6"/>
        <v>1.379454926624738</v>
      </c>
      <c r="AC12" s="228">
        <f t="shared" si="7"/>
        <v>1.0046992481203008</v>
      </c>
      <c r="AD12" s="228">
        <f t="shared" si="0"/>
        <v>1.9974126778783958</v>
      </c>
      <c r="AE12" s="228">
        <f t="shared" si="1"/>
        <v>1.4366028708133971</v>
      </c>
      <c r="AF12" s="228">
        <f t="shared" si="2"/>
        <v>1.2349949135300102</v>
      </c>
    </row>
    <row r="13" spans="1:32">
      <c r="B13" s="123">
        <v>43728</v>
      </c>
      <c r="C13" s="124">
        <v>1165</v>
      </c>
      <c r="D13" s="75">
        <v>1182</v>
      </c>
      <c r="E13" s="75">
        <v>1150</v>
      </c>
      <c r="F13" s="75">
        <v>1128</v>
      </c>
      <c r="G13" s="75">
        <v>1132</v>
      </c>
      <c r="H13" s="75">
        <v>815</v>
      </c>
      <c r="I13" s="75">
        <v>1090</v>
      </c>
      <c r="J13" s="75">
        <v>1015</v>
      </c>
      <c r="K13" s="125">
        <v>1123</v>
      </c>
      <c r="L13" s="124"/>
      <c r="M13" s="75">
        <v>542.5</v>
      </c>
      <c r="N13" s="75">
        <v>410.5</v>
      </c>
      <c r="O13" s="75">
        <v>495</v>
      </c>
      <c r="P13" s="75">
        <v>529</v>
      </c>
      <c r="Q13" s="75">
        <v>350</v>
      </c>
      <c r="R13" s="75">
        <v>350</v>
      </c>
      <c r="S13" s="75">
        <v>392</v>
      </c>
      <c r="T13" s="125"/>
      <c r="U13" s="94"/>
      <c r="V13" s="117"/>
      <c r="Y13" s="228" t="str">
        <f t="shared" si="3"/>
        <v/>
      </c>
      <c r="Z13" s="228">
        <f t="shared" si="4"/>
        <v>1.1788018433179723</v>
      </c>
      <c r="AA13" s="228">
        <f t="shared" si="5"/>
        <v>1.8014616321559074</v>
      </c>
      <c r="AB13" s="228">
        <f t="shared" si="6"/>
        <v>1.2787878787878788</v>
      </c>
      <c r="AC13" s="228">
        <f t="shared" si="7"/>
        <v>1.1398865784499055</v>
      </c>
      <c r="AD13" s="228">
        <f t="shared" si="0"/>
        <v>2.1142857142857143</v>
      </c>
      <c r="AE13" s="228">
        <f t="shared" si="1"/>
        <v>1.5892857142857142</v>
      </c>
      <c r="AF13" s="228" t="str">
        <f t="shared" si="2"/>
        <v/>
      </c>
    </row>
    <row r="14" spans="1:32">
      <c r="B14" s="123">
        <v>43735</v>
      </c>
      <c r="C14" s="124">
        <v>1047</v>
      </c>
      <c r="D14" s="75">
        <v>1162</v>
      </c>
      <c r="E14" s="75">
        <v>1147</v>
      </c>
      <c r="F14" s="75">
        <v>1123</v>
      </c>
      <c r="G14" s="75">
        <v>1151</v>
      </c>
      <c r="H14" s="75">
        <v>1032</v>
      </c>
      <c r="I14" s="75">
        <v>1094</v>
      </c>
      <c r="J14" s="75">
        <v>1011.5</v>
      </c>
      <c r="K14" s="125">
        <v>1157</v>
      </c>
      <c r="L14" s="124">
        <v>582.5</v>
      </c>
      <c r="M14" s="75">
        <v>547</v>
      </c>
      <c r="N14" s="75">
        <v>412</v>
      </c>
      <c r="O14" s="75">
        <v>539</v>
      </c>
      <c r="P14" s="75">
        <v>537.5</v>
      </c>
      <c r="Q14" s="75">
        <v>350</v>
      </c>
      <c r="R14" s="75">
        <v>382</v>
      </c>
      <c r="S14" s="75">
        <v>441</v>
      </c>
      <c r="T14" s="125">
        <v>508.5</v>
      </c>
      <c r="U14" s="94"/>
      <c r="V14" s="117"/>
      <c r="Y14" s="228">
        <f t="shared" si="3"/>
        <v>0.79742489270386263</v>
      </c>
      <c r="Z14" s="228">
        <f t="shared" si="4"/>
        <v>1.1243144424131628</v>
      </c>
      <c r="AA14" s="228">
        <f t="shared" si="5"/>
        <v>1.7839805825242718</v>
      </c>
      <c r="AB14" s="228">
        <f t="shared" si="6"/>
        <v>1.0834879406307978</v>
      </c>
      <c r="AC14" s="228">
        <f t="shared" si="7"/>
        <v>1.1413953488372093</v>
      </c>
      <c r="AD14" s="228">
        <f t="shared" si="0"/>
        <v>1.8638743455497382</v>
      </c>
      <c r="AE14" s="228">
        <f t="shared" si="1"/>
        <v>1.2936507936507937</v>
      </c>
      <c r="AF14" s="228">
        <f t="shared" si="2"/>
        <v>1.2753195673549655</v>
      </c>
    </row>
    <row r="15" spans="1:32">
      <c r="B15" s="123">
        <v>43742</v>
      </c>
      <c r="C15" s="124">
        <v>1176</v>
      </c>
      <c r="D15" s="75">
        <v>1214</v>
      </c>
      <c r="E15" s="75">
        <v>1147</v>
      </c>
      <c r="F15" s="75">
        <v>1126.5</v>
      </c>
      <c r="G15" s="75">
        <v>1121</v>
      </c>
      <c r="H15" s="75">
        <v>1030</v>
      </c>
      <c r="I15" s="75">
        <v>1106.5</v>
      </c>
      <c r="J15" s="75">
        <v>1009</v>
      </c>
      <c r="K15" s="125">
        <v>1115</v>
      </c>
      <c r="L15" s="124">
        <v>567.5</v>
      </c>
      <c r="M15" s="75">
        <v>529</v>
      </c>
      <c r="N15" s="75">
        <v>418</v>
      </c>
      <c r="O15" s="75">
        <v>518</v>
      </c>
      <c r="P15" s="75">
        <v>562.5</v>
      </c>
      <c r="Q15" s="75">
        <v>379</v>
      </c>
      <c r="R15" s="75">
        <v>387.5</v>
      </c>
      <c r="S15" s="75">
        <v>431</v>
      </c>
      <c r="T15" s="125">
        <v>483</v>
      </c>
      <c r="U15" s="94"/>
      <c r="V15" s="117"/>
      <c r="Y15" s="228">
        <f t="shared" si="3"/>
        <v>1.0722466960352424</v>
      </c>
      <c r="Z15" s="228">
        <f t="shared" si="4"/>
        <v>1.2948960302457466</v>
      </c>
      <c r="AA15" s="228">
        <f t="shared" si="5"/>
        <v>1.7440191387559809</v>
      </c>
      <c r="AB15" s="228">
        <f t="shared" si="6"/>
        <v>1.1747104247104247</v>
      </c>
      <c r="AC15" s="228">
        <f t="shared" si="7"/>
        <v>0.99288888888888893</v>
      </c>
      <c r="AD15" s="228">
        <f t="shared" si="0"/>
        <v>1.8554838709677419</v>
      </c>
      <c r="AE15" s="228">
        <f t="shared" si="1"/>
        <v>1.3410672853828307</v>
      </c>
      <c r="AF15" s="228">
        <f t="shared" si="2"/>
        <v>1.308488612836439</v>
      </c>
    </row>
    <row r="16" spans="1:32">
      <c r="B16" s="123">
        <v>43749</v>
      </c>
      <c r="C16" s="124">
        <v>1215</v>
      </c>
      <c r="D16" s="75">
        <v>1159</v>
      </c>
      <c r="E16" s="75">
        <v>1172.5</v>
      </c>
      <c r="F16" s="75">
        <v>1171</v>
      </c>
      <c r="G16" s="75">
        <v>1142</v>
      </c>
      <c r="H16" s="75">
        <v>1109.5</v>
      </c>
      <c r="I16" s="75">
        <v>1150</v>
      </c>
      <c r="J16" s="75">
        <v>1029.5</v>
      </c>
      <c r="K16" s="125">
        <v>1179.5</v>
      </c>
      <c r="L16" s="124">
        <v>555.5</v>
      </c>
      <c r="M16" s="75">
        <v>541</v>
      </c>
      <c r="N16" s="75">
        <v>429</v>
      </c>
      <c r="O16" s="75">
        <v>543</v>
      </c>
      <c r="P16" s="75">
        <v>554</v>
      </c>
      <c r="Q16" s="75">
        <v>350</v>
      </c>
      <c r="R16" s="75">
        <v>388.5</v>
      </c>
      <c r="S16" s="75">
        <v>460</v>
      </c>
      <c r="T16" s="125">
        <v>450</v>
      </c>
      <c r="U16" s="94"/>
      <c r="V16" s="117"/>
      <c r="Y16" s="228">
        <f t="shared" si="3"/>
        <v>1.1872187218721872</v>
      </c>
      <c r="Z16" s="228">
        <f t="shared" si="4"/>
        <v>1.1423290203327172</v>
      </c>
      <c r="AA16" s="228">
        <f t="shared" si="5"/>
        <v>1.7331002331002332</v>
      </c>
      <c r="AB16" s="228">
        <f t="shared" si="6"/>
        <v>1.156537753222836</v>
      </c>
      <c r="AC16" s="228">
        <f t="shared" si="7"/>
        <v>1.0613718411552346</v>
      </c>
      <c r="AD16" s="228">
        <f t="shared" si="0"/>
        <v>1.96010296010296</v>
      </c>
      <c r="AE16" s="228">
        <f t="shared" si="1"/>
        <v>1.2380434782608696</v>
      </c>
      <c r="AF16" s="228">
        <f t="shared" si="2"/>
        <v>1.6211111111111112</v>
      </c>
    </row>
    <row r="17" spans="2:33">
      <c r="B17" s="123">
        <v>43756</v>
      </c>
      <c r="C17" s="124">
        <v>1181.5</v>
      </c>
      <c r="D17" s="75">
        <v>1179</v>
      </c>
      <c r="E17" s="75">
        <v>1230</v>
      </c>
      <c r="F17" s="75">
        <v>1166.5</v>
      </c>
      <c r="G17" s="75">
        <v>1180</v>
      </c>
      <c r="H17" s="75">
        <v>1015.5</v>
      </c>
      <c r="I17" s="75">
        <v>1203.5</v>
      </c>
      <c r="J17" s="75">
        <v>1086</v>
      </c>
      <c r="K17" s="125">
        <v>1213</v>
      </c>
      <c r="L17" s="124">
        <v>525</v>
      </c>
      <c r="M17" s="75">
        <v>521.5</v>
      </c>
      <c r="N17" s="75">
        <v>535</v>
      </c>
      <c r="O17" s="75">
        <v>556</v>
      </c>
      <c r="P17" s="75">
        <v>558.5</v>
      </c>
      <c r="Q17" s="75">
        <v>358.5</v>
      </c>
      <c r="R17" s="75">
        <v>388.5</v>
      </c>
      <c r="S17" s="75">
        <v>428</v>
      </c>
      <c r="T17" s="125">
        <v>500</v>
      </c>
      <c r="U17" s="94"/>
      <c r="V17" s="117"/>
      <c r="Y17" s="228">
        <f t="shared" si="3"/>
        <v>1.2504761904761905</v>
      </c>
      <c r="Z17" s="228">
        <f t="shared" si="4"/>
        <v>1.2607861936720997</v>
      </c>
      <c r="AA17" s="228">
        <f t="shared" si="5"/>
        <v>1.2990654205607477</v>
      </c>
      <c r="AB17" s="228">
        <f t="shared" si="6"/>
        <v>1.0980215827338129</v>
      </c>
      <c r="AC17" s="228">
        <f t="shared" si="7"/>
        <v>1.1128021486123545</v>
      </c>
      <c r="AD17" s="228">
        <f t="shared" si="0"/>
        <v>2.0978120978120978</v>
      </c>
      <c r="AE17" s="228">
        <f t="shared" si="1"/>
        <v>1.5373831775700935</v>
      </c>
      <c r="AF17" s="228">
        <f t="shared" si="2"/>
        <v>1.4259999999999999</v>
      </c>
    </row>
    <row r="18" spans="2:33">
      <c r="B18" s="123">
        <v>43763</v>
      </c>
      <c r="C18" s="124">
        <v>920</v>
      </c>
      <c r="D18" s="75">
        <v>1290</v>
      </c>
      <c r="E18" s="75">
        <v>1231.5</v>
      </c>
      <c r="F18" s="75">
        <v>1207</v>
      </c>
      <c r="G18" s="75">
        <v>1157</v>
      </c>
      <c r="H18" s="75">
        <v>1207.5</v>
      </c>
      <c r="I18" s="75">
        <v>1131</v>
      </c>
      <c r="J18" s="75">
        <v>974.5</v>
      </c>
      <c r="K18" s="125">
        <v>966</v>
      </c>
      <c r="L18" s="124">
        <v>593</v>
      </c>
      <c r="M18" s="75">
        <v>553.5</v>
      </c>
      <c r="N18" s="75">
        <v>548</v>
      </c>
      <c r="O18" s="75">
        <v>644</v>
      </c>
      <c r="P18" s="75">
        <v>542</v>
      </c>
      <c r="Q18" s="75">
        <v>362.5</v>
      </c>
      <c r="R18" s="75">
        <v>364.5</v>
      </c>
      <c r="S18" s="75">
        <v>510.5</v>
      </c>
      <c r="T18" s="125">
        <v>500</v>
      </c>
      <c r="U18" s="94"/>
      <c r="V18" s="117"/>
      <c r="Y18" s="228">
        <f t="shared" si="3"/>
        <v>0.55143338954468801</v>
      </c>
      <c r="Z18" s="228">
        <f t="shared" si="4"/>
        <v>1.3306233062330624</v>
      </c>
      <c r="AA18" s="228">
        <f t="shared" si="5"/>
        <v>1.2472627737226278</v>
      </c>
      <c r="AB18" s="228">
        <f t="shared" si="6"/>
        <v>0.87422360248447206</v>
      </c>
      <c r="AC18" s="228">
        <f t="shared" si="7"/>
        <v>1.1346863468634687</v>
      </c>
      <c r="AD18" s="228">
        <f t="shared" si="0"/>
        <v>2.1028806584362139</v>
      </c>
      <c r="AE18" s="228">
        <f t="shared" si="1"/>
        <v>0.90891283055827621</v>
      </c>
      <c r="AF18" s="228">
        <f t="shared" si="2"/>
        <v>0.93200000000000005</v>
      </c>
    </row>
    <row r="19" spans="2:33">
      <c r="B19" s="123">
        <v>43770</v>
      </c>
      <c r="C19" s="124">
        <v>1223</v>
      </c>
      <c r="D19" s="75">
        <v>1190</v>
      </c>
      <c r="E19" s="75">
        <v>1151.5</v>
      </c>
      <c r="F19" s="75">
        <v>1121.5</v>
      </c>
      <c r="G19" s="75">
        <v>1240</v>
      </c>
      <c r="H19" s="75">
        <v>1075.5</v>
      </c>
      <c r="I19" s="75">
        <v>1144</v>
      </c>
      <c r="J19" s="75">
        <v>1113.5</v>
      </c>
      <c r="K19" s="125">
        <v>1283</v>
      </c>
      <c r="L19" s="124"/>
      <c r="M19" s="75">
        <v>532</v>
      </c>
      <c r="N19" s="75">
        <v>546</v>
      </c>
      <c r="O19" s="75">
        <v>586</v>
      </c>
      <c r="P19" s="75">
        <v>517</v>
      </c>
      <c r="Q19" s="75">
        <v>375</v>
      </c>
      <c r="R19" s="75">
        <v>416.5</v>
      </c>
      <c r="S19" s="75">
        <v>660.5</v>
      </c>
      <c r="T19" s="125">
        <v>450</v>
      </c>
      <c r="U19" s="94"/>
      <c r="V19" s="117"/>
      <c r="Y19" s="228" t="str">
        <f t="shared" si="3"/>
        <v/>
      </c>
      <c r="Z19" s="228">
        <f t="shared" si="4"/>
        <v>1.236842105263158</v>
      </c>
      <c r="AA19" s="228">
        <f t="shared" si="5"/>
        <v>1.108974358974359</v>
      </c>
      <c r="AB19" s="228">
        <f t="shared" si="6"/>
        <v>0.91382252559726962</v>
      </c>
      <c r="AC19" s="228">
        <f t="shared" si="7"/>
        <v>1.3984526112185687</v>
      </c>
      <c r="AD19" s="228">
        <f t="shared" si="0"/>
        <v>1.7466986794717887</v>
      </c>
      <c r="AE19" s="228">
        <f t="shared" si="1"/>
        <v>0.68584405753217259</v>
      </c>
      <c r="AF19" s="228">
        <f t="shared" si="2"/>
        <v>1.8511111111111112</v>
      </c>
    </row>
    <row r="20" spans="2:33">
      <c r="B20" s="123">
        <v>43777</v>
      </c>
      <c r="C20" s="124">
        <v>1215</v>
      </c>
      <c r="D20" s="75">
        <v>1238</v>
      </c>
      <c r="E20" s="75">
        <v>1201</v>
      </c>
      <c r="F20" s="75">
        <v>1158.5</v>
      </c>
      <c r="G20" s="75">
        <v>1168</v>
      </c>
      <c r="H20" s="75">
        <v>1189</v>
      </c>
      <c r="I20" s="75">
        <v>1156.5</v>
      </c>
      <c r="J20" s="75">
        <v>1077.5</v>
      </c>
      <c r="K20" s="125">
        <v>1238</v>
      </c>
      <c r="L20" s="124">
        <v>567</v>
      </c>
      <c r="M20" s="75">
        <v>491.5</v>
      </c>
      <c r="N20" s="75">
        <v>513</v>
      </c>
      <c r="O20" s="75">
        <v>538.5</v>
      </c>
      <c r="P20" s="75">
        <v>568.5</v>
      </c>
      <c r="Q20" s="75">
        <v>409.5</v>
      </c>
      <c r="R20" s="75">
        <v>392</v>
      </c>
      <c r="S20" s="75">
        <v>655.5</v>
      </c>
      <c r="T20" s="125">
        <v>475</v>
      </c>
      <c r="U20" s="94"/>
      <c r="V20" s="117"/>
      <c r="Y20" s="228">
        <f t="shared" si="3"/>
        <v>1.1428571428571428</v>
      </c>
      <c r="Z20" s="228">
        <f t="shared" si="4"/>
        <v>1.5188199389623602</v>
      </c>
      <c r="AA20" s="228">
        <f t="shared" si="5"/>
        <v>1.341130604288499</v>
      </c>
      <c r="AB20" s="228">
        <f t="shared" si="6"/>
        <v>1.1513463324048283</v>
      </c>
      <c r="AC20" s="228">
        <f t="shared" si="7"/>
        <v>1.0545294635004399</v>
      </c>
      <c r="AD20" s="228">
        <f t="shared" si="0"/>
        <v>1.9502551020408163</v>
      </c>
      <c r="AE20" s="228">
        <f t="shared" si="1"/>
        <v>0.64378337147215869</v>
      </c>
      <c r="AF20" s="228">
        <f t="shared" si="2"/>
        <v>1.6063157894736841</v>
      </c>
    </row>
    <row r="21" spans="2:33" s="160" customFormat="1">
      <c r="B21" s="123">
        <v>43784</v>
      </c>
      <c r="C21" s="124">
        <v>1280</v>
      </c>
      <c r="D21" s="75">
        <v>1216</v>
      </c>
      <c r="E21" s="75">
        <v>1223.5</v>
      </c>
      <c r="F21" s="75">
        <v>1219</v>
      </c>
      <c r="G21" s="75">
        <v>1173</v>
      </c>
      <c r="H21" s="75">
        <v>1101</v>
      </c>
      <c r="I21" s="75">
        <v>1139</v>
      </c>
      <c r="J21" s="75">
        <v>1112.5</v>
      </c>
      <c r="K21" s="125">
        <v>1178</v>
      </c>
      <c r="L21" s="124">
        <v>495</v>
      </c>
      <c r="M21" s="75">
        <v>487.5</v>
      </c>
      <c r="N21" s="75">
        <v>424</v>
      </c>
      <c r="O21" s="75">
        <v>550.5</v>
      </c>
      <c r="P21" s="75">
        <v>550</v>
      </c>
      <c r="Q21" s="75">
        <v>344</v>
      </c>
      <c r="R21" s="75">
        <v>398</v>
      </c>
      <c r="S21" s="75">
        <v>593.5</v>
      </c>
      <c r="T21" s="125">
        <v>450</v>
      </c>
      <c r="U21" s="94"/>
      <c r="V21" s="117"/>
      <c r="W21" s="106"/>
      <c r="X21" s="232"/>
      <c r="Y21" s="228"/>
      <c r="Z21" s="228"/>
      <c r="AA21" s="228"/>
      <c r="AB21" s="228"/>
      <c r="AC21" s="228"/>
      <c r="AD21" s="228"/>
      <c r="AE21" s="228"/>
      <c r="AF21" s="228"/>
      <c r="AG21" s="106"/>
    </row>
    <row r="22" spans="2:33" s="160" customFormat="1">
      <c r="B22" s="123">
        <v>43791</v>
      </c>
      <c r="C22" s="124">
        <v>1257</v>
      </c>
      <c r="D22" s="75">
        <v>1249</v>
      </c>
      <c r="E22" s="75">
        <v>1180.5</v>
      </c>
      <c r="F22" s="75">
        <v>1156.5</v>
      </c>
      <c r="G22" s="75">
        <v>1209</v>
      </c>
      <c r="H22" s="75">
        <v>1141.5</v>
      </c>
      <c r="I22" s="75">
        <v>1227</v>
      </c>
      <c r="J22" s="75">
        <v>1148</v>
      </c>
      <c r="K22" s="125">
        <v>1228</v>
      </c>
      <c r="L22" s="124">
        <v>550</v>
      </c>
      <c r="M22" s="75">
        <v>487</v>
      </c>
      <c r="N22" s="75">
        <v>418</v>
      </c>
      <c r="O22" s="75">
        <v>487</v>
      </c>
      <c r="P22" s="75">
        <v>508</v>
      </c>
      <c r="Q22" s="75">
        <v>342</v>
      </c>
      <c r="R22" s="75">
        <v>398.5</v>
      </c>
      <c r="S22" s="75">
        <v>525</v>
      </c>
      <c r="T22" s="125">
        <v>458</v>
      </c>
      <c r="U22" s="94"/>
      <c r="V22" s="117"/>
      <c r="W22" s="106"/>
      <c r="X22" s="232"/>
      <c r="Y22" s="228"/>
      <c r="Z22" s="228"/>
      <c r="AA22" s="228"/>
      <c r="AB22" s="228"/>
      <c r="AC22" s="228"/>
      <c r="AD22" s="228"/>
      <c r="AE22" s="228"/>
      <c r="AF22" s="228"/>
      <c r="AG22" s="106"/>
    </row>
    <row r="23" spans="2:33" s="160" customFormat="1">
      <c r="B23" s="123">
        <v>43798</v>
      </c>
      <c r="C23" s="124">
        <v>1265</v>
      </c>
      <c r="D23" s="75">
        <v>1207</v>
      </c>
      <c r="E23" s="75">
        <v>1194.5</v>
      </c>
      <c r="F23" s="75">
        <v>1187</v>
      </c>
      <c r="G23" s="75">
        <v>1194</v>
      </c>
      <c r="H23" s="75">
        <v>1173.5</v>
      </c>
      <c r="I23" s="75">
        <v>1210</v>
      </c>
      <c r="J23" s="75">
        <v>1152</v>
      </c>
      <c r="K23" s="125">
        <v>1223</v>
      </c>
      <c r="L23" s="124">
        <v>533.5</v>
      </c>
      <c r="M23" s="75">
        <v>463</v>
      </c>
      <c r="N23" s="75">
        <v>413</v>
      </c>
      <c r="O23" s="75">
        <v>492.5</v>
      </c>
      <c r="P23" s="75">
        <v>500</v>
      </c>
      <c r="Q23" s="75">
        <v>350</v>
      </c>
      <c r="R23" s="75">
        <v>384.5</v>
      </c>
      <c r="S23" s="75">
        <v>458</v>
      </c>
      <c r="T23" s="125">
        <v>525</v>
      </c>
      <c r="U23" s="94"/>
      <c r="V23" s="117"/>
      <c r="W23" s="106"/>
      <c r="X23" s="232"/>
      <c r="Y23" s="228"/>
      <c r="Z23" s="228"/>
      <c r="AA23" s="228"/>
      <c r="AB23" s="228"/>
      <c r="AC23" s="228"/>
      <c r="AD23" s="228"/>
      <c r="AE23" s="228"/>
      <c r="AF23" s="228"/>
      <c r="AG23" s="106"/>
    </row>
    <row r="24" spans="2:33">
      <c r="B24" s="123">
        <v>43805</v>
      </c>
      <c r="C24" s="124">
        <v>1148.5</v>
      </c>
      <c r="D24" s="75">
        <v>1205</v>
      </c>
      <c r="E24" s="75">
        <v>1188.5</v>
      </c>
      <c r="F24" s="75">
        <v>1175</v>
      </c>
      <c r="G24" s="75">
        <v>1216</v>
      </c>
      <c r="H24" s="75">
        <v>1106</v>
      </c>
      <c r="I24" s="75">
        <v>1211</v>
      </c>
      <c r="J24" s="75">
        <v>1158.5</v>
      </c>
      <c r="K24" s="215">
        <v>1171</v>
      </c>
      <c r="L24" s="124">
        <v>501.5</v>
      </c>
      <c r="M24" s="75">
        <v>466</v>
      </c>
      <c r="N24" s="75">
        <v>413.5</v>
      </c>
      <c r="O24" s="75">
        <v>450.5</v>
      </c>
      <c r="P24" s="75">
        <v>493</v>
      </c>
      <c r="Q24" s="75">
        <v>325</v>
      </c>
      <c r="R24" s="75">
        <v>376.5</v>
      </c>
      <c r="S24" s="75">
        <v>455</v>
      </c>
      <c r="T24" s="125">
        <v>458</v>
      </c>
      <c r="U24" s="94"/>
      <c r="V24" s="117"/>
      <c r="Y24" s="228">
        <f t="shared" si="3"/>
        <v>1.2901296111665006</v>
      </c>
      <c r="Z24" s="228">
        <f t="shared" ref="Z24:AC25" si="8">+IF(M24="","",((D24-M24)/M24))</f>
        <v>1.5858369098712446</v>
      </c>
      <c r="AA24" s="228">
        <f t="shared" si="8"/>
        <v>1.8742442563482467</v>
      </c>
      <c r="AB24" s="228">
        <f t="shared" si="8"/>
        <v>1.6082130965593784</v>
      </c>
      <c r="AC24" s="228">
        <f t="shared" si="8"/>
        <v>1.4665314401622718</v>
      </c>
      <c r="AD24" s="228">
        <f t="shared" ref="AD24:AF25" si="9">+IF(R24="","",((I24-R24)/R24))</f>
        <v>2.2164674634794155</v>
      </c>
      <c r="AE24" s="228">
        <f t="shared" si="9"/>
        <v>1.5461538461538462</v>
      </c>
      <c r="AF24" s="228">
        <f t="shared" si="9"/>
        <v>1.5567685589519651</v>
      </c>
    </row>
    <row r="25" spans="2:33">
      <c r="B25" s="126">
        <v>43812</v>
      </c>
      <c r="C25" s="127">
        <v>1290</v>
      </c>
      <c r="D25" s="31">
        <v>1216</v>
      </c>
      <c r="E25" s="31">
        <v>1210</v>
      </c>
      <c r="F25" s="31">
        <v>1192</v>
      </c>
      <c r="G25" s="31">
        <v>1191</v>
      </c>
      <c r="H25" s="31">
        <v>1146.5</v>
      </c>
      <c r="I25" s="31">
        <v>1227</v>
      </c>
      <c r="J25" s="31">
        <v>1123.5</v>
      </c>
      <c r="K25" s="216">
        <v>1251</v>
      </c>
      <c r="L25" s="127">
        <v>500</v>
      </c>
      <c r="M25" s="31">
        <v>471</v>
      </c>
      <c r="N25" s="31">
        <v>379</v>
      </c>
      <c r="O25" s="31">
        <v>444</v>
      </c>
      <c r="P25" s="31">
        <v>460.5</v>
      </c>
      <c r="Q25" s="31">
        <v>308.5</v>
      </c>
      <c r="R25" s="31">
        <v>342.5</v>
      </c>
      <c r="S25" s="31">
        <v>480.5</v>
      </c>
      <c r="T25" s="128">
        <v>500</v>
      </c>
      <c r="U25" s="94"/>
      <c r="V25" s="117"/>
      <c r="W25" s="116"/>
      <c r="X25" s="233"/>
      <c r="Y25" s="228">
        <f t="shared" si="3"/>
        <v>1.58</v>
      </c>
      <c r="Z25" s="228">
        <f t="shared" si="8"/>
        <v>1.5817409766454353</v>
      </c>
      <c r="AA25" s="228">
        <f t="shared" si="8"/>
        <v>2.1926121372031662</v>
      </c>
      <c r="AB25" s="228">
        <f t="shared" si="8"/>
        <v>1.6846846846846846</v>
      </c>
      <c r="AC25" s="228">
        <f t="shared" si="8"/>
        <v>1.5863192182410424</v>
      </c>
      <c r="AD25" s="228">
        <f t="shared" si="9"/>
        <v>2.5824817518248175</v>
      </c>
      <c r="AE25" s="228">
        <f t="shared" si="9"/>
        <v>1.3381893860561915</v>
      </c>
      <c r="AF25" s="228">
        <f t="shared" si="9"/>
        <v>1.502</v>
      </c>
    </row>
    <row r="26" spans="2:33">
      <c r="B26" s="335" t="s">
        <v>223</v>
      </c>
      <c r="C26" s="335"/>
      <c r="D26" s="335"/>
      <c r="E26" s="335"/>
      <c r="F26" s="335"/>
      <c r="G26" s="335"/>
      <c r="H26" s="335"/>
      <c r="I26" s="335"/>
      <c r="J26" s="335"/>
      <c r="K26" s="335"/>
      <c r="R26" s="39"/>
      <c r="S26" s="39"/>
      <c r="V26" s="129"/>
      <c r="W26" s="116"/>
    </row>
    <row r="27" spans="2:33">
      <c r="V27" s="117"/>
      <c r="X27" s="236" t="s">
        <v>186</v>
      </c>
      <c r="Y27" s="234">
        <f>+AVERAGE(C7:C25)</f>
        <v>1192.9736842105262</v>
      </c>
      <c r="Z27" s="234">
        <f>+AVERAGE(D7:D25)</f>
        <v>1203.421052631579</v>
      </c>
      <c r="AA27" s="234">
        <f>+AVERAGE(E7:E25)</f>
        <v>1180.8947368421052</v>
      </c>
      <c r="AB27" s="234">
        <f>+AVERAGE(F7:F25)</f>
        <v>1162.3947368421052</v>
      </c>
      <c r="AC27" s="234">
        <f>+AVERAGE(G7:G25)</f>
        <v>1165.6578947368421</v>
      </c>
      <c r="AD27" s="234">
        <f>+AVERAGE(I7:I25)</f>
        <v>1164.8421052631579</v>
      </c>
      <c r="AE27" s="234">
        <f>+AVERAGE(J7:J25)</f>
        <v>1064.3421052631579</v>
      </c>
      <c r="AF27" s="234">
        <f>+AVERAGE(K7:K25)</f>
        <v>1167.7368421052631</v>
      </c>
    </row>
    <row r="28" spans="2:33">
      <c r="V28" s="117"/>
      <c r="X28" s="236" t="s">
        <v>187</v>
      </c>
      <c r="Y28" s="234">
        <f>+AVERAGE(L7:L25)</f>
        <v>545.9375</v>
      </c>
      <c r="Z28" s="234">
        <f>+AVERAGE(M7:M25)</f>
        <v>507.58333333333331</v>
      </c>
      <c r="AA28" s="234">
        <f>+AVERAGE(N7:N25)</f>
        <v>441.42105263157896</v>
      </c>
      <c r="AB28" s="234">
        <f>+AVERAGE(O7:O25)</f>
        <v>513.33333333333337</v>
      </c>
      <c r="AC28" s="234">
        <f>+AVERAGE(P7:P25)</f>
        <v>521.02631578947364</v>
      </c>
      <c r="AD28" s="234">
        <f t="shared" ref="AD28:AF28" si="10">+AVERAGE(R7:R25)</f>
        <v>379.84210526315792</v>
      </c>
      <c r="AE28" s="234">
        <f t="shared" si="10"/>
        <v>471.28947368421052</v>
      </c>
      <c r="AF28" s="234">
        <f t="shared" si="10"/>
        <v>480.72222222222223</v>
      </c>
    </row>
    <row r="29" spans="2:33">
      <c r="V29" s="117"/>
      <c r="X29" s="236" t="s">
        <v>160</v>
      </c>
      <c r="Y29" s="228">
        <f>+Y27/Y28-1</f>
        <v>1.185183623053053</v>
      </c>
      <c r="Z29" s="228">
        <f t="shared" ref="Z29:AF29" si="11">+Z27/Z28-1</f>
        <v>1.370883702442776</v>
      </c>
      <c r="AA29" s="228">
        <f t="shared" si="11"/>
        <v>1.6752116370573504</v>
      </c>
      <c r="AB29" s="228">
        <f t="shared" si="11"/>
        <v>1.2644053315105945</v>
      </c>
      <c r="AC29" s="228">
        <f t="shared" si="11"/>
        <v>1.237234203747664</v>
      </c>
      <c r="AD29" s="228">
        <f t="shared" si="11"/>
        <v>2.066648191769433</v>
      </c>
      <c r="AE29" s="228">
        <f t="shared" si="11"/>
        <v>1.2583617175721704</v>
      </c>
      <c r="AF29" s="228">
        <f t="shared" si="11"/>
        <v>1.4291301465266075</v>
      </c>
    </row>
    <row r="30" spans="2:33">
      <c r="V30" s="117"/>
    </row>
    <row r="31" spans="2:33">
      <c r="V31" s="117"/>
    </row>
    <row r="32" spans="2:33">
      <c r="V32" s="117"/>
    </row>
    <row r="33" spans="3:22">
      <c r="V33" s="117"/>
    </row>
    <row r="34" spans="3:22">
      <c r="V34" s="117"/>
    </row>
    <row r="35" spans="3:22">
      <c r="V35" s="117"/>
    </row>
    <row r="46" spans="3:22">
      <c r="C46" s="33" t="s">
        <v>166</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r:id="rId1" location="Índice!A1"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2"/>
  <headerFooter differentFirst="1">
    <oddFooter>&amp;C&amp;P</oddFooter>
  </headerFooter>
  <colBreaks count="1" manualBreakCount="1">
    <brk id="21" min="1" max="59"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96" zoomScaleNormal="80" zoomScaleSheetLayoutView="96" zoomScalePageLayoutView="80" workbookViewId="0"/>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8" t="s">
        <v>12</v>
      </c>
      <c r="D2" s="338"/>
      <c r="E2" s="338"/>
      <c r="F2" s="338"/>
      <c r="H2" s="40" t="s">
        <v>134</v>
      </c>
    </row>
    <row r="3" spans="1:8">
      <c r="A3" s="2"/>
      <c r="C3" s="338" t="s">
        <v>112</v>
      </c>
      <c r="D3" s="338"/>
      <c r="E3" s="338"/>
      <c r="F3" s="338"/>
    </row>
    <row r="4" spans="1:8">
      <c r="A4" s="2"/>
      <c r="C4" s="25"/>
      <c r="D4" s="25"/>
      <c r="E4" s="25"/>
      <c r="F4" s="25"/>
    </row>
    <row r="5" spans="1:8" ht="12.75" customHeight="1">
      <c r="A5" s="2"/>
      <c r="C5" s="339" t="s">
        <v>11</v>
      </c>
      <c r="D5" s="341" t="s">
        <v>135</v>
      </c>
      <c r="E5" s="341" t="s">
        <v>136</v>
      </c>
      <c r="F5" s="341" t="s">
        <v>137</v>
      </c>
    </row>
    <row r="6" spans="1:8">
      <c r="A6" s="2"/>
      <c r="C6" s="340"/>
      <c r="D6" s="342"/>
      <c r="E6" s="342"/>
      <c r="F6" s="342"/>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111</v>
      </c>
      <c r="D16" s="66">
        <v>41534</v>
      </c>
      <c r="E16" s="66">
        <v>1093452</v>
      </c>
      <c r="F16" s="71">
        <v>26.33</v>
      </c>
    </row>
    <row r="17" spans="1:11">
      <c r="A17" s="2"/>
      <c r="C17" s="25" t="s">
        <v>120</v>
      </c>
      <c r="D17" s="66">
        <v>49576</v>
      </c>
      <c r="E17" s="66">
        <v>1159022.1000000001</v>
      </c>
      <c r="F17" s="71">
        <v>23.378693319348098</v>
      </c>
    </row>
    <row r="18" spans="1:11">
      <c r="A18" s="2"/>
      <c r="C18" s="25" t="s">
        <v>129</v>
      </c>
      <c r="D18" s="66">
        <v>48965</v>
      </c>
      <c r="E18" s="66">
        <v>1061324.9400000002</v>
      </c>
      <c r="F18" s="71">
        <v>21.675174920861842</v>
      </c>
    </row>
    <row r="19" spans="1:11" ht="12.75" customHeight="1">
      <c r="A19" s="2"/>
      <c r="C19" s="25" t="s">
        <v>155</v>
      </c>
      <c r="D19" s="66">
        <v>50526.337967409301</v>
      </c>
      <c r="E19" s="66">
        <v>960502</v>
      </c>
      <c r="F19" s="71">
        <v>19.010000000000002</v>
      </c>
    </row>
    <row r="20" spans="1:11">
      <c r="A20" s="2"/>
      <c r="C20" s="25" t="s">
        <v>164</v>
      </c>
      <c r="D20" s="66">
        <v>53485</v>
      </c>
      <c r="E20" s="66">
        <v>1166024.8999999999</v>
      </c>
      <c r="F20" s="71">
        <v>21.8</v>
      </c>
    </row>
    <row r="21" spans="1:11" ht="12.75" customHeight="1">
      <c r="A21" s="2"/>
      <c r="C21" s="25" t="s">
        <v>195</v>
      </c>
      <c r="D21" s="66">
        <v>54082</v>
      </c>
      <c r="E21" s="66">
        <v>1426478.7500000002</v>
      </c>
      <c r="F21" s="71">
        <v>26.376220369069195</v>
      </c>
    </row>
    <row r="22" spans="1:11" ht="12.75" customHeight="1">
      <c r="A22" s="2"/>
      <c r="C22" s="159" t="s">
        <v>213</v>
      </c>
      <c r="D22" s="66">
        <v>41268</v>
      </c>
      <c r="E22" s="66">
        <v>1183356.6000000001</v>
      </c>
      <c r="F22" s="71">
        <v>28.674920034893866</v>
      </c>
    </row>
    <row r="23" spans="1:11" ht="12.75" customHeight="1">
      <c r="A23" s="2"/>
      <c r="C23" s="159" t="s">
        <v>253</v>
      </c>
      <c r="D23" s="66">
        <v>41811</v>
      </c>
      <c r="E23" s="66">
        <v>1162568</v>
      </c>
      <c r="F23" s="71">
        <v>27.80531439094975</v>
      </c>
      <c r="G23" s="253"/>
      <c r="H23" s="253"/>
      <c r="I23" s="103"/>
      <c r="J23" s="103"/>
      <c r="K23" s="103"/>
    </row>
    <row r="24" spans="1:11" ht="12.75" customHeight="1">
      <c r="A24" s="2"/>
      <c r="C24" s="261" t="s">
        <v>259</v>
      </c>
      <c r="D24" s="262">
        <v>41742</v>
      </c>
      <c r="E24" s="262">
        <f>D24*F24</f>
        <v>1178798.9727017821</v>
      </c>
      <c r="F24" s="263">
        <f>AVERAGE(F22:F23)</f>
        <v>28.24011721292181</v>
      </c>
      <c r="G24" s="253"/>
      <c r="H24" s="253"/>
      <c r="I24" s="253"/>
      <c r="J24" s="103"/>
      <c r="K24" s="103"/>
    </row>
    <row r="25" spans="1:11">
      <c r="A25" s="2"/>
      <c r="B25" s="101"/>
      <c r="C25" s="245" t="s">
        <v>224</v>
      </c>
      <c r="D25" s="246"/>
      <c r="E25" s="246"/>
      <c r="F25" s="246"/>
      <c r="G25" s="101"/>
    </row>
    <row r="26" spans="1:11" ht="26.65" customHeight="1">
      <c r="A26" s="2"/>
      <c r="B26" s="101"/>
      <c r="C26" s="337" t="s">
        <v>263</v>
      </c>
      <c r="D26" s="337"/>
      <c r="E26" s="337"/>
      <c r="F26" s="337"/>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r:id="rId1" location="Índice!A1" xr:uid="{00000000-0004-0000-0A00-000000000000}"/>
  </hyperlinks>
  <printOptions horizontalCentered="1"/>
  <pageMargins left="0.70866141732283472" right="0.70866141732283472" top="1.299212598425197" bottom="0.74803149606299213" header="0.31496062992125984" footer="0.31496062992125984"/>
  <pageSetup paperSize="122" scale="82" orientation="portrait" r:id="rId2"/>
  <headerFooter differentFirst="1">
    <oddFooter>&amp;C&amp;P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71" zoomScaleNormal="80" zoomScaleSheetLayoutView="71"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09"/>
    <col min="17" max="16384" width="15.85546875" style="20"/>
  </cols>
  <sheetData>
    <row r="1" spans="2:15" ht="6" customHeight="1"/>
    <row r="2" spans="2:15">
      <c r="B2" s="323" t="s">
        <v>99</v>
      </c>
      <c r="C2" s="323"/>
      <c r="D2" s="323"/>
      <c r="E2" s="323"/>
      <c r="F2" s="323"/>
      <c r="G2" s="323"/>
      <c r="H2" s="323"/>
      <c r="I2" s="323"/>
      <c r="J2" s="323"/>
      <c r="K2" s="323"/>
      <c r="L2" s="323"/>
      <c r="M2" s="323"/>
      <c r="N2" s="166"/>
      <c r="O2" s="40" t="s">
        <v>134</v>
      </c>
    </row>
    <row r="3" spans="2:15" ht="12.75" customHeight="1">
      <c r="B3" s="323" t="s">
        <v>47</v>
      </c>
      <c r="C3" s="323"/>
      <c r="D3" s="323"/>
      <c r="E3" s="323"/>
      <c r="F3" s="323"/>
      <c r="G3" s="323"/>
      <c r="H3" s="323"/>
      <c r="I3" s="323"/>
      <c r="J3" s="323"/>
      <c r="K3" s="323"/>
      <c r="L3" s="323"/>
      <c r="M3" s="323"/>
      <c r="N3" s="166"/>
    </row>
    <row r="4" spans="2:15">
      <c r="B4" s="323" t="s">
        <v>25</v>
      </c>
      <c r="C4" s="323"/>
      <c r="D4" s="323"/>
      <c r="E4" s="323"/>
      <c r="F4" s="323"/>
      <c r="G4" s="323"/>
      <c r="H4" s="323"/>
      <c r="I4" s="323"/>
      <c r="J4" s="323"/>
      <c r="K4" s="323"/>
      <c r="L4" s="323"/>
      <c r="M4" s="323"/>
      <c r="N4" s="166"/>
    </row>
    <row r="5" spans="2:15">
      <c r="B5" s="2"/>
      <c r="C5" s="2"/>
      <c r="D5" s="2"/>
      <c r="E5" s="2"/>
      <c r="F5" s="2"/>
      <c r="G5" s="2"/>
      <c r="H5" s="2"/>
      <c r="I5" s="2"/>
      <c r="J5" s="2"/>
      <c r="K5" s="44"/>
      <c r="L5" s="2"/>
    </row>
    <row r="6" spans="2:15">
      <c r="B6" s="343" t="s">
        <v>11</v>
      </c>
      <c r="C6" s="175" t="s">
        <v>22</v>
      </c>
      <c r="D6" s="175" t="s">
        <v>22</v>
      </c>
      <c r="E6" s="175" t="s">
        <v>24</v>
      </c>
      <c r="F6" s="175" t="s">
        <v>22</v>
      </c>
      <c r="G6" s="175" t="s">
        <v>23</v>
      </c>
      <c r="H6" s="256" t="s">
        <v>22</v>
      </c>
      <c r="I6" s="175" t="s">
        <v>23</v>
      </c>
      <c r="J6" s="175" t="s">
        <v>22</v>
      </c>
      <c r="K6" s="175" t="s">
        <v>22</v>
      </c>
      <c r="L6" s="175" t="s">
        <v>22</v>
      </c>
      <c r="M6" s="175" t="s">
        <v>138</v>
      </c>
      <c r="N6" s="1"/>
    </row>
    <row r="7" spans="2:15">
      <c r="B7" s="344"/>
      <c r="C7" s="176" t="s">
        <v>21</v>
      </c>
      <c r="D7" s="176" t="s">
        <v>20</v>
      </c>
      <c r="E7" s="176" t="s">
        <v>19</v>
      </c>
      <c r="F7" s="176" t="s">
        <v>18</v>
      </c>
      <c r="G7" s="176" t="s">
        <v>17</v>
      </c>
      <c r="H7" s="255" t="s">
        <v>246</v>
      </c>
      <c r="I7" s="176" t="s">
        <v>16</v>
      </c>
      <c r="J7" s="176" t="s">
        <v>15</v>
      </c>
      <c r="K7" s="176" t="s">
        <v>14</v>
      </c>
      <c r="L7" s="176" t="s">
        <v>13</v>
      </c>
      <c r="M7" s="176" t="s">
        <v>139</v>
      </c>
      <c r="N7" s="1"/>
    </row>
    <row r="8" spans="2:15">
      <c r="B8" s="54" t="s">
        <v>10</v>
      </c>
      <c r="C8" s="53">
        <v>5420</v>
      </c>
      <c r="D8" s="53">
        <v>1190</v>
      </c>
      <c r="E8" s="53">
        <v>4090</v>
      </c>
      <c r="F8" s="53">
        <v>3140</v>
      </c>
      <c r="G8" s="53">
        <v>3850</v>
      </c>
      <c r="H8" s="53" t="s">
        <v>237</v>
      </c>
      <c r="I8" s="53">
        <v>5690</v>
      </c>
      <c r="J8" s="53">
        <v>15000</v>
      </c>
      <c r="K8" s="54" t="s">
        <v>237</v>
      </c>
      <c r="L8" s="53">
        <v>16310</v>
      </c>
      <c r="M8" s="53">
        <v>1310</v>
      </c>
      <c r="N8" s="53"/>
    </row>
    <row r="9" spans="2:15">
      <c r="B9" s="54" t="s">
        <v>9</v>
      </c>
      <c r="C9" s="53">
        <v>5400</v>
      </c>
      <c r="D9" s="53">
        <v>1200</v>
      </c>
      <c r="E9" s="53">
        <v>4000</v>
      </c>
      <c r="F9" s="53">
        <v>3450</v>
      </c>
      <c r="G9" s="53">
        <v>3800</v>
      </c>
      <c r="H9" s="53" t="s">
        <v>237</v>
      </c>
      <c r="I9" s="53">
        <v>6400</v>
      </c>
      <c r="J9" s="53">
        <v>16800</v>
      </c>
      <c r="K9" s="54" t="s">
        <v>237</v>
      </c>
      <c r="L9" s="53">
        <v>17200</v>
      </c>
      <c r="M9" s="53">
        <v>1310</v>
      </c>
      <c r="N9" s="53"/>
    </row>
    <row r="10" spans="2:15">
      <c r="B10" s="54" t="s">
        <v>8</v>
      </c>
      <c r="C10" s="53">
        <v>4960</v>
      </c>
      <c r="D10" s="53">
        <v>1550</v>
      </c>
      <c r="E10" s="53">
        <v>3260</v>
      </c>
      <c r="F10" s="53">
        <v>2820</v>
      </c>
      <c r="G10" s="53">
        <v>2800</v>
      </c>
      <c r="H10" s="53" t="s">
        <v>237</v>
      </c>
      <c r="I10" s="53">
        <v>6290</v>
      </c>
      <c r="J10" s="53">
        <v>15620</v>
      </c>
      <c r="K10" s="54" t="s">
        <v>237</v>
      </c>
      <c r="L10" s="53">
        <v>17010</v>
      </c>
      <c r="M10" s="53">
        <v>1310</v>
      </c>
      <c r="N10" s="53"/>
    </row>
    <row r="11" spans="2:15">
      <c r="B11" s="54" t="s">
        <v>7</v>
      </c>
      <c r="C11" s="53">
        <v>5590</v>
      </c>
      <c r="D11" s="53">
        <v>1870</v>
      </c>
      <c r="E11" s="53">
        <v>4000</v>
      </c>
      <c r="F11" s="53">
        <v>3410</v>
      </c>
      <c r="G11" s="53">
        <v>3740</v>
      </c>
      <c r="H11" s="53" t="s">
        <v>237</v>
      </c>
      <c r="I11" s="53">
        <v>6600</v>
      </c>
      <c r="J11" s="53">
        <v>17980</v>
      </c>
      <c r="K11" s="54" t="s">
        <v>237</v>
      </c>
      <c r="L11" s="53">
        <v>18700</v>
      </c>
      <c r="M11" s="53">
        <v>1310</v>
      </c>
      <c r="N11" s="53"/>
    </row>
    <row r="12" spans="2:15">
      <c r="B12" s="54" t="s">
        <v>6</v>
      </c>
      <c r="C12" s="53">
        <v>3236.8</v>
      </c>
      <c r="D12" s="53">
        <v>2188.7800000000002</v>
      </c>
      <c r="E12" s="53">
        <v>5236.7</v>
      </c>
      <c r="F12" s="53">
        <v>1711.1</v>
      </c>
      <c r="G12" s="53">
        <v>3368.74</v>
      </c>
      <c r="H12" s="53" t="s">
        <v>237</v>
      </c>
      <c r="I12" s="53">
        <v>8440.58</v>
      </c>
      <c r="J12" s="53">
        <v>14058.9</v>
      </c>
      <c r="K12" s="54">
        <v>3971.3</v>
      </c>
      <c r="L12" s="53">
        <v>11228.6</v>
      </c>
      <c r="M12" s="53">
        <v>703.66</v>
      </c>
      <c r="N12" s="53"/>
    </row>
    <row r="13" spans="2:15">
      <c r="B13" s="54" t="s">
        <v>5</v>
      </c>
      <c r="C13" s="55">
        <v>3520</v>
      </c>
      <c r="D13" s="252">
        <v>2040</v>
      </c>
      <c r="E13" s="55">
        <v>5610</v>
      </c>
      <c r="F13" s="55">
        <v>1570</v>
      </c>
      <c r="G13" s="55">
        <v>3430</v>
      </c>
      <c r="H13" s="55" t="s">
        <v>237</v>
      </c>
      <c r="I13" s="55">
        <v>8100</v>
      </c>
      <c r="J13" s="55">
        <v>14800</v>
      </c>
      <c r="K13" s="55">
        <v>4240</v>
      </c>
      <c r="L13" s="55">
        <v>11960</v>
      </c>
      <c r="M13" s="55">
        <v>706</v>
      </c>
      <c r="N13" s="55"/>
    </row>
    <row r="14" spans="2:15">
      <c r="B14" s="54" t="s">
        <v>4</v>
      </c>
      <c r="C14" s="53">
        <v>2996</v>
      </c>
      <c r="D14" s="53">
        <v>606</v>
      </c>
      <c r="E14" s="53">
        <v>2760</v>
      </c>
      <c r="F14" s="53">
        <v>259</v>
      </c>
      <c r="G14" s="53">
        <v>2183</v>
      </c>
      <c r="H14" s="53" t="s">
        <v>237</v>
      </c>
      <c r="I14" s="53">
        <v>7025</v>
      </c>
      <c r="J14" s="53">
        <v>13473</v>
      </c>
      <c r="K14" s="53">
        <v>4567</v>
      </c>
      <c r="L14" s="53">
        <v>10522</v>
      </c>
      <c r="M14" s="53">
        <v>687</v>
      </c>
      <c r="N14" s="53"/>
    </row>
    <row r="15" spans="2:15">
      <c r="B15" s="54" t="s">
        <v>3</v>
      </c>
      <c r="C15" s="53">
        <v>3421</v>
      </c>
      <c r="D15" s="53">
        <v>447</v>
      </c>
      <c r="E15" s="53">
        <v>3493</v>
      </c>
      <c r="F15" s="53">
        <v>1981</v>
      </c>
      <c r="G15" s="53">
        <v>4589</v>
      </c>
      <c r="H15" s="53" t="s">
        <v>237</v>
      </c>
      <c r="I15" s="53">
        <v>8958</v>
      </c>
      <c r="J15" s="53">
        <v>16756</v>
      </c>
      <c r="K15" s="53">
        <v>3767</v>
      </c>
      <c r="L15" s="53">
        <v>6672</v>
      </c>
      <c r="M15" s="53">
        <v>687</v>
      </c>
      <c r="N15" s="53"/>
    </row>
    <row r="16" spans="2:15">
      <c r="B16" s="54" t="s">
        <v>2</v>
      </c>
      <c r="C16" s="53">
        <v>3208</v>
      </c>
      <c r="D16" s="53">
        <v>1493</v>
      </c>
      <c r="E16" s="53">
        <v>3750</v>
      </c>
      <c r="F16" s="53">
        <v>887</v>
      </c>
      <c r="G16" s="53">
        <v>4584</v>
      </c>
      <c r="H16" s="53" t="s">
        <v>237</v>
      </c>
      <c r="I16" s="53">
        <v>9385</v>
      </c>
      <c r="J16" s="53">
        <v>17757</v>
      </c>
      <c r="K16" s="53">
        <v>3839</v>
      </c>
      <c r="L16" s="53">
        <v>8063</v>
      </c>
      <c r="M16" s="53">
        <v>687</v>
      </c>
      <c r="N16" s="53"/>
    </row>
    <row r="17" spans="2:18">
      <c r="B17" s="54" t="s">
        <v>111</v>
      </c>
      <c r="C17" s="53">
        <v>1865</v>
      </c>
      <c r="D17" s="53">
        <v>1421</v>
      </c>
      <c r="E17" s="53">
        <v>3607</v>
      </c>
      <c r="F17" s="53">
        <v>1681</v>
      </c>
      <c r="G17" s="53">
        <v>2080</v>
      </c>
      <c r="H17" s="53" t="s">
        <v>237</v>
      </c>
      <c r="I17" s="53">
        <v>5998</v>
      </c>
      <c r="J17" s="53">
        <v>10383</v>
      </c>
      <c r="K17" s="53">
        <v>3393</v>
      </c>
      <c r="L17" s="53">
        <v>10419</v>
      </c>
      <c r="M17" s="53">
        <v>687</v>
      </c>
      <c r="N17" s="53"/>
    </row>
    <row r="18" spans="2:18">
      <c r="B18" s="54" t="s">
        <v>120</v>
      </c>
      <c r="C18" s="53">
        <v>2546</v>
      </c>
      <c r="D18" s="53">
        <v>1103</v>
      </c>
      <c r="E18" s="53">
        <v>5104</v>
      </c>
      <c r="F18" s="53">
        <v>942</v>
      </c>
      <c r="G18" s="53">
        <v>3017</v>
      </c>
      <c r="H18" s="53" t="s">
        <v>237</v>
      </c>
      <c r="I18" s="53">
        <v>8372</v>
      </c>
      <c r="J18" s="53">
        <v>14459</v>
      </c>
      <c r="K18" s="53">
        <v>3334</v>
      </c>
      <c r="L18" s="53">
        <v>10012</v>
      </c>
      <c r="M18" s="53">
        <v>687</v>
      </c>
      <c r="N18" s="53"/>
    </row>
    <row r="19" spans="2:18">
      <c r="B19" s="54" t="s">
        <v>129</v>
      </c>
      <c r="C19" s="53">
        <v>2197</v>
      </c>
      <c r="D19" s="53">
        <v>1480</v>
      </c>
      <c r="E19" s="53">
        <v>3299</v>
      </c>
      <c r="F19" s="53">
        <v>1394</v>
      </c>
      <c r="G19" s="53">
        <v>3557</v>
      </c>
      <c r="H19" s="53" t="s">
        <v>237</v>
      </c>
      <c r="I19" s="53">
        <v>8532</v>
      </c>
      <c r="J19" s="53">
        <v>13054</v>
      </c>
      <c r="K19" s="53">
        <v>4007</v>
      </c>
      <c r="L19" s="53">
        <v>10758</v>
      </c>
      <c r="M19" s="53">
        <v>687</v>
      </c>
      <c r="N19" s="53"/>
    </row>
    <row r="20" spans="2:18">
      <c r="B20" s="54" t="s">
        <v>155</v>
      </c>
      <c r="C20" s="53">
        <v>1874.8517657009927</v>
      </c>
      <c r="D20" s="53">
        <v>1451.3199862357419</v>
      </c>
      <c r="E20" s="53">
        <v>4939.8094869007145</v>
      </c>
      <c r="F20" s="53">
        <v>2047.8950515475051</v>
      </c>
      <c r="G20" s="53">
        <v>3593.5396570323278</v>
      </c>
      <c r="H20" s="53" t="s">
        <v>237</v>
      </c>
      <c r="I20" s="53">
        <v>8685.4599664461075</v>
      </c>
      <c r="J20" s="53">
        <v>16788.425585779605</v>
      </c>
      <c r="K20" s="53">
        <v>3490.6066401256444</v>
      </c>
      <c r="L20" s="53">
        <v>6967.4298276406953</v>
      </c>
      <c r="M20" s="53">
        <v>687</v>
      </c>
      <c r="N20" s="53"/>
    </row>
    <row r="21" spans="2:18">
      <c r="B21" s="54" t="s">
        <v>164</v>
      </c>
      <c r="C21" s="53">
        <v>2244</v>
      </c>
      <c r="D21" s="53">
        <v>776</v>
      </c>
      <c r="E21" s="53">
        <v>4449</v>
      </c>
      <c r="F21" s="53">
        <v>2251</v>
      </c>
      <c r="G21" s="53">
        <v>5243</v>
      </c>
      <c r="H21" s="53" t="s">
        <v>237</v>
      </c>
      <c r="I21" s="53">
        <v>8946</v>
      </c>
      <c r="J21" s="53">
        <v>14976</v>
      </c>
      <c r="K21" s="53">
        <v>3369</v>
      </c>
      <c r="L21" s="53">
        <v>10544</v>
      </c>
      <c r="M21" s="53">
        <v>687</v>
      </c>
      <c r="N21" s="53"/>
    </row>
    <row r="22" spans="2:18">
      <c r="B22" s="54" t="s">
        <v>195</v>
      </c>
      <c r="C22" s="53">
        <v>2193</v>
      </c>
      <c r="D22" s="53">
        <v>1721</v>
      </c>
      <c r="E22" s="53">
        <v>5339</v>
      </c>
      <c r="F22" s="53">
        <v>1195</v>
      </c>
      <c r="G22" s="53">
        <v>4168</v>
      </c>
      <c r="H22" s="53" t="s">
        <v>237</v>
      </c>
      <c r="I22" s="53">
        <v>9892</v>
      </c>
      <c r="J22" s="53">
        <v>13886</v>
      </c>
      <c r="K22" s="53">
        <v>3979</v>
      </c>
      <c r="L22" s="53">
        <v>11022</v>
      </c>
      <c r="M22" s="53">
        <v>687</v>
      </c>
      <c r="N22" s="53"/>
    </row>
    <row r="23" spans="2:18">
      <c r="B23" s="54" t="s">
        <v>213</v>
      </c>
      <c r="C23" s="53">
        <v>2137</v>
      </c>
      <c r="D23" s="53">
        <v>625</v>
      </c>
      <c r="E23" s="53">
        <v>3197</v>
      </c>
      <c r="F23" s="53">
        <v>725</v>
      </c>
      <c r="G23" s="53">
        <v>3920</v>
      </c>
      <c r="H23" s="53">
        <v>3015</v>
      </c>
      <c r="I23" s="53">
        <v>4409</v>
      </c>
      <c r="J23" s="53">
        <v>12486</v>
      </c>
      <c r="K23" s="53">
        <v>2935</v>
      </c>
      <c r="L23" s="53">
        <v>7132</v>
      </c>
      <c r="M23" s="53">
        <v>687</v>
      </c>
      <c r="N23" s="53"/>
    </row>
    <row r="24" spans="2:18">
      <c r="B24" s="54" t="s">
        <v>253</v>
      </c>
      <c r="C24" s="53">
        <v>1934</v>
      </c>
      <c r="D24" s="53">
        <v>854</v>
      </c>
      <c r="E24" s="53">
        <v>3432</v>
      </c>
      <c r="F24" s="53">
        <v>1679</v>
      </c>
      <c r="G24" s="53">
        <v>4602</v>
      </c>
      <c r="H24" s="53">
        <v>2503</v>
      </c>
      <c r="I24" s="53">
        <v>4266</v>
      </c>
      <c r="J24" s="53">
        <v>10501</v>
      </c>
      <c r="K24" s="53">
        <v>2666</v>
      </c>
      <c r="L24" s="53">
        <v>8687</v>
      </c>
      <c r="M24" s="53">
        <v>687</v>
      </c>
      <c r="N24" s="53"/>
      <c r="O24" s="103"/>
    </row>
    <row r="25" spans="2:18">
      <c r="B25" s="345" t="s">
        <v>225</v>
      </c>
      <c r="C25" s="346"/>
      <c r="D25" s="346"/>
      <c r="E25" s="346"/>
      <c r="F25" s="346"/>
      <c r="G25" s="346"/>
      <c r="H25" s="347"/>
      <c r="I25" s="346"/>
      <c r="J25" s="346"/>
      <c r="K25" s="346"/>
      <c r="L25" s="346"/>
      <c r="M25" s="346"/>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r:id="rId1" location="Índice!A1" xr:uid="{00000000-0004-0000-0B00-000000000000}"/>
  </hyperlinks>
  <printOptions horizontalCentered="1"/>
  <pageMargins left="0.70866141732283472" right="0.70866141732283472" top="1.299212598425197" bottom="0.74803149606299213" header="0.31496062992125984" footer="0.31496062992125984"/>
  <pageSetup paperSize="122" scale="82" orientation="landscape" r:id="rId2"/>
  <headerFooter differentFirst="1">
    <oddFooter>&amp;C&amp;P</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84" zoomScaleNormal="80" zoomScaleSheetLayoutView="84" zoomScalePageLayoutView="80" workbookViewId="0"/>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4" hidden="1" customWidth="1"/>
    <col min="25" max="25" width="10.85546875" style="109"/>
    <col min="26" max="16384" width="10.85546875" style="20"/>
  </cols>
  <sheetData>
    <row r="1" spans="2:25" ht="6.75" customHeight="1"/>
    <row r="2" spans="2:25">
      <c r="B2" s="350" t="s">
        <v>61</v>
      </c>
      <c r="C2" s="350"/>
      <c r="D2" s="350"/>
      <c r="E2" s="350"/>
      <c r="F2" s="350"/>
      <c r="G2" s="350"/>
      <c r="H2" s="350"/>
      <c r="I2" s="350"/>
      <c r="J2" s="350"/>
      <c r="K2" s="350"/>
      <c r="L2" s="350"/>
      <c r="M2" s="350"/>
      <c r="O2" s="40" t="s">
        <v>134</v>
      </c>
    </row>
    <row r="3" spans="2:25" ht="14.25" customHeight="1">
      <c r="B3" s="350" t="s">
        <v>46</v>
      </c>
      <c r="C3" s="350"/>
      <c r="D3" s="350"/>
      <c r="E3" s="350"/>
      <c r="F3" s="350"/>
      <c r="G3" s="350"/>
      <c r="H3" s="350"/>
      <c r="I3" s="350"/>
      <c r="J3" s="350"/>
      <c r="K3" s="350"/>
      <c r="L3" s="350"/>
      <c r="M3" s="350"/>
    </row>
    <row r="4" spans="2:25">
      <c r="B4" s="350" t="s">
        <v>26</v>
      </c>
      <c r="C4" s="350"/>
      <c r="D4" s="350"/>
      <c r="E4" s="350"/>
      <c r="F4" s="350"/>
      <c r="G4" s="350"/>
      <c r="H4" s="350"/>
      <c r="I4" s="350"/>
      <c r="J4" s="350"/>
      <c r="K4" s="350"/>
      <c r="L4" s="350"/>
      <c r="M4" s="350"/>
    </row>
    <row r="5" spans="2:25">
      <c r="B5" s="95"/>
      <c r="C5" s="95"/>
      <c r="D5" s="95"/>
      <c r="E5" s="95"/>
      <c r="F5" s="95"/>
      <c r="G5" s="95"/>
      <c r="H5" s="95"/>
      <c r="I5" s="95"/>
      <c r="J5" s="95"/>
      <c r="K5" s="96"/>
      <c r="L5" s="95"/>
      <c r="M5" s="97"/>
      <c r="P5" s="20"/>
      <c r="Q5" s="20"/>
      <c r="R5" s="20"/>
      <c r="S5" s="20"/>
      <c r="T5" s="20"/>
      <c r="U5" s="20"/>
      <c r="V5" s="20"/>
      <c r="W5" s="20"/>
      <c r="X5" s="20"/>
      <c r="Y5" s="20"/>
    </row>
    <row r="6" spans="2:25">
      <c r="B6" s="348" t="s">
        <v>11</v>
      </c>
      <c r="C6" s="167" t="s">
        <v>22</v>
      </c>
      <c r="D6" s="167" t="s">
        <v>22</v>
      </c>
      <c r="E6" s="167" t="s">
        <v>24</v>
      </c>
      <c r="F6" s="167" t="s">
        <v>22</v>
      </c>
      <c r="G6" s="167" t="s">
        <v>23</v>
      </c>
      <c r="H6" s="256" t="s">
        <v>22</v>
      </c>
      <c r="I6" s="167" t="s">
        <v>23</v>
      </c>
      <c r="J6" s="167" t="s">
        <v>22</v>
      </c>
      <c r="K6" s="167" t="s">
        <v>22</v>
      </c>
      <c r="L6" s="167" t="s">
        <v>22</v>
      </c>
      <c r="M6" s="167" t="s">
        <v>138</v>
      </c>
      <c r="P6" s="20"/>
      <c r="Q6" s="20"/>
      <c r="R6" s="20"/>
      <c r="S6" s="20"/>
      <c r="T6" s="20"/>
      <c r="U6" s="20"/>
      <c r="V6" s="20"/>
      <c r="W6" s="20"/>
      <c r="X6" s="20"/>
      <c r="Y6" s="20"/>
    </row>
    <row r="7" spans="2:25">
      <c r="B7" s="349"/>
      <c r="C7" s="168" t="s">
        <v>21</v>
      </c>
      <c r="D7" s="168" t="s">
        <v>20</v>
      </c>
      <c r="E7" s="168" t="s">
        <v>19</v>
      </c>
      <c r="F7" s="168" t="s">
        <v>18</v>
      </c>
      <c r="G7" s="168" t="s">
        <v>17</v>
      </c>
      <c r="H7" s="255" t="s">
        <v>246</v>
      </c>
      <c r="I7" s="168" t="s">
        <v>16</v>
      </c>
      <c r="J7" s="168" t="s">
        <v>15</v>
      </c>
      <c r="K7" s="168" t="s">
        <v>14</v>
      </c>
      <c r="L7" s="168" t="s">
        <v>13</v>
      </c>
      <c r="M7" s="168" t="s">
        <v>139</v>
      </c>
      <c r="P7" s="20"/>
      <c r="Q7" s="20"/>
      <c r="R7" s="20"/>
      <c r="S7" s="20"/>
      <c r="T7" s="20"/>
      <c r="U7" s="20"/>
      <c r="V7" s="20"/>
      <c r="W7" s="20"/>
      <c r="X7" s="20"/>
      <c r="Y7" s="20"/>
    </row>
    <row r="8" spans="2:25">
      <c r="B8" s="54" t="s">
        <v>10</v>
      </c>
      <c r="C8" s="53">
        <v>110721.3</v>
      </c>
      <c r="D8" s="53">
        <v>14420.5</v>
      </c>
      <c r="E8" s="53">
        <v>63776.2</v>
      </c>
      <c r="F8" s="53">
        <v>57186.7</v>
      </c>
      <c r="G8" s="53">
        <v>57216.7</v>
      </c>
      <c r="H8" s="53" t="s">
        <v>237</v>
      </c>
      <c r="I8" s="53">
        <v>113195.2</v>
      </c>
      <c r="J8" s="53">
        <v>297628.59999999998</v>
      </c>
      <c r="K8" s="54" t="s">
        <v>237</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237</v>
      </c>
      <c r="I9" s="53">
        <v>128320</v>
      </c>
      <c r="J9" s="53">
        <v>302400</v>
      </c>
      <c r="K9" s="54" t="s">
        <v>237</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237</v>
      </c>
      <c r="I10" s="53">
        <v>127498.3</v>
      </c>
      <c r="J10" s="53">
        <v>321303.40000000002</v>
      </c>
      <c r="K10" s="54" t="s">
        <v>237</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237</v>
      </c>
      <c r="I11" s="53">
        <v>131670</v>
      </c>
      <c r="J11" s="53">
        <v>446083.8</v>
      </c>
      <c r="K11" s="54" t="s">
        <v>237</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237</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237</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237</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237</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237</v>
      </c>
      <c r="I16" s="53">
        <v>255835.1</v>
      </c>
      <c r="J16" s="53">
        <v>615990.32999999996</v>
      </c>
      <c r="K16" s="53">
        <v>142119.78</v>
      </c>
      <c r="L16" s="53">
        <v>343080.65</v>
      </c>
      <c r="M16" s="53">
        <v>6265.9</v>
      </c>
      <c r="P16" s="20"/>
      <c r="Q16" s="20"/>
      <c r="R16" s="20"/>
      <c r="S16" s="20"/>
      <c r="T16" s="20"/>
      <c r="U16" s="20"/>
      <c r="V16" s="20"/>
      <c r="W16" s="20"/>
      <c r="X16" s="20"/>
      <c r="Y16" s="20"/>
    </row>
    <row r="17" spans="2:25">
      <c r="B17" s="54" t="s">
        <v>111</v>
      </c>
      <c r="C17" s="53">
        <v>41067.300000000003</v>
      </c>
      <c r="D17" s="53">
        <v>16000.460000000001</v>
      </c>
      <c r="E17" s="53">
        <v>88299.36</v>
      </c>
      <c r="F17" s="53">
        <v>25652.06</v>
      </c>
      <c r="G17" s="53">
        <v>34486.400000000001</v>
      </c>
      <c r="H17" s="53" t="s">
        <v>237</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120</v>
      </c>
      <c r="C18" s="53">
        <v>51863.119903167018</v>
      </c>
      <c r="D18" s="53">
        <v>16391.720884117247</v>
      </c>
      <c r="E18" s="53">
        <v>112644.46653744439</v>
      </c>
      <c r="F18" s="53">
        <v>19220.222324539445</v>
      </c>
      <c r="G18" s="53">
        <v>69067.986200520332</v>
      </c>
      <c r="H18" s="53" t="s">
        <v>237</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129</v>
      </c>
      <c r="C19" s="53">
        <v>47235.5</v>
      </c>
      <c r="D19" s="53">
        <v>18070.8</v>
      </c>
      <c r="E19" s="53">
        <v>77889.39</v>
      </c>
      <c r="F19" s="53">
        <v>17620.16</v>
      </c>
      <c r="G19" s="53">
        <v>45494.03</v>
      </c>
      <c r="H19" s="53" t="s">
        <v>237</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155</v>
      </c>
      <c r="C20" s="53">
        <v>43406.3</v>
      </c>
      <c r="D20" s="53">
        <v>21881.1</v>
      </c>
      <c r="E20" s="53">
        <v>112928.4</v>
      </c>
      <c r="F20" s="53">
        <v>33402.9</v>
      </c>
      <c r="G20" s="53">
        <v>59085.4</v>
      </c>
      <c r="H20" s="53" t="s">
        <v>237</v>
      </c>
      <c r="I20" s="53">
        <v>137049.29999999999</v>
      </c>
      <c r="J20" s="53">
        <v>305709.5</v>
      </c>
      <c r="K20" s="53">
        <v>62139.8</v>
      </c>
      <c r="L20" s="53">
        <v>178633.9</v>
      </c>
      <c r="M20" s="53">
        <v>6265.44</v>
      </c>
      <c r="P20" s="20"/>
      <c r="Q20" s="20"/>
      <c r="R20" s="20"/>
      <c r="S20" s="20"/>
      <c r="T20" s="20"/>
      <c r="U20" s="20"/>
      <c r="V20" s="20"/>
      <c r="W20" s="20"/>
      <c r="X20" s="20"/>
      <c r="Y20" s="20"/>
    </row>
    <row r="21" spans="2:25">
      <c r="B21" s="54" t="s">
        <v>164</v>
      </c>
      <c r="C21" s="53">
        <v>54372.1</v>
      </c>
      <c r="D21" s="53">
        <v>13820.6</v>
      </c>
      <c r="E21" s="53">
        <v>76522.8</v>
      </c>
      <c r="F21" s="53">
        <v>30906.2</v>
      </c>
      <c r="G21" s="53">
        <v>88711.6</v>
      </c>
      <c r="H21" s="53" t="s">
        <v>237</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195</v>
      </c>
      <c r="C22" s="53">
        <v>54517.979999999996</v>
      </c>
      <c r="D22" s="53">
        <v>23887.480000000003</v>
      </c>
      <c r="E22" s="53">
        <v>90763</v>
      </c>
      <c r="F22" s="53">
        <v>18426.900000000001</v>
      </c>
      <c r="G22" s="53">
        <v>92237.84</v>
      </c>
      <c r="H22" s="53" t="s">
        <v>237</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213</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253</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c r="B25" s="351" t="s">
        <v>224</v>
      </c>
      <c r="C25" s="352"/>
      <c r="D25" s="352"/>
      <c r="E25" s="352"/>
      <c r="F25" s="352"/>
      <c r="G25" s="352"/>
      <c r="H25" s="353"/>
      <c r="I25" s="352"/>
      <c r="J25" s="352"/>
      <c r="K25" s="352"/>
      <c r="L25" s="352"/>
      <c r="M25" s="352"/>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r:id="rId1" location="Índice!A1" xr:uid="{00000000-0004-0000-0C00-000000000000}"/>
  </hyperlinks>
  <printOptions horizontalCentered="1"/>
  <pageMargins left="0.70866141732283472" right="0.70866141732283472" top="1.299212598425197" bottom="0.74803149606299213" header="0.31496062992125984" footer="0.31496062992125984"/>
  <pageSetup paperSize="122" scale="79" orientation="landscape" r:id="rId2"/>
  <headerFooter differentFirst="1">
    <oddFooter>&amp;C&amp;P</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87" zoomScaleNormal="80" zoomScaleSheetLayoutView="87"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09"/>
    <col min="17" max="25" width="10.85546875" style="104" hidden="1" customWidth="1"/>
    <col min="26" max="26" width="10.85546875" style="109"/>
    <col min="27" max="16384" width="10.85546875" style="20"/>
  </cols>
  <sheetData>
    <row r="1" spans="2:26" ht="6.75" customHeight="1"/>
    <row r="2" spans="2:26">
      <c r="B2" s="323" t="s">
        <v>127</v>
      </c>
      <c r="C2" s="323"/>
      <c r="D2" s="323"/>
      <c r="E2" s="323"/>
      <c r="F2" s="323"/>
      <c r="G2" s="323"/>
      <c r="H2" s="323"/>
      <c r="I2" s="323"/>
      <c r="J2" s="323"/>
      <c r="K2" s="323"/>
      <c r="L2" s="323"/>
      <c r="M2" s="323"/>
      <c r="N2" s="166"/>
      <c r="O2" s="40" t="s">
        <v>134</v>
      </c>
      <c r="P2" s="163"/>
      <c r="Q2" s="222"/>
    </row>
    <row r="3" spans="2:26">
      <c r="B3" s="323" t="s">
        <v>45</v>
      </c>
      <c r="C3" s="323"/>
      <c r="D3" s="323"/>
      <c r="E3" s="323"/>
      <c r="F3" s="323"/>
      <c r="G3" s="323"/>
      <c r="H3" s="323"/>
      <c r="I3" s="323"/>
      <c r="J3" s="323"/>
      <c r="K3" s="323"/>
      <c r="L3" s="323"/>
      <c r="M3" s="323"/>
      <c r="N3" s="166"/>
      <c r="O3" s="166"/>
      <c r="P3" s="163"/>
      <c r="Q3" s="222"/>
    </row>
    <row r="4" spans="2:26" ht="15" customHeight="1">
      <c r="B4" s="323" t="s">
        <v>27</v>
      </c>
      <c r="C4" s="323"/>
      <c r="D4" s="323"/>
      <c r="E4" s="323"/>
      <c r="F4" s="323"/>
      <c r="G4" s="323"/>
      <c r="H4" s="323"/>
      <c r="I4" s="323"/>
      <c r="J4" s="323"/>
      <c r="K4" s="323"/>
      <c r="L4" s="323"/>
      <c r="M4" s="323"/>
      <c r="N4" s="166"/>
      <c r="O4" s="166"/>
      <c r="P4" s="163"/>
      <c r="Q4" s="222"/>
    </row>
    <row r="5" spans="2:26">
      <c r="B5" s="2"/>
      <c r="C5" s="2"/>
      <c r="D5" s="2"/>
      <c r="E5" s="2"/>
      <c r="F5" s="2"/>
      <c r="G5" s="2"/>
      <c r="H5" s="2"/>
      <c r="I5" s="2"/>
      <c r="J5" s="2"/>
      <c r="K5" s="2"/>
      <c r="L5" s="2"/>
      <c r="M5" s="2"/>
      <c r="N5" s="2"/>
      <c r="O5" s="2"/>
      <c r="P5" s="182"/>
      <c r="Q5" s="223"/>
    </row>
    <row r="6" spans="2:26" ht="15" customHeight="1">
      <c r="B6" s="348" t="s">
        <v>11</v>
      </c>
      <c r="C6" s="167" t="s">
        <v>22</v>
      </c>
      <c r="D6" s="167" t="s">
        <v>22</v>
      </c>
      <c r="E6" s="167" t="s">
        <v>24</v>
      </c>
      <c r="F6" s="167" t="s">
        <v>22</v>
      </c>
      <c r="G6" s="167" t="s">
        <v>23</v>
      </c>
      <c r="H6" s="256" t="s">
        <v>22</v>
      </c>
      <c r="I6" s="167" t="s">
        <v>23</v>
      </c>
      <c r="J6" s="167" t="s">
        <v>22</v>
      </c>
      <c r="K6" s="167" t="s">
        <v>22</v>
      </c>
      <c r="L6" s="167" t="s">
        <v>22</v>
      </c>
      <c r="M6" s="167" t="s">
        <v>138</v>
      </c>
      <c r="N6" s="1"/>
      <c r="O6" s="1"/>
      <c r="P6" s="183"/>
      <c r="Q6" s="224"/>
    </row>
    <row r="7" spans="2:26" ht="15" customHeight="1">
      <c r="B7" s="349"/>
      <c r="C7" s="168" t="s">
        <v>21</v>
      </c>
      <c r="D7" s="168" t="s">
        <v>20</v>
      </c>
      <c r="E7" s="168" t="s">
        <v>19</v>
      </c>
      <c r="F7" s="168" t="s">
        <v>18</v>
      </c>
      <c r="G7" s="168" t="s">
        <v>17</v>
      </c>
      <c r="H7" s="255" t="s">
        <v>246</v>
      </c>
      <c r="I7" s="168" t="s">
        <v>16</v>
      </c>
      <c r="J7" s="168" t="s">
        <v>15</v>
      </c>
      <c r="K7" s="168" t="s">
        <v>14</v>
      </c>
      <c r="L7" s="168" t="s">
        <v>13</v>
      </c>
      <c r="M7" s="168" t="s">
        <v>139</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237</v>
      </c>
      <c r="I8" s="68">
        <v>19.893708260105448</v>
      </c>
      <c r="J8" s="68">
        <v>19.841906666666667</v>
      </c>
      <c r="K8" s="54" t="s">
        <v>237</v>
      </c>
      <c r="L8" s="68">
        <v>22.540594727161249</v>
      </c>
      <c r="M8" s="68">
        <v>9.1190839694656489</v>
      </c>
      <c r="N8" s="68"/>
      <c r="O8" s="41"/>
      <c r="P8" s="184"/>
      <c r="Z8" s="184"/>
    </row>
    <row r="9" spans="2:26" ht="12.75" customHeight="1">
      <c r="B9" s="54" t="s">
        <v>9</v>
      </c>
      <c r="C9" s="68">
        <v>20.3</v>
      </c>
      <c r="D9" s="68">
        <v>12.5</v>
      </c>
      <c r="E9" s="68">
        <v>15.84</v>
      </c>
      <c r="F9" s="68">
        <v>19</v>
      </c>
      <c r="G9" s="68">
        <v>15.05</v>
      </c>
      <c r="H9" s="53" t="s">
        <v>237</v>
      </c>
      <c r="I9" s="68">
        <v>20.05</v>
      </c>
      <c r="J9" s="68">
        <v>18</v>
      </c>
      <c r="K9" s="54" t="s">
        <v>237</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237</v>
      </c>
      <c r="I10" s="68">
        <v>20.27</v>
      </c>
      <c r="J10" s="68">
        <v>20.57</v>
      </c>
      <c r="K10" s="54" t="s">
        <v>237</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237</v>
      </c>
      <c r="I11" s="68">
        <v>19.95</v>
      </c>
      <c r="J11" s="68">
        <v>24.81</v>
      </c>
      <c r="K11" s="54" t="s">
        <v>237</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237</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237</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237</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237</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237</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111</v>
      </c>
      <c r="C17" s="68">
        <v>22.02</v>
      </c>
      <c r="D17" s="68">
        <v>11.26</v>
      </c>
      <c r="E17" s="68">
        <v>24.48</v>
      </c>
      <c r="F17" s="68">
        <v>15.260000000000002</v>
      </c>
      <c r="G17" s="68">
        <v>16.580000000000002</v>
      </c>
      <c r="H17" s="53" t="s">
        <v>237</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120</v>
      </c>
      <c r="C18" s="68">
        <v>20.370432012241562</v>
      </c>
      <c r="D18" s="68">
        <v>14.861034346434494</v>
      </c>
      <c r="E18" s="68">
        <v>22.069840622540045</v>
      </c>
      <c r="F18" s="68">
        <v>20.403633040912361</v>
      </c>
      <c r="G18" s="68">
        <v>22.892935432721355</v>
      </c>
      <c r="H18" s="53" t="s">
        <v>237</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129</v>
      </c>
      <c r="C19" s="68">
        <v>21.5</v>
      </c>
      <c r="D19" s="68">
        <v>12.209999999999999</v>
      </c>
      <c r="E19" s="68">
        <v>23.61</v>
      </c>
      <c r="F19" s="68">
        <v>12.64</v>
      </c>
      <c r="G19" s="68">
        <v>12.79</v>
      </c>
      <c r="H19" s="53" t="s">
        <v>237</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155</v>
      </c>
      <c r="C20" s="68">
        <v>23.15</v>
      </c>
      <c r="D20" s="68">
        <v>15.08</v>
      </c>
      <c r="E20" s="68">
        <v>22.86</v>
      </c>
      <c r="F20" s="68">
        <v>16.309999999999999</v>
      </c>
      <c r="G20" s="68">
        <v>16.440000000000001</v>
      </c>
      <c r="H20" s="53" t="s">
        <v>237</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164</v>
      </c>
      <c r="C21" s="68">
        <v>24.23</v>
      </c>
      <c r="D21" s="68">
        <v>17.809999999999999</v>
      </c>
      <c r="E21" s="68">
        <v>17.2</v>
      </c>
      <c r="F21" s="68">
        <v>13.73</v>
      </c>
      <c r="G21" s="68">
        <v>16.919999999999998</v>
      </c>
      <c r="H21" s="53" t="s">
        <v>237</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195</v>
      </c>
      <c r="C22" s="68">
        <v>24.86</v>
      </c>
      <c r="D22" s="68">
        <v>13.88</v>
      </c>
      <c r="E22" s="68">
        <v>17</v>
      </c>
      <c r="F22" s="68">
        <v>15.419999999999998</v>
      </c>
      <c r="G22" s="68">
        <v>22.130000000000003</v>
      </c>
      <c r="H22" s="53" t="s">
        <v>237</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213</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253</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c r="B25" s="345" t="s">
        <v>224</v>
      </c>
      <c r="C25" s="346"/>
      <c r="D25" s="346"/>
      <c r="E25" s="346"/>
      <c r="F25" s="346"/>
      <c r="G25" s="346"/>
      <c r="H25" s="347"/>
      <c r="I25" s="346"/>
      <c r="J25" s="346"/>
      <c r="K25" s="346"/>
      <c r="L25" s="346"/>
      <c r="M25" s="346"/>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r:id="rId1" location="Índice!A1" xr:uid="{00000000-0004-0000-0D00-000000000000}"/>
  </hyperlinks>
  <printOptions horizontalCentered="1"/>
  <pageMargins left="0.70866141732283472" right="0.70866141732283472" top="1.299212598425197" bottom="0.74803149606299213" header="0.31496062992125984" footer="0.31496062992125984"/>
  <pageSetup paperSize="122" scale="81" orientation="landscape" r:id="rId2"/>
  <headerFooter differentFirst="1">
    <oddFooter>&amp;C&amp;P</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90" zoomScaleNormal="80" zoomScaleSheetLayoutView="9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9" ht="6.75" customHeight="1"/>
    <row r="2" spans="2:9">
      <c r="B2" s="362" t="s">
        <v>190</v>
      </c>
      <c r="C2" s="362"/>
      <c r="D2" s="362"/>
      <c r="E2" s="362"/>
      <c r="G2" s="40" t="s">
        <v>134</v>
      </c>
    </row>
    <row r="3" spans="2:9">
      <c r="B3" s="362" t="s">
        <v>191</v>
      </c>
      <c r="C3" s="362"/>
      <c r="D3" s="362"/>
      <c r="E3" s="362"/>
      <c r="G3" s="40"/>
    </row>
    <row r="4" spans="2:9">
      <c r="B4" s="362" t="s">
        <v>232</v>
      </c>
      <c r="C4" s="362"/>
      <c r="D4" s="362"/>
      <c r="E4" s="362"/>
    </row>
    <row r="6" spans="2:9" ht="38.25">
      <c r="C6" s="131" t="s">
        <v>206</v>
      </c>
      <c r="D6" s="131" t="s">
        <v>233</v>
      </c>
      <c r="E6" s="131" t="s">
        <v>203</v>
      </c>
    </row>
    <row r="7" spans="2:9">
      <c r="B7" s="132" t="s">
        <v>137</v>
      </c>
      <c r="C7" s="133">
        <v>26</v>
      </c>
      <c r="D7" s="133">
        <v>30</v>
      </c>
      <c r="E7" s="133">
        <v>30</v>
      </c>
      <c r="G7" s="260"/>
      <c r="H7" s="260"/>
      <c r="I7" s="260"/>
    </row>
    <row r="8" spans="2:9">
      <c r="B8" s="132" t="s">
        <v>167</v>
      </c>
      <c r="C8" s="134">
        <v>998000</v>
      </c>
      <c r="D8" s="134">
        <v>648000</v>
      </c>
      <c r="E8" s="134">
        <v>1538000</v>
      </c>
      <c r="G8" s="39"/>
      <c r="H8" s="39"/>
      <c r="I8" s="39"/>
    </row>
    <row r="9" spans="2:9">
      <c r="B9" s="132" t="s">
        <v>168</v>
      </c>
      <c r="C9" s="134">
        <v>612000</v>
      </c>
      <c r="D9" s="134">
        <v>651000</v>
      </c>
      <c r="E9" s="134">
        <v>622000</v>
      </c>
      <c r="G9" s="39"/>
      <c r="H9" s="39"/>
      <c r="I9" s="39"/>
    </row>
    <row r="10" spans="2:9">
      <c r="B10" s="132" t="s">
        <v>169</v>
      </c>
      <c r="C10" s="134">
        <v>1718582</v>
      </c>
      <c r="D10" s="134">
        <v>2349219</v>
      </c>
      <c r="E10" s="134">
        <v>1816105</v>
      </c>
      <c r="G10" s="39"/>
      <c r="H10" s="39"/>
      <c r="I10" s="39"/>
    </row>
    <row r="11" spans="2:9" ht="14.25">
      <c r="B11" s="135" t="s">
        <v>198</v>
      </c>
      <c r="C11" s="134">
        <f>124821.825+166429.1</f>
        <v>291250.92499999999</v>
      </c>
      <c r="D11" s="134">
        <v>346581</v>
      </c>
      <c r="E11" s="134">
        <f>198805+178925</f>
        <v>377730</v>
      </c>
      <c r="G11" s="39"/>
      <c r="H11" s="39"/>
      <c r="I11" s="39"/>
    </row>
    <row r="12" spans="2:9">
      <c r="B12" s="136" t="s">
        <v>170</v>
      </c>
      <c r="C12" s="137">
        <f>SUM(C8:C11)</f>
        <v>3619832.9249999998</v>
      </c>
      <c r="D12" s="137">
        <f>SUM(D8:D11)</f>
        <v>3994800</v>
      </c>
      <c r="E12" s="137">
        <f>SUM(E8:E11)</f>
        <v>4353835</v>
      </c>
      <c r="G12" s="39"/>
      <c r="H12" s="39"/>
      <c r="I12" s="39"/>
    </row>
    <row r="13" spans="2:9" ht="14.25">
      <c r="B13" s="132" t="s">
        <v>229</v>
      </c>
      <c r="C13" s="225">
        <f>6657/1.19</f>
        <v>5594.1176470588234</v>
      </c>
      <c r="D13" s="153">
        <f>7488/1.19</f>
        <v>6292.4369747899163</v>
      </c>
      <c r="E13" s="153">
        <f>C13</f>
        <v>5594.1176470588234</v>
      </c>
      <c r="H13" s="250"/>
      <c r="I13" s="250"/>
    </row>
    <row r="14" spans="2:9">
      <c r="B14" s="138" t="s">
        <v>171</v>
      </c>
      <c r="C14" s="137">
        <f>(C13/25)*C7*1000</f>
        <v>5817882.3529411769</v>
      </c>
      <c r="D14" s="137">
        <f>(D13/25)*D7*1000</f>
        <v>7550924.3697478995</v>
      </c>
      <c r="E14" s="137">
        <f t="shared" ref="E14" si="0">(E13/25)*E7*1000</f>
        <v>6712941.176470587</v>
      </c>
      <c r="G14" s="39"/>
    </row>
    <row r="15" spans="2:9">
      <c r="B15" s="138" t="s">
        <v>172</v>
      </c>
      <c r="C15" s="217">
        <f>C14-C12</f>
        <v>2198049.427941177</v>
      </c>
      <c r="D15" s="217">
        <f>D14-D12</f>
        <v>3556124.3697478995</v>
      </c>
      <c r="E15" s="217">
        <f>E14-E12</f>
        <v>2359106.176470587</v>
      </c>
      <c r="G15" s="39"/>
    </row>
    <row r="16" spans="2:9">
      <c r="B16" s="139"/>
      <c r="C16" s="140"/>
      <c r="D16" s="140"/>
      <c r="E16" s="140"/>
    </row>
    <row r="17" spans="2:5" ht="26.25" customHeight="1">
      <c r="B17" s="355" t="s">
        <v>230</v>
      </c>
      <c r="C17" s="356"/>
      <c r="D17" s="356"/>
      <c r="E17" s="357"/>
    </row>
    <row r="18" spans="2:5">
      <c r="B18" s="360" t="s">
        <v>173</v>
      </c>
      <c r="C18" s="363" t="s">
        <v>231</v>
      </c>
      <c r="D18" s="364"/>
      <c r="E18" s="365"/>
    </row>
    <row r="19" spans="2:5">
      <c r="B19" s="361"/>
      <c r="C19" s="251">
        <v>4000</v>
      </c>
      <c r="D19" s="251">
        <v>5000</v>
      </c>
      <c r="E19" s="251">
        <v>6000</v>
      </c>
    </row>
    <row r="20" spans="2:5">
      <c r="B20" s="141">
        <v>25000</v>
      </c>
      <c r="C20" s="186">
        <f t="shared" ref="C20:E22" si="1">+$B20*(C$19/25)-$D$12</f>
        <v>5200</v>
      </c>
      <c r="D20" s="186">
        <f t="shared" si="1"/>
        <v>1005200</v>
      </c>
      <c r="E20" s="186">
        <f t="shared" si="1"/>
        <v>2005200</v>
      </c>
    </row>
    <row r="21" spans="2:5">
      <c r="B21" s="141">
        <v>30000</v>
      </c>
      <c r="C21" s="186">
        <f t="shared" si="1"/>
        <v>805200</v>
      </c>
      <c r="D21" s="186">
        <f t="shared" si="1"/>
        <v>2005200</v>
      </c>
      <c r="E21" s="186">
        <f t="shared" si="1"/>
        <v>3205200</v>
      </c>
    </row>
    <row r="22" spans="2:5">
      <c r="B22" s="141">
        <v>35000</v>
      </c>
      <c r="C22" s="186">
        <f t="shared" si="1"/>
        <v>1605200</v>
      </c>
      <c r="D22" s="186">
        <f t="shared" si="1"/>
        <v>3005200</v>
      </c>
      <c r="E22" s="186">
        <f t="shared" si="1"/>
        <v>4405200</v>
      </c>
    </row>
    <row r="23" spans="2:5">
      <c r="B23" s="144"/>
      <c r="C23" s="187"/>
      <c r="D23" s="187"/>
      <c r="E23" s="187"/>
    </row>
    <row r="24" spans="2:5" ht="15" customHeight="1">
      <c r="B24" s="355" t="s">
        <v>234</v>
      </c>
      <c r="C24" s="356"/>
      <c r="D24" s="356"/>
      <c r="E24" s="357"/>
    </row>
    <row r="25" spans="2:5">
      <c r="B25" s="161" t="s">
        <v>180</v>
      </c>
      <c r="C25" s="162">
        <f>+B20</f>
        <v>25000</v>
      </c>
      <c r="D25" s="162">
        <f>+B21</f>
        <v>30000</v>
      </c>
      <c r="E25" s="162">
        <f>+B22</f>
        <v>35000</v>
      </c>
    </row>
    <row r="26" spans="2:5">
      <c r="B26" s="146" t="s">
        <v>228</v>
      </c>
      <c r="C26" s="145">
        <f>($D12/C25)*25</f>
        <v>3994.8</v>
      </c>
      <c r="D26" s="145">
        <f>($D12/D25)*25</f>
        <v>3329</v>
      </c>
      <c r="E26" s="145">
        <f>($D12/E25)*25</f>
        <v>2853.4285714285716</v>
      </c>
    </row>
    <row r="27" spans="2:5">
      <c r="B27" s="142" t="s">
        <v>179</v>
      </c>
      <c r="C27" s="142"/>
      <c r="D27" s="142"/>
      <c r="E27" s="142"/>
    </row>
    <row r="28" spans="2:5">
      <c r="B28" s="143" t="s">
        <v>174</v>
      </c>
      <c r="C28" s="143"/>
      <c r="D28" s="143"/>
      <c r="E28" s="143"/>
    </row>
    <row r="29" spans="2:5">
      <c r="B29" s="354" t="s">
        <v>184</v>
      </c>
      <c r="C29" s="354"/>
      <c r="D29" s="354"/>
      <c r="E29" s="354"/>
    </row>
    <row r="30" spans="2:5" ht="26.25" customHeight="1">
      <c r="B30" s="358" t="s">
        <v>192</v>
      </c>
      <c r="C30" s="358"/>
      <c r="D30" s="358"/>
      <c r="E30" s="358"/>
    </row>
    <row r="31" spans="2:5">
      <c r="B31" s="359" t="s">
        <v>269</v>
      </c>
      <c r="C31" s="359"/>
      <c r="D31" s="359"/>
      <c r="E31" s="359"/>
    </row>
    <row r="32" spans="2:5">
      <c r="B32" s="354" t="s">
        <v>185</v>
      </c>
      <c r="C32" s="354"/>
      <c r="D32" s="354"/>
      <c r="E32" s="354"/>
    </row>
    <row r="33" spans="2:5">
      <c r="B33" s="354" t="s">
        <v>175</v>
      </c>
      <c r="C33" s="354"/>
      <c r="D33" s="354"/>
      <c r="E33" s="354"/>
    </row>
    <row r="34" spans="2:5">
      <c r="B34" s="354" t="s">
        <v>181</v>
      </c>
      <c r="C34" s="354"/>
      <c r="D34" s="354"/>
      <c r="E34" s="354"/>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r:id="rId1" location="Índice!A1"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2"/>
  <headerFooter>
    <oddFooter>&amp;C&amp;P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8"/>
  <sheetViews>
    <sheetView view="pageBreakPreview" zoomScale="91" zoomScaleNormal="90" zoomScaleSheetLayoutView="91" workbookViewId="0"/>
  </sheetViews>
  <sheetFormatPr baseColWidth="10" defaultColWidth="10.85546875" defaultRowHeight="12.75"/>
  <cols>
    <col min="1" max="1" width="1.42578125" style="33" customWidth="1"/>
    <col min="2" max="2" width="13.85546875"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6"/>
    <col min="14" max="16384" width="10.85546875" style="33"/>
  </cols>
  <sheetData>
    <row r="2" spans="2:14">
      <c r="B2" s="367" t="s">
        <v>176</v>
      </c>
      <c r="C2" s="367"/>
      <c r="D2" s="367"/>
      <c r="E2" s="367"/>
      <c r="F2" s="367"/>
      <c r="G2" s="367"/>
      <c r="H2" s="367"/>
      <c r="I2" s="367"/>
      <c r="J2" s="367"/>
      <c r="K2" s="367"/>
      <c r="L2" s="91"/>
      <c r="M2" s="219" t="s">
        <v>134</v>
      </c>
    </row>
    <row r="3" spans="2:14">
      <c r="B3" s="91"/>
      <c r="C3" s="91"/>
      <c r="D3" s="91"/>
      <c r="E3" s="91"/>
      <c r="F3" s="91"/>
      <c r="G3" s="91"/>
      <c r="H3" s="91"/>
      <c r="I3" s="91"/>
      <c r="J3" s="91"/>
      <c r="K3" s="91"/>
      <c r="L3" s="91"/>
      <c r="M3" s="108"/>
    </row>
    <row r="4" spans="2:14">
      <c r="B4" s="371" t="s">
        <v>66</v>
      </c>
      <c r="C4" s="373" t="s">
        <v>67</v>
      </c>
      <c r="D4" s="368" t="s">
        <v>68</v>
      </c>
      <c r="E4" s="369"/>
      <c r="F4" s="369"/>
      <c r="G4" s="370"/>
      <c r="H4" s="368" t="s">
        <v>69</v>
      </c>
      <c r="I4" s="369"/>
      <c r="J4" s="369"/>
      <c r="K4" s="370"/>
      <c r="L4" s="91"/>
    </row>
    <row r="5" spans="2:14" ht="31.5" customHeight="1">
      <c r="B5" s="372"/>
      <c r="C5" s="374"/>
      <c r="D5" s="154" t="s">
        <v>250</v>
      </c>
      <c r="E5" s="155" t="s">
        <v>270</v>
      </c>
      <c r="F5" s="155" t="s">
        <v>271</v>
      </c>
      <c r="G5" s="156" t="s">
        <v>200</v>
      </c>
      <c r="H5" s="154" t="str">
        <f>+D5</f>
        <v>2018</v>
      </c>
      <c r="I5" s="157" t="str">
        <f>+E5</f>
        <v>ene-nov 2018</v>
      </c>
      <c r="J5" s="157" t="str">
        <f>+F5</f>
        <v>ene-nov 2019</v>
      </c>
      <c r="K5" s="158" t="str">
        <f>+G5</f>
        <v>variación (%)</v>
      </c>
      <c r="L5" s="92"/>
      <c r="M5" s="116"/>
    </row>
    <row r="6" spans="2:14" ht="12.4" customHeight="1">
      <c r="B6" s="375" t="s">
        <v>83</v>
      </c>
      <c r="C6" s="264" t="s">
        <v>74</v>
      </c>
      <c r="D6" s="265">
        <v>503759.77</v>
      </c>
      <c r="E6" s="266">
        <v>496717.63</v>
      </c>
      <c r="F6" s="266">
        <v>162853.04999999999</v>
      </c>
      <c r="G6" s="267">
        <v>-67.214159481313345</v>
      </c>
      <c r="H6" s="266">
        <v>2984008.65</v>
      </c>
      <c r="I6" s="266">
        <v>2950391.85</v>
      </c>
      <c r="J6" s="266">
        <v>1007460.7</v>
      </c>
      <c r="K6" s="267">
        <v>-65.853325550638303</v>
      </c>
      <c r="M6" s="39"/>
      <c r="N6" s="39"/>
    </row>
    <row r="7" spans="2:14" ht="15">
      <c r="B7" s="376"/>
      <c r="C7" s="268" t="s">
        <v>84</v>
      </c>
      <c r="D7" s="269">
        <v>133415.29</v>
      </c>
      <c r="E7" s="270">
        <v>122324.65</v>
      </c>
      <c r="F7" s="270">
        <v>195942.55</v>
      </c>
      <c r="G7" s="271">
        <v>60.182391692925343</v>
      </c>
      <c r="H7" s="270">
        <v>613535.5</v>
      </c>
      <c r="I7" s="270">
        <v>564896.69999999995</v>
      </c>
      <c r="J7" s="270">
        <v>722852.7</v>
      </c>
      <c r="K7" s="271">
        <v>27.961926490276888</v>
      </c>
      <c r="M7" s="39"/>
      <c r="N7" s="39"/>
    </row>
    <row r="8" spans="2:14" ht="15">
      <c r="B8" s="376"/>
      <c r="C8" s="268" t="s">
        <v>82</v>
      </c>
      <c r="D8" s="269">
        <v>21278.36</v>
      </c>
      <c r="E8" s="270">
        <v>19676.2</v>
      </c>
      <c r="F8" s="270">
        <v>15723.62</v>
      </c>
      <c r="G8" s="271">
        <v>-20.088126772445904</v>
      </c>
      <c r="H8" s="270">
        <v>134826.79999999999</v>
      </c>
      <c r="I8" s="270">
        <v>120510.1</v>
      </c>
      <c r="J8" s="270">
        <v>137066.20000000001</v>
      </c>
      <c r="K8" s="271">
        <v>13.738350561488222</v>
      </c>
      <c r="M8" s="39"/>
      <c r="N8" s="39"/>
    </row>
    <row r="9" spans="2:14" ht="15">
      <c r="B9" s="376"/>
      <c r="C9" s="268" t="s">
        <v>247</v>
      </c>
      <c r="D9" s="269">
        <v>20691.57</v>
      </c>
      <c r="E9" s="270">
        <v>11744.66</v>
      </c>
      <c r="F9" s="270">
        <v>1500</v>
      </c>
      <c r="G9" s="271">
        <v>-87.228238195060555</v>
      </c>
      <c r="H9" s="270">
        <v>56376.22</v>
      </c>
      <c r="I9" s="270">
        <v>27290.81</v>
      </c>
      <c r="J9" s="270">
        <v>7393.26</v>
      </c>
      <c r="K9" s="271">
        <v>-72.909342009269793</v>
      </c>
      <c r="M9" s="39"/>
      <c r="N9" s="39"/>
    </row>
    <row r="10" spans="2:14" ht="15">
      <c r="B10" s="376"/>
      <c r="C10" s="268" t="s">
        <v>72</v>
      </c>
      <c r="D10" s="269">
        <v>4816</v>
      </c>
      <c r="E10" s="270">
        <v>4816</v>
      </c>
      <c r="F10" s="270">
        <v>5236</v>
      </c>
      <c r="G10" s="271">
        <v>8.7209302325581319</v>
      </c>
      <c r="H10" s="270">
        <v>40346.199999999997</v>
      </c>
      <c r="I10" s="270">
        <v>40346.199999999997</v>
      </c>
      <c r="J10" s="270">
        <v>34740</v>
      </c>
      <c r="K10" s="271">
        <v>-13.895236726135296</v>
      </c>
      <c r="M10" s="39"/>
      <c r="N10" s="39"/>
    </row>
    <row r="11" spans="2:14" ht="15">
      <c r="B11" s="376"/>
      <c r="C11" s="268" t="s">
        <v>76</v>
      </c>
      <c r="D11" s="269">
        <v>2553.1999999999998</v>
      </c>
      <c r="E11" s="270">
        <v>2553.1999999999998</v>
      </c>
      <c r="F11" s="270">
        <v>0</v>
      </c>
      <c r="G11" s="271">
        <v>-100</v>
      </c>
      <c r="H11" s="270">
        <v>16450.099999999999</v>
      </c>
      <c r="I11" s="270">
        <v>16450.099999999999</v>
      </c>
      <c r="J11" s="270">
        <v>0</v>
      </c>
      <c r="K11" s="271">
        <v>-100</v>
      </c>
      <c r="M11" s="39"/>
      <c r="N11" s="39"/>
    </row>
    <row r="12" spans="2:14" ht="15">
      <c r="B12" s="376"/>
      <c r="C12" s="268" t="s">
        <v>75</v>
      </c>
      <c r="D12" s="269">
        <v>1960</v>
      </c>
      <c r="E12" s="270">
        <v>1960</v>
      </c>
      <c r="F12" s="270">
        <v>0</v>
      </c>
      <c r="G12" s="271">
        <v>-100</v>
      </c>
      <c r="H12" s="270">
        <v>13429.18</v>
      </c>
      <c r="I12" s="270">
        <v>13429.18</v>
      </c>
      <c r="J12" s="270">
        <v>0</v>
      </c>
      <c r="K12" s="271">
        <v>-100</v>
      </c>
      <c r="M12" s="39"/>
      <c r="N12" s="39"/>
    </row>
    <row r="13" spans="2:14" ht="15">
      <c r="B13" s="376"/>
      <c r="C13" s="268" t="s">
        <v>116</v>
      </c>
      <c r="D13" s="269">
        <v>1295</v>
      </c>
      <c r="E13" s="270">
        <v>1295</v>
      </c>
      <c r="F13" s="270">
        <v>11600.04</v>
      </c>
      <c r="G13" s="271">
        <v>795.75598455598458</v>
      </c>
      <c r="H13" s="270">
        <v>3165.66</v>
      </c>
      <c r="I13" s="270">
        <v>3165.66</v>
      </c>
      <c r="J13" s="270">
        <v>32165.51</v>
      </c>
      <c r="K13" s="271">
        <v>916.07595256597369</v>
      </c>
      <c r="M13" s="39"/>
      <c r="N13" s="39"/>
    </row>
    <row r="14" spans="2:14" ht="12.4" customHeight="1">
      <c r="B14" s="376"/>
      <c r="C14" s="272" t="s">
        <v>73</v>
      </c>
      <c r="D14" s="269">
        <v>0</v>
      </c>
      <c r="E14" s="270">
        <v>0</v>
      </c>
      <c r="F14" s="270">
        <v>15796.84</v>
      </c>
      <c r="G14" s="271" t="s">
        <v>130</v>
      </c>
      <c r="H14" s="270">
        <v>0</v>
      </c>
      <c r="I14" s="270">
        <v>0</v>
      </c>
      <c r="J14" s="270">
        <v>105939.9</v>
      </c>
      <c r="K14" s="271" t="s">
        <v>130</v>
      </c>
      <c r="M14" s="39"/>
      <c r="N14" s="39"/>
    </row>
    <row r="15" spans="2:14" ht="14.65" customHeight="1">
      <c r="B15" s="376"/>
      <c r="C15" s="268" t="s">
        <v>260</v>
      </c>
      <c r="D15" s="269">
        <v>0</v>
      </c>
      <c r="E15" s="270">
        <v>0</v>
      </c>
      <c r="F15" s="270">
        <v>170.1</v>
      </c>
      <c r="G15" s="271" t="s">
        <v>130</v>
      </c>
      <c r="H15" s="270">
        <v>0</v>
      </c>
      <c r="I15" s="270">
        <v>0</v>
      </c>
      <c r="J15" s="270">
        <v>1386</v>
      </c>
      <c r="K15" s="271" t="s">
        <v>130</v>
      </c>
      <c r="M15" s="39"/>
      <c r="N15" s="39"/>
    </row>
    <row r="16" spans="2:14" ht="15">
      <c r="B16" s="377"/>
      <c r="C16" s="272" t="s">
        <v>148</v>
      </c>
      <c r="D16" s="269">
        <v>0</v>
      </c>
      <c r="E16" s="270">
        <v>0</v>
      </c>
      <c r="F16" s="270">
        <v>1543.36</v>
      </c>
      <c r="G16" s="271" t="s">
        <v>130</v>
      </c>
      <c r="H16" s="270">
        <v>0</v>
      </c>
      <c r="I16" s="270">
        <v>0</v>
      </c>
      <c r="J16" s="270">
        <v>13832</v>
      </c>
      <c r="K16" s="271" t="s">
        <v>130</v>
      </c>
      <c r="M16" s="39"/>
      <c r="N16" s="39"/>
    </row>
    <row r="17" spans="2:14" ht="15">
      <c r="B17" s="274" t="s">
        <v>105</v>
      </c>
      <c r="C17" s="275"/>
      <c r="D17" s="276">
        <v>689769.19</v>
      </c>
      <c r="E17" s="277">
        <v>661087.34</v>
      </c>
      <c r="F17" s="277">
        <v>410365.55999999988</v>
      </c>
      <c r="G17" s="278">
        <v>-37.925666523881716</v>
      </c>
      <c r="H17" s="277">
        <v>3862138.3100000005</v>
      </c>
      <c r="I17" s="277">
        <v>3736480.6000000006</v>
      </c>
      <c r="J17" s="277">
        <v>2062836.2699999998</v>
      </c>
      <c r="K17" s="278">
        <v>-44.791998384790233</v>
      </c>
      <c r="M17" s="39"/>
      <c r="N17" s="39"/>
    </row>
    <row r="18" spans="2:14" ht="14.65" customHeight="1">
      <c r="B18" s="279" t="s">
        <v>239</v>
      </c>
      <c r="C18" s="279" t="s">
        <v>71</v>
      </c>
      <c r="D18" s="280">
        <v>300000</v>
      </c>
      <c r="E18" s="281">
        <v>300000</v>
      </c>
      <c r="F18" s="281">
        <v>827250</v>
      </c>
      <c r="G18" s="282">
        <v>175.74999999999997</v>
      </c>
      <c r="H18" s="281">
        <v>236606</v>
      </c>
      <c r="I18" s="281">
        <v>236606</v>
      </c>
      <c r="J18" s="281">
        <v>908860</v>
      </c>
      <c r="K18" s="282">
        <v>284.12381765466642</v>
      </c>
      <c r="M18" s="39"/>
      <c r="N18" s="39"/>
    </row>
    <row r="19" spans="2:14" ht="15">
      <c r="B19" s="274" t="s">
        <v>241</v>
      </c>
      <c r="C19" s="275"/>
      <c r="D19" s="276">
        <v>300000</v>
      </c>
      <c r="E19" s="277">
        <v>300000</v>
      </c>
      <c r="F19" s="277">
        <v>827250</v>
      </c>
      <c r="G19" s="278">
        <v>175.74999999999997</v>
      </c>
      <c r="H19" s="277">
        <v>236606</v>
      </c>
      <c r="I19" s="277">
        <v>236606</v>
      </c>
      <c r="J19" s="277">
        <v>908860</v>
      </c>
      <c r="K19" s="278">
        <v>284.12381765466642</v>
      </c>
      <c r="M19" s="39"/>
      <c r="N19" s="39"/>
    </row>
    <row r="20" spans="2:14" ht="15">
      <c r="B20" s="264" t="s">
        <v>79</v>
      </c>
      <c r="C20" s="264" t="s">
        <v>74</v>
      </c>
      <c r="D20" s="280">
        <v>225200</v>
      </c>
      <c r="E20" s="281">
        <v>225200</v>
      </c>
      <c r="F20" s="281">
        <v>28000</v>
      </c>
      <c r="G20" s="282">
        <v>-87.566607460035527</v>
      </c>
      <c r="H20" s="281">
        <v>83800</v>
      </c>
      <c r="I20" s="281">
        <v>83800</v>
      </c>
      <c r="J20" s="281">
        <v>7700</v>
      </c>
      <c r="K20" s="282">
        <v>-90.811455847255374</v>
      </c>
      <c r="M20" s="39"/>
      <c r="N20" s="39"/>
    </row>
    <row r="21" spans="2:14" ht="15">
      <c r="B21" s="273"/>
      <c r="C21" s="272" t="s">
        <v>71</v>
      </c>
      <c r="D21" s="269">
        <v>0</v>
      </c>
      <c r="E21" s="270">
        <v>0</v>
      </c>
      <c r="F21" s="270">
        <v>706500</v>
      </c>
      <c r="G21" s="271" t="s">
        <v>130</v>
      </c>
      <c r="H21" s="270">
        <v>0</v>
      </c>
      <c r="I21" s="270">
        <v>0</v>
      </c>
      <c r="J21" s="270">
        <v>270370</v>
      </c>
      <c r="K21" s="271" t="s">
        <v>130</v>
      </c>
      <c r="M21" s="39"/>
      <c r="N21" s="39"/>
    </row>
    <row r="22" spans="2:14" ht="15">
      <c r="B22" s="274" t="s">
        <v>108</v>
      </c>
      <c r="C22" s="275"/>
      <c r="D22" s="276">
        <v>225200</v>
      </c>
      <c r="E22" s="277">
        <v>225200</v>
      </c>
      <c r="F22" s="277">
        <v>734500</v>
      </c>
      <c r="G22" s="278">
        <v>226.15452930728242</v>
      </c>
      <c r="H22" s="277">
        <v>83800</v>
      </c>
      <c r="I22" s="277">
        <v>83800</v>
      </c>
      <c r="J22" s="277">
        <v>278070</v>
      </c>
      <c r="K22" s="278">
        <v>231.82577565632459</v>
      </c>
      <c r="M22" s="39"/>
      <c r="N22" s="39"/>
    </row>
    <row r="23" spans="2:14" ht="15">
      <c r="B23" s="375" t="s">
        <v>70</v>
      </c>
      <c r="C23" s="264" t="s">
        <v>75</v>
      </c>
      <c r="D23" s="280">
        <v>22400.87</v>
      </c>
      <c r="E23" s="281">
        <v>20900.87</v>
      </c>
      <c r="F23" s="281">
        <v>13825</v>
      </c>
      <c r="G23" s="282">
        <v>-33.854428069262191</v>
      </c>
      <c r="H23" s="281">
        <v>65389.08</v>
      </c>
      <c r="I23" s="281">
        <v>57638.95</v>
      </c>
      <c r="J23" s="281">
        <v>43587.48</v>
      </c>
      <c r="K23" s="282">
        <v>-24.378428128895468</v>
      </c>
      <c r="M23" s="39"/>
      <c r="N23" s="39"/>
    </row>
    <row r="24" spans="2:14" s="160" customFormat="1" ht="15">
      <c r="B24" s="376"/>
      <c r="C24" s="268" t="s">
        <v>81</v>
      </c>
      <c r="D24" s="269">
        <v>5040</v>
      </c>
      <c r="E24" s="270">
        <v>5040</v>
      </c>
      <c r="F24" s="270">
        <v>0</v>
      </c>
      <c r="G24" s="271">
        <v>-100</v>
      </c>
      <c r="H24" s="270">
        <v>8754.7900000000009</v>
      </c>
      <c r="I24" s="270">
        <v>8754.7900000000009</v>
      </c>
      <c r="J24" s="270">
        <v>0</v>
      </c>
      <c r="K24" s="271">
        <v>-100</v>
      </c>
      <c r="M24" s="39"/>
      <c r="N24" s="39"/>
    </row>
    <row r="25" spans="2:14" ht="15">
      <c r="B25" s="376"/>
      <c r="C25" s="272" t="s">
        <v>78</v>
      </c>
      <c r="D25" s="269">
        <v>129</v>
      </c>
      <c r="E25" s="270">
        <v>129</v>
      </c>
      <c r="F25" s="270">
        <v>101.25</v>
      </c>
      <c r="G25" s="271">
        <v>-21.511627906976749</v>
      </c>
      <c r="H25" s="270">
        <v>702.36</v>
      </c>
      <c r="I25" s="270">
        <v>702.36</v>
      </c>
      <c r="J25" s="270">
        <v>544.94000000000005</v>
      </c>
      <c r="K25" s="271">
        <v>-22.413007574463229</v>
      </c>
      <c r="M25" s="39"/>
      <c r="N25" s="39"/>
    </row>
    <row r="26" spans="2:14" s="160" customFormat="1" ht="15">
      <c r="B26" s="377"/>
      <c r="C26" s="272" t="s">
        <v>72</v>
      </c>
      <c r="D26" s="269">
        <v>0</v>
      </c>
      <c r="E26" s="270">
        <v>0</v>
      </c>
      <c r="F26" s="270">
        <v>19645</v>
      </c>
      <c r="G26" s="271" t="s">
        <v>130</v>
      </c>
      <c r="H26" s="270">
        <v>0</v>
      </c>
      <c r="I26" s="270">
        <v>0</v>
      </c>
      <c r="J26" s="270">
        <v>39704.03</v>
      </c>
      <c r="K26" s="271" t="s">
        <v>130</v>
      </c>
      <c r="M26" s="39"/>
      <c r="N26" s="39"/>
    </row>
    <row r="27" spans="2:14" s="160" customFormat="1" ht="15">
      <c r="B27" s="274" t="s">
        <v>106</v>
      </c>
      <c r="C27" s="275"/>
      <c r="D27" s="276">
        <v>27569.87</v>
      </c>
      <c r="E27" s="277">
        <v>26069.87</v>
      </c>
      <c r="F27" s="277">
        <v>33571.25</v>
      </c>
      <c r="G27" s="278">
        <v>28.774136579890897</v>
      </c>
      <c r="H27" s="277">
        <v>74846.23</v>
      </c>
      <c r="I27" s="277">
        <v>67096.099999999991</v>
      </c>
      <c r="J27" s="277">
        <v>83836.450000000012</v>
      </c>
      <c r="K27" s="278">
        <v>24.949810793771942</v>
      </c>
      <c r="M27" s="39"/>
      <c r="N27" s="39"/>
    </row>
    <row r="28" spans="2:14" ht="15">
      <c r="B28" s="279" t="s">
        <v>77</v>
      </c>
      <c r="C28" s="279" t="s">
        <v>72</v>
      </c>
      <c r="D28" s="280">
        <v>350</v>
      </c>
      <c r="E28" s="281">
        <v>350</v>
      </c>
      <c r="F28" s="281">
        <v>0</v>
      </c>
      <c r="G28" s="282">
        <v>-100</v>
      </c>
      <c r="H28" s="281">
        <v>798.93</v>
      </c>
      <c r="I28" s="281">
        <v>798.93</v>
      </c>
      <c r="J28" s="281">
        <v>0</v>
      </c>
      <c r="K28" s="282">
        <v>-100</v>
      </c>
      <c r="M28" s="39"/>
      <c r="N28" s="39"/>
    </row>
    <row r="29" spans="2:14" s="160" customFormat="1" ht="15">
      <c r="B29" s="274" t="s">
        <v>107</v>
      </c>
      <c r="C29" s="275"/>
      <c r="D29" s="276">
        <v>350</v>
      </c>
      <c r="E29" s="277">
        <v>350</v>
      </c>
      <c r="F29" s="277">
        <v>0</v>
      </c>
      <c r="G29" s="278">
        <v>-100</v>
      </c>
      <c r="H29" s="277">
        <v>798.93</v>
      </c>
      <c r="I29" s="277">
        <v>798.93</v>
      </c>
      <c r="J29" s="277">
        <v>0</v>
      </c>
      <c r="K29" s="278">
        <v>-100</v>
      </c>
      <c r="M29" s="39"/>
      <c r="N29" s="39"/>
    </row>
    <row r="30" spans="2:14" s="160" customFormat="1" ht="15">
      <c r="B30" s="264" t="s">
        <v>215</v>
      </c>
      <c r="C30" s="264" t="s">
        <v>75</v>
      </c>
      <c r="D30" s="280">
        <v>255</v>
      </c>
      <c r="E30" s="281">
        <v>0</v>
      </c>
      <c r="F30" s="281">
        <v>0</v>
      </c>
      <c r="G30" s="282" t="s">
        <v>130</v>
      </c>
      <c r="H30" s="281">
        <v>170</v>
      </c>
      <c r="I30" s="281">
        <v>0</v>
      </c>
      <c r="J30" s="281">
        <v>0</v>
      </c>
      <c r="K30" s="282" t="s">
        <v>130</v>
      </c>
      <c r="M30" s="39"/>
      <c r="N30" s="39"/>
    </row>
    <row r="31" spans="2:14" s="160" customFormat="1" ht="15">
      <c r="B31" s="273"/>
      <c r="C31" s="272" t="s">
        <v>78</v>
      </c>
      <c r="D31" s="269">
        <v>0</v>
      </c>
      <c r="E31" s="270">
        <v>0</v>
      </c>
      <c r="F31" s="270">
        <v>33.75</v>
      </c>
      <c r="G31" s="271" t="s">
        <v>130</v>
      </c>
      <c r="H31" s="270">
        <v>0</v>
      </c>
      <c r="I31" s="270">
        <v>0</v>
      </c>
      <c r="J31" s="270">
        <v>181.65</v>
      </c>
      <c r="K31" s="271" t="s">
        <v>130</v>
      </c>
      <c r="M31" s="39"/>
      <c r="N31" s="39"/>
    </row>
    <row r="32" spans="2:14" ht="15">
      <c r="B32" s="274" t="s">
        <v>216</v>
      </c>
      <c r="C32" s="275"/>
      <c r="D32" s="276">
        <v>255</v>
      </c>
      <c r="E32" s="277">
        <v>0</v>
      </c>
      <c r="F32" s="277">
        <v>33.75</v>
      </c>
      <c r="G32" s="278" t="s">
        <v>130</v>
      </c>
      <c r="H32" s="277">
        <v>170</v>
      </c>
      <c r="I32" s="277">
        <v>0</v>
      </c>
      <c r="J32" s="277">
        <v>181.65</v>
      </c>
      <c r="K32" s="278" t="s">
        <v>130</v>
      </c>
    </row>
    <row r="33" spans="2:11" ht="30">
      <c r="B33" s="302" t="s">
        <v>80</v>
      </c>
      <c r="C33" s="279" t="s">
        <v>72</v>
      </c>
      <c r="D33" s="280">
        <v>0</v>
      </c>
      <c r="E33" s="281">
        <v>0</v>
      </c>
      <c r="F33" s="281">
        <v>20.92</v>
      </c>
      <c r="G33" s="282" t="s">
        <v>130</v>
      </c>
      <c r="H33" s="281">
        <v>0</v>
      </c>
      <c r="I33" s="281">
        <v>0</v>
      </c>
      <c r="J33" s="281">
        <v>747.82</v>
      </c>
      <c r="K33" s="282" t="s">
        <v>130</v>
      </c>
    </row>
    <row r="34" spans="2:11" ht="15">
      <c r="B34" s="274" t="s">
        <v>104</v>
      </c>
      <c r="C34" s="275"/>
      <c r="D34" s="276">
        <v>0</v>
      </c>
      <c r="E34" s="277">
        <v>0</v>
      </c>
      <c r="F34" s="277">
        <v>20.92</v>
      </c>
      <c r="G34" s="278" t="s">
        <v>130</v>
      </c>
      <c r="H34" s="277">
        <v>0</v>
      </c>
      <c r="I34" s="277">
        <v>0</v>
      </c>
      <c r="J34" s="277">
        <v>747.82</v>
      </c>
      <c r="K34" s="278" t="s">
        <v>130</v>
      </c>
    </row>
    <row r="35" spans="2:11" ht="45">
      <c r="B35" s="283" t="s">
        <v>214</v>
      </c>
      <c r="C35" s="279" t="s">
        <v>255</v>
      </c>
      <c r="D35" s="280">
        <v>0</v>
      </c>
      <c r="E35" s="281">
        <v>0</v>
      </c>
      <c r="F35" s="281">
        <v>99725</v>
      </c>
      <c r="G35" s="282" t="s">
        <v>130</v>
      </c>
      <c r="H35" s="281">
        <v>0</v>
      </c>
      <c r="I35" s="281">
        <v>0</v>
      </c>
      <c r="J35" s="281">
        <v>113806</v>
      </c>
      <c r="K35" s="282" t="s">
        <v>130</v>
      </c>
    </row>
    <row r="36" spans="2:11" ht="15">
      <c r="B36" s="274" t="s">
        <v>204</v>
      </c>
      <c r="C36" s="275"/>
      <c r="D36" s="276">
        <v>0</v>
      </c>
      <c r="E36" s="277">
        <v>0</v>
      </c>
      <c r="F36" s="277">
        <v>99725</v>
      </c>
      <c r="G36" s="278" t="s">
        <v>130</v>
      </c>
      <c r="H36" s="277">
        <v>0</v>
      </c>
      <c r="I36" s="277">
        <v>0</v>
      </c>
      <c r="J36" s="277">
        <v>113806</v>
      </c>
      <c r="K36" s="278" t="s">
        <v>130</v>
      </c>
    </row>
    <row r="37" spans="2:11" ht="15">
      <c r="B37" s="274" t="s">
        <v>249</v>
      </c>
      <c r="C37" s="275"/>
      <c r="D37" s="284">
        <v>1243144.0600000003</v>
      </c>
      <c r="E37" s="285">
        <v>1212707.2099999997</v>
      </c>
      <c r="F37" s="285">
        <v>2105466.4800000004</v>
      </c>
      <c r="G37" s="286">
        <v>73.617049741132561</v>
      </c>
      <c r="H37" s="285">
        <v>4258359.47</v>
      </c>
      <c r="I37" s="285">
        <v>4124781.6300000013</v>
      </c>
      <c r="J37" s="285">
        <v>3448338.1899999995</v>
      </c>
      <c r="K37" s="286">
        <v>-16.399497008039219</v>
      </c>
    </row>
    <row r="38" spans="2:11" s="33" customFormat="1">
      <c r="B38" s="366" t="s">
        <v>226</v>
      </c>
      <c r="C38" s="366"/>
      <c r="D38" s="366"/>
      <c r="E38" s="366"/>
      <c r="F38" s="366"/>
      <c r="G38" s="366"/>
      <c r="H38" s="366"/>
      <c r="I38" s="366"/>
      <c r="J38" s="366"/>
      <c r="K38" s="366"/>
    </row>
  </sheetData>
  <mergeCells count="8">
    <mergeCell ref="B38:K38"/>
    <mergeCell ref="B2:K2"/>
    <mergeCell ref="D4:G4"/>
    <mergeCell ref="H4:K4"/>
    <mergeCell ref="B4:B5"/>
    <mergeCell ref="C4:C5"/>
    <mergeCell ref="B6:B16"/>
    <mergeCell ref="B23:B26"/>
  </mergeCells>
  <hyperlinks>
    <hyperlink ref="M2" r:id="rId1" location="Índice!A1" xr:uid="{00000000-0004-0000-0F00-000000000000}"/>
  </hyperlinks>
  <printOptions horizontalCentered="1"/>
  <pageMargins left="0.70866141732283472" right="0.70866141732283472" top="0.74803149606299213" bottom="0.74803149606299213" header="0.31496062992125984" footer="0.31496062992125984"/>
  <pageSetup paperSize="122" scale="77" orientation="portrait" r:id="rId2"/>
  <headerFooter differentFirst="1">
    <oddFooter>&amp;C&amp;P</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10"/>
  <sheetViews>
    <sheetView tabSelected="1" view="pageBreakPreview" zoomScale="90" zoomScaleNormal="90" zoomScaleSheetLayoutView="90" workbookViewId="0"/>
  </sheetViews>
  <sheetFormatPr baseColWidth="10" defaultColWidth="10.85546875" defaultRowHeight="12.75"/>
  <cols>
    <col min="1" max="1" width="1.42578125" style="33" customWidth="1"/>
    <col min="2" max="2" width="18" style="33" customWidth="1"/>
    <col min="3" max="3" width="17.42578125" style="33" customWidth="1"/>
    <col min="4" max="11" width="11.140625" style="33" customWidth="1"/>
    <col min="12" max="12" width="2.85546875" style="33" customWidth="1"/>
    <col min="13" max="13" width="13.42578125" style="33" bestFit="1" customWidth="1"/>
    <col min="14" max="16384" width="10.85546875" style="33"/>
  </cols>
  <sheetData>
    <row r="2" spans="2:13">
      <c r="B2" s="367" t="s">
        <v>177</v>
      </c>
      <c r="C2" s="367"/>
      <c r="D2" s="367"/>
      <c r="E2" s="367"/>
      <c r="F2" s="367"/>
      <c r="G2" s="367"/>
      <c r="H2" s="367"/>
      <c r="I2" s="367"/>
      <c r="J2" s="367"/>
      <c r="K2" s="367"/>
      <c r="L2" s="91"/>
      <c r="M2" s="40" t="s">
        <v>134</v>
      </c>
    </row>
    <row r="3" spans="2:13">
      <c r="B3" s="91"/>
      <c r="C3" s="91"/>
      <c r="D3" s="91"/>
      <c r="E3" s="91"/>
      <c r="F3" s="91"/>
      <c r="G3" s="91"/>
      <c r="H3" s="91"/>
      <c r="I3" s="91"/>
      <c r="J3" s="91"/>
      <c r="K3" s="91"/>
      <c r="L3" s="91"/>
      <c r="M3" s="40"/>
    </row>
    <row r="4" spans="2:13">
      <c r="B4" s="378" t="s">
        <v>66</v>
      </c>
      <c r="C4" s="378" t="s">
        <v>67</v>
      </c>
      <c r="D4" s="368" t="s">
        <v>68</v>
      </c>
      <c r="E4" s="369"/>
      <c r="F4" s="369"/>
      <c r="G4" s="370"/>
      <c r="H4" s="368" t="s">
        <v>86</v>
      </c>
      <c r="I4" s="369"/>
      <c r="J4" s="369"/>
      <c r="K4" s="370"/>
      <c r="L4" s="91"/>
    </row>
    <row r="5" spans="2:13" ht="25.5">
      <c r="B5" s="379"/>
      <c r="C5" s="379"/>
      <c r="D5" s="34" t="str">
        <f>+export!D5</f>
        <v>2018</v>
      </c>
      <c r="E5" s="35" t="str">
        <f>+export!E5</f>
        <v>ene-nov 2018</v>
      </c>
      <c r="F5" s="35" t="str">
        <f>+export!F5</f>
        <v>ene-nov 2019</v>
      </c>
      <c r="G5" s="36" t="str">
        <f>+export!G5</f>
        <v>variación (%)</v>
      </c>
      <c r="H5" s="34" t="str">
        <f>+export!H5</f>
        <v>2018</v>
      </c>
      <c r="I5" s="37" t="str">
        <f>+export!I5</f>
        <v>ene-nov 2018</v>
      </c>
      <c r="J5" s="37" t="str">
        <f>+export!J5</f>
        <v>ene-nov 2019</v>
      </c>
      <c r="K5" s="38" t="str">
        <f>+export!K5</f>
        <v>variación (%)</v>
      </c>
      <c r="L5" s="92"/>
    </row>
    <row r="6" spans="2:13" ht="15" customHeight="1">
      <c r="B6" s="375" t="s">
        <v>80</v>
      </c>
      <c r="C6" s="287" t="s">
        <v>88</v>
      </c>
      <c r="D6" s="265">
        <v>59177295.520000003</v>
      </c>
      <c r="E6" s="266">
        <v>55251173.520000003</v>
      </c>
      <c r="F6" s="266">
        <v>60929347.851999998</v>
      </c>
      <c r="G6" s="267">
        <v>10.277020324182962</v>
      </c>
      <c r="H6" s="266">
        <v>47929670.280000001</v>
      </c>
      <c r="I6" s="266">
        <v>44630568.469999999</v>
      </c>
      <c r="J6" s="266">
        <v>51060714.539999999</v>
      </c>
      <c r="K6" s="267">
        <v>14.407493093712764</v>
      </c>
      <c r="M6" s="254"/>
    </row>
    <row r="7" spans="2:13" ht="15">
      <c r="B7" s="376"/>
      <c r="C7" s="288" t="s">
        <v>118</v>
      </c>
      <c r="D7" s="269">
        <v>29046808.524599999</v>
      </c>
      <c r="E7" s="270">
        <v>26262475.524599999</v>
      </c>
      <c r="F7" s="270">
        <v>23270657.3081</v>
      </c>
      <c r="G7" s="271">
        <v>-11.391988594896818</v>
      </c>
      <c r="H7" s="270">
        <v>23938156.09</v>
      </c>
      <c r="I7" s="270">
        <v>21600484.989999998</v>
      </c>
      <c r="J7" s="270">
        <v>20189372.609999999</v>
      </c>
      <c r="K7" s="271">
        <v>-6.5327810030806122</v>
      </c>
    </row>
    <row r="8" spans="2:13" ht="15">
      <c r="B8" s="376"/>
      <c r="C8" s="288" t="s">
        <v>74</v>
      </c>
      <c r="D8" s="269">
        <v>8564694.3169</v>
      </c>
      <c r="E8" s="270">
        <v>8004772.8169</v>
      </c>
      <c r="F8" s="270">
        <v>11601893.726299999</v>
      </c>
      <c r="G8" s="271">
        <v>44.937201738013258</v>
      </c>
      <c r="H8" s="270">
        <v>9890904.3900000006</v>
      </c>
      <c r="I8" s="270">
        <v>9328046.0600000005</v>
      </c>
      <c r="J8" s="270">
        <v>12220753.15</v>
      </c>
      <c r="K8" s="271">
        <v>31.010857701532402</v>
      </c>
    </row>
    <row r="9" spans="2:13" ht="15">
      <c r="B9" s="376"/>
      <c r="C9" s="288" t="s">
        <v>87</v>
      </c>
      <c r="D9" s="269">
        <v>10528492.0615</v>
      </c>
      <c r="E9" s="270">
        <v>9760492.0614999998</v>
      </c>
      <c r="F9" s="270">
        <v>7321324.8200000003</v>
      </c>
      <c r="G9" s="271">
        <v>-24.990207728575786</v>
      </c>
      <c r="H9" s="270">
        <v>8032343.1600000001</v>
      </c>
      <c r="I9" s="270">
        <v>7377224.6799999997</v>
      </c>
      <c r="J9" s="270">
        <v>6317169.5300000003</v>
      </c>
      <c r="K9" s="271">
        <v>-14.369294632897089</v>
      </c>
    </row>
    <row r="10" spans="2:13" ht="15">
      <c r="B10" s="376"/>
      <c r="C10" s="288" t="s">
        <v>116</v>
      </c>
      <c r="D10" s="269">
        <v>1704702.3751000001</v>
      </c>
      <c r="E10" s="270">
        <v>1113482.2304</v>
      </c>
      <c r="F10" s="270">
        <v>1046857.3806</v>
      </c>
      <c r="G10" s="271">
        <v>-5.9834677178517754</v>
      </c>
      <c r="H10" s="270">
        <v>2372193.77</v>
      </c>
      <c r="I10" s="270">
        <v>1644115.33</v>
      </c>
      <c r="J10" s="270">
        <v>1553588.32</v>
      </c>
      <c r="K10" s="271">
        <v>-5.5061228581817279</v>
      </c>
    </row>
    <row r="11" spans="2:13" ht="15">
      <c r="B11" s="376"/>
      <c r="C11" s="288" t="s">
        <v>92</v>
      </c>
      <c r="D11" s="269">
        <v>653067.75</v>
      </c>
      <c r="E11" s="270">
        <v>567564.15</v>
      </c>
      <c r="F11" s="270">
        <v>1551403.0177</v>
      </c>
      <c r="G11" s="271">
        <v>173.34408237377218</v>
      </c>
      <c r="H11" s="270">
        <v>670297.31000000006</v>
      </c>
      <c r="I11" s="270">
        <v>579782.06999999995</v>
      </c>
      <c r="J11" s="270">
        <v>1544417.92</v>
      </c>
      <c r="K11" s="271">
        <v>166.37904135255513</v>
      </c>
    </row>
    <row r="12" spans="2:13" ht="15">
      <c r="B12" s="376"/>
      <c r="C12" s="288" t="s">
        <v>78</v>
      </c>
      <c r="D12" s="269">
        <v>33147.06</v>
      </c>
      <c r="E12" s="270">
        <v>33147.06</v>
      </c>
      <c r="F12" s="270">
        <v>16756.554599999999</v>
      </c>
      <c r="G12" s="271">
        <v>-49.447840622969274</v>
      </c>
      <c r="H12" s="270">
        <v>136811.13</v>
      </c>
      <c r="I12" s="270">
        <v>136811.13</v>
      </c>
      <c r="J12" s="270">
        <v>26591.78</v>
      </c>
      <c r="K12" s="271">
        <v>-80.563145703131028</v>
      </c>
    </row>
    <row r="13" spans="2:13" ht="15">
      <c r="B13" s="376"/>
      <c r="C13" s="288" t="s">
        <v>93</v>
      </c>
      <c r="D13" s="269">
        <v>140400</v>
      </c>
      <c r="E13" s="270">
        <v>90000</v>
      </c>
      <c r="F13" s="270">
        <v>25200</v>
      </c>
      <c r="G13" s="271">
        <v>-72</v>
      </c>
      <c r="H13" s="270">
        <v>119448</v>
      </c>
      <c r="I13" s="270">
        <v>71316</v>
      </c>
      <c r="J13" s="270">
        <v>24948</v>
      </c>
      <c r="K13" s="271">
        <v>-65.017667844522961</v>
      </c>
    </row>
    <row r="14" spans="2:13" ht="15">
      <c r="B14" s="376"/>
      <c r="C14" s="288" t="s">
        <v>84</v>
      </c>
      <c r="D14" s="269">
        <v>69984</v>
      </c>
      <c r="E14" s="270">
        <v>69984</v>
      </c>
      <c r="F14" s="270">
        <v>71696</v>
      </c>
      <c r="G14" s="271">
        <v>2.4462734339277592</v>
      </c>
      <c r="H14" s="270">
        <v>95487.3</v>
      </c>
      <c r="I14" s="270">
        <v>95487.3</v>
      </c>
      <c r="J14" s="270">
        <v>86051.16</v>
      </c>
      <c r="K14" s="271">
        <v>-9.8820890317351093</v>
      </c>
    </row>
    <row r="15" spans="2:13" ht="15">
      <c r="B15" s="376"/>
      <c r="C15" s="288" t="s">
        <v>71</v>
      </c>
      <c r="D15" s="269">
        <v>23328</v>
      </c>
      <c r="E15" s="270">
        <v>23328</v>
      </c>
      <c r="F15" s="270">
        <v>23100</v>
      </c>
      <c r="G15" s="271">
        <v>-0.97736625514402986</v>
      </c>
      <c r="H15" s="270">
        <v>28929.96</v>
      </c>
      <c r="I15" s="270">
        <v>28929.96</v>
      </c>
      <c r="J15" s="270">
        <v>21517.4</v>
      </c>
      <c r="K15" s="271">
        <v>-25.622434320683464</v>
      </c>
    </row>
    <row r="16" spans="2:13" ht="15">
      <c r="B16" s="376"/>
      <c r="C16" s="288" t="s">
        <v>76</v>
      </c>
      <c r="D16" s="269">
        <v>7421.72</v>
      </c>
      <c r="E16" s="270">
        <v>5464.76</v>
      </c>
      <c r="F16" s="270">
        <v>0</v>
      </c>
      <c r="G16" s="271">
        <v>-100</v>
      </c>
      <c r="H16" s="270">
        <v>20281.419999999998</v>
      </c>
      <c r="I16" s="270">
        <v>14836.95</v>
      </c>
      <c r="J16" s="270">
        <v>0</v>
      </c>
      <c r="K16" s="271">
        <v>-100</v>
      </c>
    </row>
    <row r="17" spans="2:13" ht="15">
      <c r="B17" s="376"/>
      <c r="C17" s="288" t="s">
        <v>72</v>
      </c>
      <c r="D17" s="269">
        <v>9757.5</v>
      </c>
      <c r="E17" s="270">
        <v>7495</v>
      </c>
      <c r="F17" s="270">
        <v>14392.5</v>
      </c>
      <c r="G17" s="271">
        <v>92.028018679119413</v>
      </c>
      <c r="H17" s="270">
        <v>18288.3</v>
      </c>
      <c r="I17" s="270">
        <v>14048.6</v>
      </c>
      <c r="J17" s="270">
        <v>32555.35</v>
      </c>
      <c r="K17" s="271">
        <v>131.73376706575741</v>
      </c>
    </row>
    <row r="18" spans="2:13" ht="15">
      <c r="B18" s="376"/>
      <c r="C18" s="288" t="s">
        <v>90</v>
      </c>
      <c r="D18" s="269">
        <v>580.29</v>
      </c>
      <c r="E18" s="270">
        <v>580.29</v>
      </c>
      <c r="F18" s="270">
        <v>4141.8784999999998</v>
      </c>
      <c r="G18" s="271">
        <v>613.76010270726704</v>
      </c>
      <c r="H18" s="270">
        <v>2338.7800000000002</v>
      </c>
      <c r="I18" s="270">
        <v>2338.7800000000002</v>
      </c>
      <c r="J18" s="270">
        <v>7837.16</v>
      </c>
      <c r="K18" s="271">
        <v>235.09607573179176</v>
      </c>
    </row>
    <row r="19" spans="2:13" s="160" customFormat="1" ht="15">
      <c r="B19" s="376"/>
      <c r="C19" s="288" t="s">
        <v>202</v>
      </c>
      <c r="D19" s="269">
        <v>0</v>
      </c>
      <c r="E19" s="270">
        <v>0</v>
      </c>
      <c r="F19" s="270">
        <v>48000</v>
      </c>
      <c r="G19" s="271" t="s">
        <v>130</v>
      </c>
      <c r="H19" s="270">
        <v>0</v>
      </c>
      <c r="I19" s="270">
        <v>0</v>
      </c>
      <c r="J19" s="270">
        <v>47040</v>
      </c>
      <c r="K19" s="271" t="s">
        <v>130</v>
      </c>
    </row>
    <row r="20" spans="2:13" ht="15">
      <c r="B20" s="376"/>
      <c r="C20" s="288" t="s">
        <v>109</v>
      </c>
      <c r="D20" s="269">
        <v>0</v>
      </c>
      <c r="E20" s="270">
        <v>0</v>
      </c>
      <c r="F20" s="270">
        <v>391223.2</v>
      </c>
      <c r="G20" s="271" t="s">
        <v>130</v>
      </c>
      <c r="H20" s="270">
        <v>0</v>
      </c>
      <c r="I20" s="270">
        <v>0</v>
      </c>
      <c r="J20" s="270">
        <v>368072.06</v>
      </c>
      <c r="K20" s="271" t="s">
        <v>130</v>
      </c>
      <c r="M20" s="254"/>
    </row>
    <row r="21" spans="2:13" ht="15">
      <c r="B21" s="376"/>
      <c r="C21" s="288" t="s">
        <v>91</v>
      </c>
      <c r="D21" s="269">
        <v>0</v>
      </c>
      <c r="E21" s="270">
        <v>0</v>
      </c>
      <c r="F21" s="270">
        <v>181200</v>
      </c>
      <c r="G21" s="271" t="s">
        <v>130</v>
      </c>
      <c r="H21" s="270">
        <v>0</v>
      </c>
      <c r="I21" s="270">
        <v>0</v>
      </c>
      <c r="J21" s="270">
        <v>173127.2</v>
      </c>
      <c r="K21" s="271" t="s">
        <v>130</v>
      </c>
    </row>
    <row r="22" spans="2:13" ht="15" customHeight="1">
      <c r="B22" s="377"/>
      <c r="C22" s="288" t="s">
        <v>148</v>
      </c>
      <c r="D22" s="289">
        <v>0</v>
      </c>
      <c r="E22" s="290">
        <v>0</v>
      </c>
      <c r="F22" s="290">
        <v>69.36</v>
      </c>
      <c r="G22" s="291" t="s">
        <v>130</v>
      </c>
      <c r="H22" s="290">
        <v>0</v>
      </c>
      <c r="I22" s="290">
        <v>0</v>
      </c>
      <c r="J22" s="290">
        <v>393.49</v>
      </c>
      <c r="K22" s="291" t="s">
        <v>130</v>
      </c>
      <c r="M22" s="254"/>
    </row>
    <row r="23" spans="2:13" ht="14.65" customHeight="1">
      <c r="B23" s="292" t="s">
        <v>104</v>
      </c>
      <c r="C23" s="293"/>
      <c r="D23" s="276">
        <v>109959679.11810002</v>
      </c>
      <c r="E23" s="277">
        <v>101189959.41340002</v>
      </c>
      <c r="F23" s="277">
        <v>106497263.5978</v>
      </c>
      <c r="G23" s="278">
        <v>5.2448920971670532</v>
      </c>
      <c r="H23" s="277">
        <v>93255149.890000001</v>
      </c>
      <c r="I23" s="277">
        <v>85523990.319999993</v>
      </c>
      <c r="J23" s="277">
        <v>93674149.669999987</v>
      </c>
      <c r="K23" s="294">
        <v>9.5296761990466337</v>
      </c>
      <c r="M23" s="254"/>
    </row>
    <row r="24" spans="2:13" ht="15">
      <c r="B24" s="381" t="s">
        <v>83</v>
      </c>
      <c r="C24" s="287" t="s">
        <v>116</v>
      </c>
      <c r="D24" s="280">
        <v>468932.82280000002</v>
      </c>
      <c r="E24" s="281">
        <v>468932.82280000002</v>
      </c>
      <c r="F24" s="281">
        <v>407160.71370000002</v>
      </c>
      <c r="G24" s="282">
        <v>-13.172912216116261</v>
      </c>
      <c r="H24" s="281">
        <v>2348267.94</v>
      </c>
      <c r="I24" s="281">
        <v>2348267.94</v>
      </c>
      <c r="J24" s="281">
        <v>1791991.37</v>
      </c>
      <c r="K24" s="295">
        <v>-23.688803161022577</v>
      </c>
    </row>
    <row r="25" spans="2:13" ht="15">
      <c r="B25" s="382"/>
      <c r="C25" s="288" t="s">
        <v>92</v>
      </c>
      <c r="D25" s="269">
        <v>1565420.2</v>
      </c>
      <c r="E25" s="270">
        <v>1565420.2</v>
      </c>
      <c r="F25" s="270">
        <v>1330527</v>
      </c>
      <c r="G25" s="271">
        <v>-15.005121308642877</v>
      </c>
      <c r="H25" s="296">
        <v>2299380.23</v>
      </c>
      <c r="I25" s="296">
        <v>2299380.23</v>
      </c>
      <c r="J25" s="296">
        <v>2137892.5699999998</v>
      </c>
      <c r="K25" s="297">
        <v>-7.0230950885404546</v>
      </c>
    </row>
    <row r="26" spans="2:13" ht="15">
      <c r="B26" s="382"/>
      <c r="C26" s="288" t="s">
        <v>118</v>
      </c>
      <c r="D26" s="269">
        <v>2049848</v>
      </c>
      <c r="E26" s="270">
        <v>1927928</v>
      </c>
      <c r="F26" s="270">
        <v>1836492</v>
      </c>
      <c r="G26" s="271">
        <v>-4.7427082339174476</v>
      </c>
      <c r="H26" s="296">
        <v>2247173.1</v>
      </c>
      <c r="I26" s="296">
        <v>2096762.86</v>
      </c>
      <c r="J26" s="296">
        <v>1943967.89</v>
      </c>
      <c r="K26" s="297">
        <v>-7.2871841119887204</v>
      </c>
    </row>
    <row r="27" spans="2:13" ht="15">
      <c r="B27" s="382"/>
      <c r="C27" s="288" t="s">
        <v>90</v>
      </c>
      <c r="D27" s="269">
        <v>237263.44570000001</v>
      </c>
      <c r="E27" s="270">
        <v>202056.64569999999</v>
      </c>
      <c r="F27" s="270">
        <v>329772.48869999999</v>
      </c>
      <c r="G27" s="271">
        <v>63.207939811899983</v>
      </c>
      <c r="H27" s="296">
        <v>1109511.6599999999</v>
      </c>
      <c r="I27" s="296">
        <v>934187.95</v>
      </c>
      <c r="J27" s="296">
        <v>1569250.26</v>
      </c>
      <c r="K27" s="297">
        <v>67.980143610287442</v>
      </c>
    </row>
    <row r="28" spans="2:13" ht="15">
      <c r="B28" s="382"/>
      <c r="C28" s="288" t="s">
        <v>78</v>
      </c>
      <c r="D28" s="269">
        <v>179431.68090000001</v>
      </c>
      <c r="E28" s="270">
        <v>150890.74230000001</v>
      </c>
      <c r="F28" s="270">
        <v>191510.14629999999</v>
      </c>
      <c r="G28" s="271">
        <v>26.919745625772549</v>
      </c>
      <c r="H28" s="296">
        <v>929228.88</v>
      </c>
      <c r="I28" s="296">
        <v>790093.57</v>
      </c>
      <c r="J28" s="296">
        <v>899871.4</v>
      </c>
      <c r="K28" s="297">
        <v>13.894282167110926</v>
      </c>
    </row>
    <row r="29" spans="2:13" ht="15">
      <c r="B29" s="382"/>
      <c r="C29" s="288" t="s">
        <v>109</v>
      </c>
      <c r="D29" s="269">
        <v>55229.53</v>
      </c>
      <c r="E29" s="270">
        <v>55229.53</v>
      </c>
      <c r="F29" s="270">
        <v>13249.86</v>
      </c>
      <c r="G29" s="271">
        <v>-76.009464502051699</v>
      </c>
      <c r="H29" s="296">
        <v>253534.7</v>
      </c>
      <c r="I29" s="296">
        <v>253534.7</v>
      </c>
      <c r="J29" s="296">
        <v>67810.89</v>
      </c>
      <c r="K29" s="297">
        <v>-73.253803128329182</v>
      </c>
    </row>
    <row r="30" spans="2:13" ht="15">
      <c r="B30" s="382"/>
      <c r="C30" s="288" t="s">
        <v>88</v>
      </c>
      <c r="D30" s="269">
        <v>25292.799999999999</v>
      </c>
      <c r="E30" s="270">
        <v>25292.799999999999</v>
      </c>
      <c r="F30" s="270">
        <v>100800</v>
      </c>
      <c r="G30" s="271">
        <v>298.53238866396759</v>
      </c>
      <c r="H30" s="296">
        <v>157100.82999999999</v>
      </c>
      <c r="I30" s="296">
        <v>157100.82999999999</v>
      </c>
      <c r="J30" s="296">
        <v>82218</v>
      </c>
      <c r="K30" s="297">
        <v>-47.665457910056865</v>
      </c>
    </row>
    <row r="31" spans="2:13" ht="15">
      <c r="B31" s="382"/>
      <c r="C31" s="288" t="s">
        <v>73</v>
      </c>
      <c r="D31" s="269">
        <v>8118.0378000000001</v>
      </c>
      <c r="E31" s="270">
        <v>7228.8378000000002</v>
      </c>
      <c r="F31" s="270">
        <v>6451.3094000000001</v>
      </c>
      <c r="G31" s="271">
        <v>-10.755925385405662</v>
      </c>
      <c r="H31" s="296">
        <v>58454.97</v>
      </c>
      <c r="I31" s="296">
        <v>52202.51</v>
      </c>
      <c r="J31" s="296">
        <v>39756.199999999997</v>
      </c>
      <c r="K31" s="297">
        <v>-23.842359304179062</v>
      </c>
    </row>
    <row r="32" spans="2:13" ht="15">
      <c r="B32" s="382"/>
      <c r="C32" s="288" t="s">
        <v>76</v>
      </c>
      <c r="D32" s="269">
        <v>7869.5846000000001</v>
      </c>
      <c r="E32" s="270">
        <v>6827.6</v>
      </c>
      <c r="F32" s="270">
        <v>18266.768499999998</v>
      </c>
      <c r="G32" s="271">
        <v>167.54303854941702</v>
      </c>
      <c r="H32" s="296">
        <v>45992.55</v>
      </c>
      <c r="I32" s="296">
        <v>41775.660000000003</v>
      </c>
      <c r="J32" s="296">
        <v>66848.52</v>
      </c>
      <c r="K32" s="297">
        <v>60.017866863144697</v>
      </c>
    </row>
    <row r="33" spans="2:11" ht="15">
      <c r="B33" s="382"/>
      <c r="C33" s="288" t="s">
        <v>87</v>
      </c>
      <c r="D33" s="269">
        <v>12495</v>
      </c>
      <c r="E33" s="270">
        <v>12495</v>
      </c>
      <c r="F33" s="270">
        <v>0</v>
      </c>
      <c r="G33" s="271">
        <v>-100</v>
      </c>
      <c r="H33" s="296">
        <v>27781.73</v>
      </c>
      <c r="I33" s="296">
        <v>27781.73</v>
      </c>
      <c r="J33" s="296">
        <v>0</v>
      </c>
      <c r="K33" s="297">
        <v>-100</v>
      </c>
    </row>
    <row r="34" spans="2:11" ht="15">
      <c r="B34" s="382"/>
      <c r="C34" s="288" t="s">
        <v>245</v>
      </c>
      <c r="D34" s="269">
        <v>4280.32</v>
      </c>
      <c r="E34" s="270">
        <v>4280.32</v>
      </c>
      <c r="F34" s="270">
        <v>0</v>
      </c>
      <c r="G34" s="271">
        <v>-100</v>
      </c>
      <c r="H34" s="296">
        <v>26525.11</v>
      </c>
      <c r="I34" s="296">
        <v>26525.11</v>
      </c>
      <c r="J34" s="296">
        <v>0</v>
      </c>
      <c r="K34" s="297">
        <v>-100</v>
      </c>
    </row>
    <row r="35" spans="2:11" ht="15">
      <c r="B35" s="382"/>
      <c r="C35" s="288" t="s">
        <v>72</v>
      </c>
      <c r="D35" s="269">
        <v>38687.746299999999</v>
      </c>
      <c r="E35" s="270">
        <v>38666.746299999999</v>
      </c>
      <c r="F35" s="270">
        <v>6498.52</v>
      </c>
      <c r="G35" s="271">
        <v>-83.193517371281885</v>
      </c>
      <c r="H35" s="296">
        <v>21125.9</v>
      </c>
      <c r="I35" s="296">
        <v>21073.99</v>
      </c>
      <c r="J35" s="296">
        <v>16329.27</v>
      </c>
      <c r="K35" s="297">
        <v>-22.514578397351425</v>
      </c>
    </row>
    <row r="36" spans="2:11" ht="15">
      <c r="B36" s="382"/>
      <c r="C36" s="288" t="s">
        <v>94</v>
      </c>
      <c r="D36" s="269">
        <v>829.68</v>
      </c>
      <c r="E36" s="270">
        <v>829.68</v>
      </c>
      <c r="F36" s="270">
        <v>2258.7422999999999</v>
      </c>
      <c r="G36" s="271">
        <v>172.24258750361585</v>
      </c>
      <c r="H36" s="296">
        <v>10475.15</v>
      </c>
      <c r="I36" s="296">
        <v>10475.15</v>
      </c>
      <c r="J36" s="296">
        <v>8822.73</v>
      </c>
      <c r="K36" s="297">
        <v>-15.774666711216545</v>
      </c>
    </row>
    <row r="37" spans="2:11" ht="15">
      <c r="B37" s="382"/>
      <c r="C37" s="288" t="s">
        <v>148</v>
      </c>
      <c r="D37" s="269">
        <v>61.02</v>
      </c>
      <c r="E37" s="270">
        <v>61.02</v>
      </c>
      <c r="F37" s="270">
        <v>0</v>
      </c>
      <c r="G37" s="271">
        <v>-100</v>
      </c>
      <c r="H37" s="296">
        <v>519.51</v>
      </c>
      <c r="I37" s="296">
        <v>519.51</v>
      </c>
      <c r="J37" s="296">
        <v>0</v>
      </c>
      <c r="K37" s="297">
        <v>-100</v>
      </c>
    </row>
    <row r="38" spans="2:11" s="160" customFormat="1" ht="15">
      <c r="B38" s="382"/>
      <c r="C38" s="288" t="s">
        <v>75</v>
      </c>
      <c r="D38" s="269">
        <v>1800</v>
      </c>
      <c r="E38" s="270">
        <v>1800</v>
      </c>
      <c r="F38" s="270">
        <v>5175</v>
      </c>
      <c r="G38" s="271">
        <v>187.5</v>
      </c>
      <c r="H38" s="296">
        <v>490.98</v>
      </c>
      <c r="I38" s="296">
        <v>490.98</v>
      </c>
      <c r="J38" s="296">
        <v>1236.3800000000001</v>
      </c>
      <c r="K38" s="297">
        <v>151.81881135687809</v>
      </c>
    </row>
    <row r="39" spans="2:11" ht="15">
      <c r="B39" s="382"/>
      <c r="C39" s="288" t="s">
        <v>95</v>
      </c>
      <c r="D39" s="269">
        <v>32.365200000000002</v>
      </c>
      <c r="E39" s="270">
        <v>32.365200000000002</v>
      </c>
      <c r="F39" s="270">
        <v>1052.03</v>
      </c>
      <c r="G39" s="271">
        <v>3150.4974478761133</v>
      </c>
      <c r="H39" s="296">
        <v>448.07</v>
      </c>
      <c r="I39" s="296">
        <v>448.07</v>
      </c>
      <c r="J39" s="296">
        <v>8102.03</v>
      </c>
      <c r="K39" s="297">
        <v>1708.2063070502375</v>
      </c>
    </row>
    <row r="40" spans="2:11" ht="15">
      <c r="B40" s="382"/>
      <c r="C40" s="288" t="s">
        <v>158</v>
      </c>
      <c r="D40" s="269">
        <v>3.4615</v>
      </c>
      <c r="E40" s="270">
        <v>3.4615</v>
      </c>
      <c r="F40" s="270">
        <v>0</v>
      </c>
      <c r="G40" s="271">
        <v>-100</v>
      </c>
      <c r="H40" s="296">
        <v>258.76</v>
      </c>
      <c r="I40" s="296">
        <v>258.76</v>
      </c>
      <c r="J40" s="296">
        <v>0</v>
      </c>
      <c r="K40" s="297">
        <v>-100</v>
      </c>
    </row>
    <row r="41" spans="2:11" ht="15">
      <c r="B41" s="382"/>
      <c r="C41" s="288" t="s">
        <v>165</v>
      </c>
      <c r="D41" s="269">
        <v>19.440000000000001</v>
      </c>
      <c r="E41" s="270">
        <v>19.440000000000001</v>
      </c>
      <c r="F41" s="270">
        <v>0</v>
      </c>
      <c r="G41" s="271">
        <v>-100</v>
      </c>
      <c r="H41" s="296">
        <v>189.69</v>
      </c>
      <c r="I41" s="296">
        <v>189.69</v>
      </c>
      <c r="J41" s="296">
        <v>0</v>
      </c>
      <c r="K41" s="297">
        <v>-100</v>
      </c>
    </row>
    <row r="42" spans="2:11" ht="15">
      <c r="B42" s="382"/>
      <c r="C42" s="288" t="s">
        <v>89</v>
      </c>
      <c r="D42" s="269">
        <v>12.307700000000001</v>
      </c>
      <c r="E42" s="270">
        <v>12.307700000000001</v>
      </c>
      <c r="F42" s="270">
        <v>1.3846000000000001</v>
      </c>
      <c r="G42" s="271">
        <v>-88.750132031167482</v>
      </c>
      <c r="H42" s="296">
        <v>187.4</v>
      </c>
      <c r="I42" s="296">
        <v>187.4</v>
      </c>
      <c r="J42" s="296">
        <v>100.79</v>
      </c>
      <c r="K42" s="297">
        <v>-46.216648879402342</v>
      </c>
    </row>
    <row r="43" spans="2:11" ht="15">
      <c r="B43" s="382"/>
      <c r="C43" s="288" t="s">
        <v>71</v>
      </c>
      <c r="D43" s="269">
        <v>0.23080000000000001</v>
      </c>
      <c r="E43" s="270">
        <v>0.23080000000000001</v>
      </c>
      <c r="F43" s="270">
        <v>0</v>
      </c>
      <c r="G43" s="271">
        <v>-100</v>
      </c>
      <c r="H43" s="296">
        <v>49.06</v>
      </c>
      <c r="I43" s="296">
        <v>49.06</v>
      </c>
      <c r="J43" s="296">
        <v>0</v>
      </c>
      <c r="K43" s="297">
        <v>-100</v>
      </c>
    </row>
    <row r="44" spans="2:11" ht="15">
      <c r="B44" s="382"/>
      <c r="C44" s="288" t="s">
        <v>256</v>
      </c>
      <c r="D44" s="269">
        <v>0</v>
      </c>
      <c r="E44" s="270">
        <v>0</v>
      </c>
      <c r="F44" s="270">
        <v>3.8462000000000001</v>
      </c>
      <c r="G44" s="271" t="s">
        <v>130</v>
      </c>
      <c r="H44" s="296">
        <v>0</v>
      </c>
      <c r="I44" s="296">
        <v>0</v>
      </c>
      <c r="J44" s="296">
        <v>133.15</v>
      </c>
      <c r="K44" s="297" t="s">
        <v>130</v>
      </c>
    </row>
    <row r="45" spans="2:11" ht="15">
      <c r="B45" s="382"/>
      <c r="C45" s="288" t="s">
        <v>254</v>
      </c>
      <c r="D45" s="269">
        <v>0</v>
      </c>
      <c r="E45" s="270">
        <v>0</v>
      </c>
      <c r="F45" s="270">
        <v>119.3</v>
      </c>
      <c r="G45" s="271" t="s">
        <v>130</v>
      </c>
      <c r="H45" s="296">
        <v>0</v>
      </c>
      <c r="I45" s="296">
        <v>0</v>
      </c>
      <c r="J45" s="296">
        <v>894</v>
      </c>
      <c r="K45" s="297" t="s">
        <v>130</v>
      </c>
    </row>
    <row r="46" spans="2:11" ht="15">
      <c r="B46" s="382"/>
      <c r="C46" s="288" t="s">
        <v>74</v>
      </c>
      <c r="D46" s="269">
        <v>0</v>
      </c>
      <c r="E46" s="270">
        <v>0</v>
      </c>
      <c r="F46" s="270">
        <v>291.64</v>
      </c>
      <c r="G46" s="271" t="s">
        <v>130</v>
      </c>
      <c r="H46" s="296">
        <v>0</v>
      </c>
      <c r="I46" s="296">
        <v>0</v>
      </c>
      <c r="J46" s="296">
        <v>1261.74</v>
      </c>
      <c r="K46" s="297" t="s">
        <v>130</v>
      </c>
    </row>
    <row r="47" spans="2:11" s="160" customFormat="1" ht="15">
      <c r="B47" s="382"/>
      <c r="C47" s="288" t="s">
        <v>257</v>
      </c>
      <c r="D47" s="269">
        <v>0</v>
      </c>
      <c r="E47" s="270">
        <v>0</v>
      </c>
      <c r="F47" s="270">
        <v>2872.5</v>
      </c>
      <c r="G47" s="271" t="s">
        <v>130</v>
      </c>
      <c r="H47" s="296">
        <v>0</v>
      </c>
      <c r="I47" s="296">
        <v>0</v>
      </c>
      <c r="J47" s="296">
        <v>13593.57</v>
      </c>
      <c r="K47" s="297" t="s">
        <v>130</v>
      </c>
    </row>
    <row r="48" spans="2:11" s="160" customFormat="1" ht="15">
      <c r="B48" s="383"/>
      <c r="C48" s="288" t="s">
        <v>157</v>
      </c>
      <c r="D48" s="269">
        <v>0</v>
      </c>
      <c r="E48" s="270">
        <v>0</v>
      </c>
      <c r="F48" s="270">
        <v>9.86</v>
      </c>
      <c r="G48" s="271" t="s">
        <v>130</v>
      </c>
      <c r="H48" s="296">
        <v>0</v>
      </c>
      <c r="I48" s="296">
        <v>0</v>
      </c>
      <c r="J48" s="296">
        <v>450.99</v>
      </c>
      <c r="K48" s="297" t="s">
        <v>130</v>
      </c>
    </row>
    <row r="49" spans="2:11" s="160" customFormat="1" ht="15">
      <c r="B49" s="292" t="s">
        <v>105</v>
      </c>
      <c r="C49" s="293"/>
      <c r="D49" s="276">
        <v>4655627.6732999999</v>
      </c>
      <c r="E49" s="277">
        <v>4468007.7500999998</v>
      </c>
      <c r="F49" s="277">
        <v>4252513.1096999999</v>
      </c>
      <c r="G49" s="278">
        <v>-4.8230587871110338</v>
      </c>
      <c r="H49" s="277">
        <v>9536696.2200000007</v>
      </c>
      <c r="I49" s="277">
        <v>9061305.7000000011</v>
      </c>
      <c r="J49" s="277">
        <v>8650531.7500000019</v>
      </c>
      <c r="K49" s="294">
        <v>-4.5332754858938173</v>
      </c>
    </row>
    <row r="50" spans="2:11" ht="15">
      <c r="B50" s="384" t="s">
        <v>70</v>
      </c>
      <c r="C50" s="287" t="s">
        <v>118</v>
      </c>
      <c r="D50" s="280">
        <v>3078945</v>
      </c>
      <c r="E50" s="281">
        <v>2761425</v>
      </c>
      <c r="F50" s="281">
        <v>2599881</v>
      </c>
      <c r="G50" s="282">
        <v>-5.8500230859067308</v>
      </c>
      <c r="H50" s="281">
        <v>3969836.03</v>
      </c>
      <c r="I50" s="281">
        <v>3586490.6</v>
      </c>
      <c r="J50" s="281">
        <v>3621677.3</v>
      </c>
      <c r="K50" s="295">
        <v>0.98108998250265866</v>
      </c>
    </row>
    <row r="51" spans="2:11" ht="12.75" customHeight="1">
      <c r="B51" s="385"/>
      <c r="C51" s="288" t="s">
        <v>87</v>
      </c>
      <c r="D51" s="269">
        <v>2619530.8199999998</v>
      </c>
      <c r="E51" s="270">
        <v>2544555.8199999998</v>
      </c>
      <c r="F51" s="270">
        <v>1577027.4</v>
      </c>
      <c r="G51" s="271">
        <v>-38.02347004515704</v>
      </c>
      <c r="H51" s="296">
        <v>3451132.14</v>
      </c>
      <c r="I51" s="296">
        <v>3354681.05</v>
      </c>
      <c r="J51" s="296">
        <v>2761247.29</v>
      </c>
      <c r="K51" s="297">
        <v>-17.689722246471085</v>
      </c>
    </row>
    <row r="52" spans="2:11" ht="15">
      <c r="B52" s="385"/>
      <c r="C52" s="288" t="s">
        <v>158</v>
      </c>
      <c r="D52" s="269">
        <v>907143</v>
      </c>
      <c r="E52" s="270">
        <v>754001</v>
      </c>
      <c r="F52" s="270">
        <v>599620</v>
      </c>
      <c r="G52" s="271">
        <v>-20.474906531954208</v>
      </c>
      <c r="H52" s="296">
        <v>1093615.1200000001</v>
      </c>
      <c r="I52" s="296">
        <v>898568.37</v>
      </c>
      <c r="J52" s="296">
        <v>808288.38</v>
      </c>
      <c r="K52" s="297">
        <v>-10.047091909099803</v>
      </c>
    </row>
    <row r="53" spans="2:11" ht="15">
      <c r="B53" s="385"/>
      <c r="C53" s="288" t="s">
        <v>116</v>
      </c>
      <c r="D53" s="269">
        <v>514497.32539999997</v>
      </c>
      <c r="E53" s="270">
        <v>495997.32539999997</v>
      </c>
      <c r="F53" s="270">
        <v>578160.49</v>
      </c>
      <c r="G53" s="271">
        <v>16.565243478629466</v>
      </c>
      <c r="H53" s="296">
        <v>766998.92</v>
      </c>
      <c r="I53" s="296">
        <v>740543.92</v>
      </c>
      <c r="J53" s="296">
        <v>955539.02</v>
      </c>
      <c r="K53" s="297">
        <v>29.03205254861858</v>
      </c>
    </row>
    <row r="54" spans="2:11" ht="15">
      <c r="B54" s="385"/>
      <c r="C54" s="288" t="s">
        <v>88</v>
      </c>
      <c r="D54" s="269">
        <v>139971</v>
      </c>
      <c r="E54" s="270">
        <v>125859</v>
      </c>
      <c r="F54" s="270">
        <v>197160.6</v>
      </c>
      <c r="G54" s="271">
        <v>56.651967678116002</v>
      </c>
      <c r="H54" s="296">
        <v>200279.81</v>
      </c>
      <c r="I54" s="296">
        <v>172297.54</v>
      </c>
      <c r="J54" s="296">
        <v>348944.1</v>
      </c>
      <c r="K54" s="297">
        <v>102.5241335424754</v>
      </c>
    </row>
    <row r="55" spans="2:11" ht="15">
      <c r="B55" s="385"/>
      <c r="C55" s="288" t="s">
        <v>238</v>
      </c>
      <c r="D55" s="269">
        <v>132000</v>
      </c>
      <c r="E55" s="270">
        <v>132000</v>
      </c>
      <c r="F55" s="270">
        <v>0</v>
      </c>
      <c r="G55" s="271">
        <v>-100</v>
      </c>
      <c r="H55" s="296">
        <v>169620.01</v>
      </c>
      <c r="I55" s="296">
        <v>169620.01</v>
      </c>
      <c r="J55" s="296">
        <v>0</v>
      </c>
      <c r="K55" s="297">
        <v>-100</v>
      </c>
    </row>
    <row r="56" spans="2:11" ht="15">
      <c r="B56" s="385"/>
      <c r="C56" s="288" t="s">
        <v>248</v>
      </c>
      <c r="D56" s="269">
        <v>60380</v>
      </c>
      <c r="E56" s="270">
        <v>0</v>
      </c>
      <c r="F56" s="270">
        <v>262080</v>
      </c>
      <c r="G56" s="271" t="s">
        <v>130</v>
      </c>
      <c r="H56" s="296">
        <v>74676.149999999994</v>
      </c>
      <c r="I56" s="296">
        <v>0</v>
      </c>
      <c r="J56" s="296">
        <v>482652.12</v>
      </c>
      <c r="K56" s="297" t="s">
        <v>130</v>
      </c>
    </row>
    <row r="57" spans="2:11" ht="15">
      <c r="B57" s="385"/>
      <c r="C57" s="288" t="s">
        <v>93</v>
      </c>
      <c r="D57" s="269">
        <v>18150</v>
      </c>
      <c r="E57" s="270">
        <v>18150</v>
      </c>
      <c r="F57" s="270">
        <v>0</v>
      </c>
      <c r="G57" s="271">
        <v>-100</v>
      </c>
      <c r="H57" s="296">
        <v>27129.77</v>
      </c>
      <c r="I57" s="296">
        <v>27129.77</v>
      </c>
      <c r="J57" s="296">
        <v>0</v>
      </c>
      <c r="K57" s="297">
        <v>-100</v>
      </c>
    </row>
    <row r="58" spans="2:11" ht="15">
      <c r="B58" s="385"/>
      <c r="C58" s="288" t="s">
        <v>89</v>
      </c>
      <c r="D58" s="269">
        <v>392</v>
      </c>
      <c r="E58" s="270">
        <v>0</v>
      </c>
      <c r="F58" s="270">
        <v>43200</v>
      </c>
      <c r="G58" s="271" t="s">
        <v>130</v>
      </c>
      <c r="H58" s="296">
        <v>2222.6999999999998</v>
      </c>
      <c r="I58" s="296">
        <v>0</v>
      </c>
      <c r="J58" s="296">
        <v>118222.77</v>
      </c>
      <c r="K58" s="297" t="s">
        <v>130</v>
      </c>
    </row>
    <row r="59" spans="2:11" ht="15">
      <c r="B59" s="385"/>
      <c r="C59" s="288" t="s">
        <v>157</v>
      </c>
      <c r="D59" s="269">
        <v>3.9</v>
      </c>
      <c r="E59" s="270">
        <v>3.9</v>
      </c>
      <c r="F59" s="270">
        <v>0</v>
      </c>
      <c r="G59" s="271">
        <v>-100</v>
      </c>
      <c r="H59" s="296">
        <v>122.65</v>
      </c>
      <c r="I59" s="296">
        <v>122.65</v>
      </c>
      <c r="J59" s="296">
        <v>0</v>
      </c>
      <c r="K59" s="297">
        <v>-100</v>
      </c>
    </row>
    <row r="60" spans="2:11" ht="15">
      <c r="B60" s="385"/>
      <c r="C60" s="288" t="s">
        <v>91</v>
      </c>
      <c r="D60" s="269">
        <v>0</v>
      </c>
      <c r="E60" s="270">
        <v>0</v>
      </c>
      <c r="F60" s="270">
        <v>21000</v>
      </c>
      <c r="G60" s="271" t="s">
        <v>130</v>
      </c>
      <c r="H60" s="296">
        <v>0</v>
      </c>
      <c r="I60" s="296">
        <v>0</v>
      </c>
      <c r="J60" s="296">
        <v>21105</v>
      </c>
      <c r="K60" s="297" t="s">
        <v>130</v>
      </c>
    </row>
    <row r="61" spans="2:11" ht="15">
      <c r="B61" s="386"/>
      <c r="C61" s="288" t="s">
        <v>90</v>
      </c>
      <c r="D61" s="269">
        <v>0</v>
      </c>
      <c r="E61" s="270">
        <v>0</v>
      </c>
      <c r="F61" s="270">
        <v>1</v>
      </c>
      <c r="G61" s="271" t="s">
        <v>130</v>
      </c>
      <c r="H61" s="296">
        <v>0</v>
      </c>
      <c r="I61" s="296">
        <v>0</v>
      </c>
      <c r="J61" s="296">
        <v>35.36</v>
      </c>
      <c r="K61" s="297" t="s">
        <v>130</v>
      </c>
    </row>
    <row r="62" spans="2:11" ht="15">
      <c r="B62" s="292" t="s">
        <v>106</v>
      </c>
      <c r="C62" s="293"/>
      <c r="D62" s="276">
        <v>7471013.0454000011</v>
      </c>
      <c r="E62" s="277">
        <v>6831992.0454000011</v>
      </c>
      <c r="F62" s="277">
        <v>5878130.4900000002</v>
      </c>
      <c r="G62" s="278">
        <v>-13.961690076062638</v>
      </c>
      <c r="H62" s="277">
        <v>9755633.3000000007</v>
      </c>
      <c r="I62" s="277">
        <v>8949453.9100000001</v>
      </c>
      <c r="J62" s="277">
        <v>9117711.3399999999</v>
      </c>
      <c r="K62" s="294">
        <v>1.8800859995713459</v>
      </c>
    </row>
    <row r="63" spans="2:11" ht="15">
      <c r="B63" s="381" t="s">
        <v>77</v>
      </c>
      <c r="C63" s="287" t="s">
        <v>118</v>
      </c>
      <c r="D63" s="280">
        <v>751050.5</v>
      </c>
      <c r="E63" s="281">
        <v>713550.5</v>
      </c>
      <c r="F63" s="281">
        <v>395160</v>
      </c>
      <c r="G63" s="282">
        <v>-44.620597981502364</v>
      </c>
      <c r="H63" s="281">
        <v>786660.27</v>
      </c>
      <c r="I63" s="281">
        <v>750231.05</v>
      </c>
      <c r="J63" s="281">
        <v>443216.45</v>
      </c>
      <c r="K63" s="295">
        <v>-40.922673088510528</v>
      </c>
    </row>
    <row r="64" spans="2:11" ht="15">
      <c r="B64" s="382"/>
      <c r="C64" s="288" t="s">
        <v>87</v>
      </c>
      <c r="D64" s="269">
        <v>530350</v>
      </c>
      <c r="E64" s="270">
        <v>470350</v>
      </c>
      <c r="F64" s="270">
        <v>280925</v>
      </c>
      <c r="G64" s="271">
        <v>-40.273200807909006</v>
      </c>
      <c r="H64" s="296">
        <v>426286.91</v>
      </c>
      <c r="I64" s="296">
        <v>372846.91</v>
      </c>
      <c r="J64" s="296">
        <v>250365</v>
      </c>
      <c r="K64" s="297">
        <v>-32.850455968644063</v>
      </c>
    </row>
    <row r="65" spans="2:11" s="160" customFormat="1" ht="15">
      <c r="B65" s="382"/>
      <c r="C65" s="288" t="s">
        <v>93</v>
      </c>
      <c r="D65" s="269">
        <v>264500</v>
      </c>
      <c r="E65" s="270">
        <v>243500</v>
      </c>
      <c r="F65" s="270">
        <v>124250</v>
      </c>
      <c r="G65" s="271">
        <v>-48.973305954825463</v>
      </c>
      <c r="H65" s="296">
        <v>197112.49</v>
      </c>
      <c r="I65" s="296">
        <v>178824.22</v>
      </c>
      <c r="J65" s="296">
        <v>125675.95</v>
      </c>
      <c r="K65" s="297">
        <v>-29.720957261829529</v>
      </c>
    </row>
    <row r="66" spans="2:11" ht="15">
      <c r="B66" s="382"/>
      <c r="C66" s="288" t="s">
        <v>91</v>
      </c>
      <c r="D66" s="269">
        <v>206021</v>
      </c>
      <c r="E66" s="270">
        <v>164021</v>
      </c>
      <c r="F66" s="270">
        <v>210000</v>
      </c>
      <c r="G66" s="271">
        <v>28.032386096902218</v>
      </c>
      <c r="H66" s="296">
        <v>184175.96</v>
      </c>
      <c r="I66" s="296">
        <v>142595.96</v>
      </c>
      <c r="J66" s="296">
        <v>219345</v>
      </c>
      <c r="K66" s="297">
        <v>53.822731022674141</v>
      </c>
    </row>
    <row r="67" spans="2:11" ht="12.75" customHeight="1">
      <c r="B67" s="382"/>
      <c r="C67" s="288" t="s">
        <v>89</v>
      </c>
      <c r="D67" s="269">
        <v>114500</v>
      </c>
      <c r="E67" s="270">
        <v>47000</v>
      </c>
      <c r="F67" s="270">
        <v>44000</v>
      </c>
      <c r="G67" s="271">
        <v>-6.3829787234042534</v>
      </c>
      <c r="H67" s="296">
        <v>76167.5</v>
      </c>
      <c r="I67" s="296">
        <v>27260</v>
      </c>
      <c r="J67" s="296">
        <v>34760</v>
      </c>
      <c r="K67" s="297">
        <v>27.512839325018334</v>
      </c>
    </row>
    <row r="68" spans="2:11" ht="15">
      <c r="B68" s="382"/>
      <c r="C68" s="288" t="s">
        <v>92</v>
      </c>
      <c r="D68" s="269">
        <v>22500</v>
      </c>
      <c r="E68" s="270">
        <v>22500</v>
      </c>
      <c r="F68" s="270">
        <v>21375</v>
      </c>
      <c r="G68" s="271">
        <v>-5.0000000000000044</v>
      </c>
      <c r="H68" s="296">
        <v>19305</v>
      </c>
      <c r="I68" s="296">
        <v>19305</v>
      </c>
      <c r="J68" s="296">
        <v>18988.14</v>
      </c>
      <c r="K68" s="297">
        <v>-1.6413364413364495</v>
      </c>
    </row>
    <row r="69" spans="2:11" s="160" customFormat="1" ht="15">
      <c r="B69" s="382"/>
      <c r="C69" s="288" t="s">
        <v>101</v>
      </c>
      <c r="D69" s="269">
        <v>17500</v>
      </c>
      <c r="E69" s="270">
        <v>17500</v>
      </c>
      <c r="F69" s="270">
        <v>35000</v>
      </c>
      <c r="G69" s="271">
        <v>100</v>
      </c>
      <c r="H69" s="296">
        <v>10885</v>
      </c>
      <c r="I69" s="296">
        <v>10885</v>
      </c>
      <c r="J69" s="296">
        <v>26846.79</v>
      </c>
      <c r="K69" s="297">
        <v>146.64023886081762</v>
      </c>
    </row>
    <row r="70" spans="2:11" ht="15">
      <c r="B70" s="382"/>
      <c r="C70" s="288" t="s">
        <v>94</v>
      </c>
      <c r="D70" s="269">
        <v>3298.0657999999999</v>
      </c>
      <c r="E70" s="270">
        <v>3298.0657999999999</v>
      </c>
      <c r="F70" s="270">
        <v>0</v>
      </c>
      <c r="G70" s="271">
        <v>-100</v>
      </c>
      <c r="H70" s="296">
        <v>5252.94</v>
      </c>
      <c r="I70" s="296">
        <v>5252.94</v>
      </c>
      <c r="J70" s="296">
        <v>0</v>
      </c>
      <c r="K70" s="297">
        <v>-100</v>
      </c>
    </row>
    <row r="71" spans="2:11" s="160" customFormat="1" ht="15">
      <c r="B71" s="382"/>
      <c r="C71" s="288" t="s">
        <v>90</v>
      </c>
      <c r="D71" s="269">
        <v>881.6</v>
      </c>
      <c r="E71" s="270">
        <v>881.6</v>
      </c>
      <c r="F71" s="270">
        <v>26015.52</v>
      </c>
      <c r="G71" s="271">
        <v>2850.9437386569871</v>
      </c>
      <c r="H71" s="296">
        <v>683.79</v>
      </c>
      <c r="I71" s="296">
        <v>683.79</v>
      </c>
      <c r="J71" s="296">
        <v>28628.16</v>
      </c>
      <c r="K71" s="297">
        <v>4086.6888957135961</v>
      </c>
    </row>
    <row r="72" spans="2:11" ht="15">
      <c r="B72" s="382"/>
      <c r="C72" s="288" t="s">
        <v>78</v>
      </c>
      <c r="D72" s="269">
        <v>19.2</v>
      </c>
      <c r="E72" s="270">
        <v>19.2</v>
      </c>
      <c r="F72" s="270">
        <v>0</v>
      </c>
      <c r="G72" s="271">
        <v>-100</v>
      </c>
      <c r="H72" s="296">
        <v>254.18</v>
      </c>
      <c r="I72" s="296">
        <v>254.18</v>
      </c>
      <c r="J72" s="296">
        <v>0</v>
      </c>
      <c r="K72" s="297">
        <v>-100</v>
      </c>
    </row>
    <row r="73" spans="2:11" ht="12.4" customHeight="1">
      <c r="B73" s="382"/>
      <c r="C73" s="288" t="s">
        <v>72</v>
      </c>
      <c r="D73" s="269">
        <v>2719.4077000000002</v>
      </c>
      <c r="E73" s="270">
        <v>44.407699999999998</v>
      </c>
      <c r="F73" s="270">
        <v>0</v>
      </c>
      <c r="G73" s="271">
        <v>-100</v>
      </c>
      <c r="H73" s="296">
        <v>252.16</v>
      </c>
      <c r="I73" s="296">
        <v>111.48</v>
      </c>
      <c r="J73" s="296">
        <v>0</v>
      </c>
      <c r="K73" s="297">
        <v>-100</v>
      </c>
    </row>
    <row r="74" spans="2:11" s="160" customFormat="1" ht="15">
      <c r="B74" s="382"/>
      <c r="C74" s="288" t="s">
        <v>148</v>
      </c>
      <c r="D74" s="269">
        <v>40</v>
      </c>
      <c r="E74" s="270">
        <v>40</v>
      </c>
      <c r="F74" s="270">
        <v>0</v>
      </c>
      <c r="G74" s="271">
        <v>-100</v>
      </c>
      <c r="H74" s="296">
        <v>73.760000000000005</v>
      </c>
      <c r="I74" s="296">
        <v>73.760000000000005</v>
      </c>
      <c r="J74" s="296">
        <v>0</v>
      </c>
      <c r="K74" s="297">
        <v>-100</v>
      </c>
    </row>
    <row r="75" spans="2:11" ht="15">
      <c r="B75" s="382"/>
      <c r="C75" s="288" t="s">
        <v>205</v>
      </c>
      <c r="D75" s="269">
        <v>13.5846</v>
      </c>
      <c r="E75" s="270">
        <v>13.5846</v>
      </c>
      <c r="F75" s="270">
        <v>0</v>
      </c>
      <c r="G75" s="271">
        <v>-100</v>
      </c>
      <c r="H75" s="296">
        <v>67.81</v>
      </c>
      <c r="I75" s="296">
        <v>67.81</v>
      </c>
      <c r="J75" s="296">
        <v>0</v>
      </c>
      <c r="K75" s="297">
        <v>-100</v>
      </c>
    </row>
    <row r="76" spans="2:11" ht="15">
      <c r="B76" s="382"/>
      <c r="C76" s="288" t="s">
        <v>240</v>
      </c>
      <c r="D76" s="269">
        <v>0.5</v>
      </c>
      <c r="E76" s="270">
        <v>0</v>
      </c>
      <c r="F76" s="270">
        <v>0.5</v>
      </c>
      <c r="G76" s="271" t="s">
        <v>130</v>
      </c>
      <c r="H76" s="296">
        <v>63.42</v>
      </c>
      <c r="I76" s="296">
        <v>0</v>
      </c>
      <c r="J76" s="296">
        <v>65.83</v>
      </c>
      <c r="K76" s="297" t="s">
        <v>130</v>
      </c>
    </row>
    <row r="77" spans="2:11" ht="15">
      <c r="B77" s="382"/>
      <c r="C77" s="288" t="s">
        <v>245</v>
      </c>
      <c r="D77" s="269">
        <v>0</v>
      </c>
      <c r="E77" s="270">
        <v>0</v>
      </c>
      <c r="F77" s="270">
        <v>0.5</v>
      </c>
      <c r="G77" s="271" t="s">
        <v>130</v>
      </c>
      <c r="H77" s="296">
        <v>0</v>
      </c>
      <c r="I77" s="296">
        <v>0</v>
      </c>
      <c r="J77" s="296">
        <v>61.74</v>
      </c>
      <c r="K77" s="297" t="s">
        <v>130</v>
      </c>
    </row>
    <row r="78" spans="2:11" ht="15">
      <c r="B78" s="382"/>
      <c r="C78" s="288" t="s">
        <v>258</v>
      </c>
      <c r="D78" s="269">
        <v>0</v>
      </c>
      <c r="E78" s="270">
        <v>0</v>
      </c>
      <c r="F78" s="270">
        <v>3</v>
      </c>
      <c r="G78" s="271" t="s">
        <v>130</v>
      </c>
      <c r="H78" s="296">
        <v>0</v>
      </c>
      <c r="I78" s="296">
        <v>0</v>
      </c>
      <c r="J78" s="296">
        <v>129.66</v>
      </c>
      <c r="K78" s="297" t="s">
        <v>130</v>
      </c>
    </row>
    <row r="79" spans="2:11" ht="15">
      <c r="B79" s="383"/>
      <c r="C79" s="288" t="s">
        <v>95</v>
      </c>
      <c r="D79" s="269">
        <v>0</v>
      </c>
      <c r="E79" s="270">
        <v>0</v>
      </c>
      <c r="F79" s="270">
        <v>1.5</v>
      </c>
      <c r="G79" s="271" t="s">
        <v>130</v>
      </c>
      <c r="H79" s="296">
        <v>0</v>
      </c>
      <c r="I79" s="296">
        <v>0</v>
      </c>
      <c r="J79" s="296">
        <v>78.58</v>
      </c>
      <c r="K79" s="297" t="s">
        <v>130</v>
      </c>
    </row>
    <row r="80" spans="2:11" ht="15">
      <c r="B80" s="292" t="s">
        <v>107</v>
      </c>
      <c r="C80" s="293"/>
      <c r="D80" s="276">
        <v>1913393.8580999998</v>
      </c>
      <c r="E80" s="277">
        <v>1682718.3581000001</v>
      </c>
      <c r="F80" s="277">
        <v>1136731.02</v>
      </c>
      <c r="G80" s="278">
        <v>-32.446745200812344</v>
      </c>
      <c r="H80" s="277">
        <v>1707241.1899999997</v>
      </c>
      <c r="I80" s="277">
        <v>1508392.0999999999</v>
      </c>
      <c r="J80" s="277">
        <v>1148161.3</v>
      </c>
      <c r="K80" s="294">
        <v>-23.881774506774455</v>
      </c>
    </row>
    <row r="81" spans="2:11" s="160" customFormat="1" ht="15">
      <c r="B81" s="381" t="s">
        <v>215</v>
      </c>
      <c r="C81" s="287" t="s">
        <v>90</v>
      </c>
      <c r="D81" s="280">
        <v>1067.3</v>
      </c>
      <c r="E81" s="281">
        <v>1067.3</v>
      </c>
      <c r="F81" s="281">
        <v>633.1</v>
      </c>
      <c r="G81" s="282">
        <v>-40.682095006090123</v>
      </c>
      <c r="H81" s="281">
        <v>888.57</v>
      </c>
      <c r="I81" s="281">
        <v>888.57</v>
      </c>
      <c r="J81" s="281">
        <v>392.17</v>
      </c>
      <c r="K81" s="295">
        <v>-55.865041583668138</v>
      </c>
    </row>
    <row r="82" spans="2:11" ht="15">
      <c r="B82" s="382"/>
      <c r="C82" s="288" t="s">
        <v>94</v>
      </c>
      <c r="D82" s="269">
        <v>183.25290000000001</v>
      </c>
      <c r="E82" s="270">
        <v>183.25290000000001</v>
      </c>
      <c r="F82" s="270">
        <v>4714.8100000000004</v>
      </c>
      <c r="G82" s="271">
        <v>2472.8433219883559</v>
      </c>
      <c r="H82" s="296">
        <v>844.47</v>
      </c>
      <c r="I82" s="296">
        <v>844.47</v>
      </c>
      <c r="J82" s="296">
        <v>4046.67</v>
      </c>
      <c r="K82" s="297">
        <v>379.19641905573911</v>
      </c>
    </row>
    <row r="83" spans="2:11" s="160" customFormat="1" ht="15">
      <c r="B83" s="382"/>
      <c r="C83" s="288" t="s">
        <v>88</v>
      </c>
      <c r="D83" s="269">
        <v>88.230800000000002</v>
      </c>
      <c r="E83" s="270">
        <v>88.230800000000002</v>
      </c>
      <c r="F83" s="270">
        <v>25</v>
      </c>
      <c r="G83" s="271">
        <v>-71.665223482049356</v>
      </c>
      <c r="H83" s="296">
        <v>96.37</v>
      </c>
      <c r="I83" s="296">
        <v>96.37</v>
      </c>
      <c r="J83" s="296">
        <v>892.71</v>
      </c>
      <c r="K83" s="297">
        <v>826.33599667946453</v>
      </c>
    </row>
    <row r="84" spans="2:11" s="160" customFormat="1" ht="15">
      <c r="B84" s="382"/>
      <c r="C84" s="288" t="s">
        <v>252</v>
      </c>
      <c r="D84" s="269">
        <v>0</v>
      </c>
      <c r="E84" s="270">
        <v>0</v>
      </c>
      <c r="F84" s="270">
        <v>0.84619999999999995</v>
      </c>
      <c r="G84" s="271" t="s">
        <v>130</v>
      </c>
      <c r="H84" s="296">
        <v>0</v>
      </c>
      <c r="I84" s="296">
        <v>0</v>
      </c>
      <c r="J84" s="296">
        <v>150.69999999999999</v>
      </c>
      <c r="K84" s="297" t="s">
        <v>130</v>
      </c>
    </row>
    <row r="85" spans="2:11" s="160" customFormat="1" ht="15">
      <c r="B85" s="382"/>
      <c r="C85" s="288" t="s">
        <v>148</v>
      </c>
      <c r="D85" s="269">
        <v>0</v>
      </c>
      <c r="E85" s="270">
        <v>0</v>
      </c>
      <c r="F85" s="270">
        <v>18.48</v>
      </c>
      <c r="G85" s="271" t="s">
        <v>130</v>
      </c>
      <c r="H85" s="296">
        <v>0</v>
      </c>
      <c r="I85" s="296">
        <v>0</v>
      </c>
      <c r="J85" s="296">
        <v>150.36000000000001</v>
      </c>
      <c r="K85" s="297" t="s">
        <v>130</v>
      </c>
    </row>
    <row r="86" spans="2:11" s="160" customFormat="1" ht="15">
      <c r="B86" s="382"/>
      <c r="C86" s="288" t="s">
        <v>118</v>
      </c>
      <c r="D86" s="269">
        <v>0</v>
      </c>
      <c r="E86" s="270">
        <v>0</v>
      </c>
      <c r="F86" s="270">
        <v>0.25</v>
      </c>
      <c r="G86" s="271" t="s">
        <v>130</v>
      </c>
      <c r="H86" s="296">
        <v>0</v>
      </c>
      <c r="I86" s="296">
        <v>0</v>
      </c>
      <c r="J86" s="296">
        <v>90</v>
      </c>
      <c r="K86" s="297" t="s">
        <v>130</v>
      </c>
    </row>
    <row r="87" spans="2:11" s="160" customFormat="1" ht="14.65" customHeight="1">
      <c r="B87" s="383"/>
      <c r="C87" s="288" t="s">
        <v>116</v>
      </c>
      <c r="D87" s="269">
        <v>0</v>
      </c>
      <c r="E87" s="270">
        <v>0</v>
      </c>
      <c r="F87" s="270">
        <v>6893.52</v>
      </c>
      <c r="G87" s="271" t="s">
        <v>130</v>
      </c>
      <c r="H87" s="296">
        <v>0</v>
      </c>
      <c r="I87" s="296">
        <v>0</v>
      </c>
      <c r="J87" s="296">
        <v>16149.63</v>
      </c>
      <c r="K87" s="297" t="s">
        <v>130</v>
      </c>
    </row>
    <row r="88" spans="2:11" s="160" customFormat="1" ht="15">
      <c r="B88" s="292" t="s">
        <v>216</v>
      </c>
      <c r="C88" s="293"/>
      <c r="D88" s="276">
        <v>1338.7837</v>
      </c>
      <c r="E88" s="277">
        <v>1338.7837</v>
      </c>
      <c r="F88" s="277">
        <v>12286.0062</v>
      </c>
      <c r="G88" s="278">
        <v>817.69911749000221</v>
      </c>
      <c r="H88" s="277">
        <v>1829.41</v>
      </c>
      <c r="I88" s="277">
        <v>1829.41</v>
      </c>
      <c r="J88" s="277">
        <v>21872.240000000002</v>
      </c>
      <c r="K88" s="294">
        <v>1095.5898349741174</v>
      </c>
    </row>
    <row r="89" spans="2:11" s="160" customFormat="1" ht="15">
      <c r="B89" s="381" t="s">
        <v>79</v>
      </c>
      <c r="C89" s="287" t="s">
        <v>74</v>
      </c>
      <c r="D89" s="280">
        <v>1670875</v>
      </c>
      <c r="E89" s="281">
        <v>1670875</v>
      </c>
      <c r="F89" s="281">
        <v>600806</v>
      </c>
      <c r="G89" s="282">
        <v>-64.04243285703599</v>
      </c>
      <c r="H89" s="281">
        <v>353436.8</v>
      </c>
      <c r="I89" s="281">
        <v>353436.8</v>
      </c>
      <c r="J89" s="281">
        <v>107017</v>
      </c>
      <c r="K89" s="295">
        <v>-69.721036405943011</v>
      </c>
    </row>
    <row r="90" spans="2:11" ht="15">
      <c r="B90" s="382"/>
      <c r="C90" s="288" t="s">
        <v>72</v>
      </c>
      <c r="D90" s="269">
        <v>74399</v>
      </c>
      <c r="E90" s="270">
        <v>74399</v>
      </c>
      <c r="F90" s="270">
        <v>17760</v>
      </c>
      <c r="G90" s="271">
        <v>-76.128711407411387</v>
      </c>
      <c r="H90" s="296">
        <v>8113.03</v>
      </c>
      <c r="I90" s="296">
        <v>8113.03</v>
      </c>
      <c r="J90" s="296">
        <v>1936.77</v>
      </c>
      <c r="K90" s="297">
        <v>-76.127661305332282</v>
      </c>
    </row>
    <row r="91" spans="2:11" ht="15">
      <c r="B91" s="383"/>
      <c r="C91" s="288" t="s">
        <v>94</v>
      </c>
      <c r="D91" s="269">
        <v>0</v>
      </c>
      <c r="E91" s="270">
        <v>0</v>
      </c>
      <c r="F91" s="270">
        <v>1058.1461999999999</v>
      </c>
      <c r="G91" s="271" t="s">
        <v>130</v>
      </c>
      <c r="H91" s="296">
        <v>0</v>
      </c>
      <c r="I91" s="296">
        <v>0</v>
      </c>
      <c r="J91" s="296">
        <v>2665.22</v>
      </c>
      <c r="K91" s="297" t="s">
        <v>130</v>
      </c>
    </row>
    <row r="92" spans="2:11" ht="15">
      <c r="B92" s="292" t="s">
        <v>108</v>
      </c>
      <c r="C92" s="293"/>
      <c r="D92" s="276">
        <v>1745274</v>
      </c>
      <c r="E92" s="277">
        <v>1745274</v>
      </c>
      <c r="F92" s="277">
        <v>619624.14619999996</v>
      </c>
      <c r="G92" s="278">
        <v>-64.49702761858596</v>
      </c>
      <c r="H92" s="277">
        <v>361549.83</v>
      </c>
      <c r="I92" s="277">
        <v>361549.83</v>
      </c>
      <c r="J92" s="277">
        <v>111618.99</v>
      </c>
      <c r="K92" s="294">
        <v>-69.127633112149439</v>
      </c>
    </row>
    <row r="93" spans="2:11" s="160" customFormat="1" ht="15">
      <c r="B93" s="381" t="s">
        <v>114</v>
      </c>
      <c r="C93" s="287" t="s">
        <v>88</v>
      </c>
      <c r="D93" s="280">
        <v>249828</v>
      </c>
      <c r="E93" s="281">
        <v>249828</v>
      </c>
      <c r="F93" s="281">
        <v>174324</v>
      </c>
      <c r="G93" s="282">
        <v>-30.222393006388394</v>
      </c>
      <c r="H93" s="281">
        <v>206841.47</v>
      </c>
      <c r="I93" s="281">
        <v>206841.47</v>
      </c>
      <c r="J93" s="281">
        <v>152706.07999999999</v>
      </c>
      <c r="K93" s="295">
        <v>-26.172406336118193</v>
      </c>
    </row>
    <row r="94" spans="2:11" s="160" customFormat="1" ht="15">
      <c r="B94" s="382"/>
      <c r="C94" s="288" t="s">
        <v>72</v>
      </c>
      <c r="D94" s="269">
        <v>22507.37</v>
      </c>
      <c r="E94" s="270">
        <v>21682.37</v>
      </c>
      <c r="F94" s="270">
        <v>37252</v>
      </c>
      <c r="G94" s="271">
        <v>71.807786694904664</v>
      </c>
      <c r="H94" s="296">
        <v>33402.239999999998</v>
      </c>
      <c r="I94" s="296">
        <v>31646.57</v>
      </c>
      <c r="J94" s="296">
        <v>75855.37</v>
      </c>
      <c r="K94" s="297">
        <v>139.69539194926969</v>
      </c>
    </row>
    <row r="95" spans="2:11" ht="15">
      <c r="B95" s="382"/>
      <c r="C95" s="288" t="s">
        <v>90</v>
      </c>
      <c r="D95" s="269">
        <v>22800</v>
      </c>
      <c r="E95" s="270">
        <v>22800</v>
      </c>
      <c r="F95" s="270">
        <v>91200</v>
      </c>
      <c r="G95" s="271">
        <v>300</v>
      </c>
      <c r="H95" s="296">
        <v>21660</v>
      </c>
      <c r="I95" s="296">
        <v>21660</v>
      </c>
      <c r="J95" s="296">
        <v>82440</v>
      </c>
      <c r="K95" s="297">
        <v>280.60941828254846</v>
      </c>
    </row>
    <row r="96" spans="2:11" ht="15">
      <c r="B96" s="382"/>
      <c r="C96" s="288" t="s">
        <v>116</v>
      </c>
      <c r="D96" s="269">
        <v>2448.98</v>
      </c>
      <c r="E96" s="270">
        <v>2448.98</v>
      </c>
      <c r="F96" s="270">
        <v>4353.79</v>
      </c>
      <c r="G96" s="271">
        <v>77.779728703378552</v>
      </c>
      <c r="H96" s="296">
        <v>4479.92</v>
      </c>
      <c r="I96" s="296">
        <v>4479.92</v>
      </c>
      <c r="J96" s="296">
        <v>19254.93</v>
      </c>
      <c r="K96" s="297">
        <v>329.80521973606676</v>
      </c>
    </row>
    <row r="97" spans="2:11" ht="15">
      <c r="B97" s="382"/>
      <c r="C97" s="288" t="s">
        <v>73</v>
      </c>
      <c r="D97" s="269">
        <v>16</v>
      </c>
      <c r="E97" s="270">
        <v>16</v>
      </c>
      <c r="F97" s="270">
        <v>0</v>
      </c>
      <c r="G97" s="271">
        <v>-100</v>
      </c>
      <c r="H97" s="296">
        <v>34.75</v>
      </c>
      <c r="I97" s="296">
        <v>34.75</v>
      </c>
      <c r="J97" s="296">
        <v>0</v>
      </c>
      <c r="K97" s="297">
        <v>-100</v>
      </c>
    </row>
    <row r="98" spans="2:11" ht="15">
      <c r="B98" s="382"/>
      <c r="C98" s="288" t="s">
        <v>91</v>
      </c>
      <c r="D98" s="269">
        <v>10</v>
      </c>
      <c r="E98" s="270">
        <v>10</v>
      </c>
      <c r="F98" s="270">
        <v>0</v>
      </c>
      <c r="G98" s="271">
        <v>-100</v>
      </c>
      <c r="H98" s="296">
        <v>8.89</v>
      </c>
      <c r="I98" s="296">
        <v>8.89</v>
      </c>
      <c r="J98" s="296">
        <v>0</v>
      </c>
      <c r="K98" s="297">
        <v>-100</v>
      </c>
    </row>
    <row r="99" spans="2:11" ht="15">
      <c r="B99" s="382"/>
      <c r="C99" s="288" t="s">
        <v>76</v>
      </c>
      <c r="D99" s="269">
        <v>0</v>
      </c>
      <c r="E99" s="270">
        <v>0</v>
      </c>
      <c r="F99" s="270">
        <v>6849.3</v>
      </c>
      <c r="G99" s="271" t="s">
        <v>130</v>
      </c>
      <c r="H99" s="296">
        <v>0</v>
      </c>
      <c r="I99" s="296">
        <v>0</v>
      </c>
      <c r="J99" s="296">
        <v>18750.009999999998</v>
      </c>
      <c r="K99" s="297" t="s">
        <v>130</v>
      </c>
    </row>
    <row r="100" spans="2:11" ht="15">
      <c r="B100" s="383"/>
      <c r="C100" s="288" t="s">
        <v>118</v>
      </c>
      <c r="D100" s="269">
        <v>0</v>
      </c>
      <c r="E100" s="270">
        <v>0</v>
      </c>
      <c r="F100" s="270">
        <v>72576</v>
      </c>
      <c r="G100" s="271" t="s">
        <v>130</v>
      </c>
      <c r="H100" s="296">
        <v>0</v>
      </c>
      <c r="I100" s="296">
        <v>0</v>
      </c>
      <c r="J100" s="296">
        <v>60342.41</v>
      </c>
      <c r="K100" s="297" t="s">
        <v>130</v>
      </c>
    </row>
    <row r="101" spans="2:11" ht="14.65" customHeight="1">
      <c r="B101" s="292" t="s">
        <v>115</v>
      </c>
      <c r="C101" s="293"/>
      <c r="D101" s="276">
        <v>297610.34999999998</v>
      </c>
      <c r="E101" s="277">
        <v>296785.34999999998</v>
      </c>
      <c r="F101" s="277">
        <v>386555.08999999997</v>
      </c>
      <c r="G101" s="278">
        <v>30.247362277147438</v>
      </c>
      <c r="H101" s="277">
        <v>266427.27</v>
      </c>
      <c r="I101" s="277">
        <v>264671.60000000003</v>
      </c>
      <c r="J101" s="277">
        <v>409348.8</v>
      </c>
      <c r="K101" s="294">
        <v>54.662910565394981</v>
      </c>
    </row>
    <row r="102" spans="2:11" ht="15">
      <c r="B102" s="381" t="s">
        <v>214</v>
      </c>
      <c r="C102" s="287" t="s">
        <v>116</v>
      </c>
      <c r="D102" s="280">
        <v>1998.13</v>
      </c>
      <c r="E102" s="281">
        <v>1734.6</v>
      </c>
      <c r="F102" s="281">
        <v>1704.7692</v>
      </c>
      <c r="G102" s="282">
        <v>-1.7197509512279496</v>
      </c>
      <c r="H102" s="281">
        <v>217998.76</v>
      </c>
      <c r="I102" s="281">
        <v>184803.06</v>
      </c>
      <c r="J102" s="281">
        <v>180850.05</v>
      </c>
      <c r="K102" s="295">
        <v>-2.1390392561681626</v>
      </c>
    </row>
    <row r="103" spans="2:11" ht="15">
      <c r="B103" s="382"/>
      <c r="C103" s="288" t="s">
        <v>78</v>
      </c>
      <c r="D103" s="269">
        <v>1.7692000000000001</v>
      </c>
      <c r="E103" s="270">
        <v>1.7692000000000001</v>
      </c>
      <c r="F103" s="270">
        <v>0</v>
      </c>
      <c r="G103" s="271">
        <v>-100</v>
      </c>
      <c r="H103" s="296">
        <v>492.42</v>
      </c>
      <c r="I103" s="296">
        <v>492.42</v>
      </c>
      <c r="J103" s="296">
        <v>0</v>
      </c>
      <c r="K103" s="297">
        <v>-100</v>
      </c>
    </row>
    <row r="104" spans="2:11" ht="15">
      <c r="B104" s="382"/>
      <c r="C104" s="288" t="s">
        <v>87</v>
      </c>
      <c r="D104" s="269">
        <v>0</v>
      </c>
      <c r="E104" s="270">
        <v>0</v>
      </c>
      <c r="F104" s="270">
        <v>1.2</v>
      </c>
      <c r="G104" s="271" t="s">
        <v>130</v>
      </c>
      <c r="H104" s="296">
        <v>0</v>
      </c>
      <c r="I104" s="296">
        <v>0</v>
      </c>
      <c r="J104" s="296">
        <v>228.22</v>
      </c>
      <c r="K104" s="297" t="s">
        <v>130</v>
      </c>
    </row>
    <row r="105" spans="2:11" ht="15">
      <c r="B105" s="383"/>
      <c r="C105" s="288" t="s">
        <v>118</v>
      </c>
      <c r="D105" s="269">
        <v>0</v>
      </c>
      <c r="E105" s="270">
        <v>0</v>
      </c>
      <c r="F105" s="270">
        <v>0.53849999999999998</v>
      </c>
      <c r="G105" s="271" t="s">
        <v>130</v>
      </c>
      <c r="H105" s="296">
        <v>0</v>
      </c>
      <c r="I105" s="296">
        <v>0</v>
      </c>
      <c r="J105" s="296">
        <v>102.77</v>
      </c>
      <c r="K105" s="297" t="s">
        <v>130</v>
      </c>
    </row>
    <row r="106" spans="2:11" ht="15">
      <c r="B106" s="292" t="s">
        <v>204</v>
      </c>
      <c r="C106" s="293"/>
      <c r="D106" s="276">
        <v>1999.8992000000001</v>
      </c>
      <c r="E106" s="277">
        <v>1736.3691999999999</v>
      </c>
      <c r="F106" s="277">
        <v>1706.5076999999999</v>
      </c>
      <c r="G106" s="278">
        <v>-1.7197667408521133</v>
      </c>
      <c r="H106" s="277">
        <v>218491.18000000002</v>
      </c>
      <c r="I106" s="277">
        <v>185295.48</v>
      </c>
      <c r="J106" s="277">
        <v>181181.03999999998</v>
      </c>
      <c r="K106" s="294">
        <v>-2.2204751027925962</v>
      </c>
    </row>
    <row r="107" spans="2:11" ht="15">
      <c r="B107" s="287" t="s">
        <v>239</v>
      </c>
      <c r="C107" s="287" t="s">
        <v>72</v>
      </c>
      <c r="D107" s="280">
        <v>5922</v>
      </c>
      <c r="E107" s="281">
        <v>5922</v>
      </c>
      <c r="F107" s="281">
        <v>0</v>
      </c>
      <c r="G107" s="282">
        <v>-100</v>
      </c>
      <c r="H107" s="281">
        <v>690.58</v>
      </c>
      <c r="I107" s="281">
        <v>690.58</v>
      </c>
      <c r="J107" s="281">
        <v>0</v>
      </c>
      <c r="K107" s="295">
        <v>-100</v>
      </c>
    </row>
    <row r="108" spans="2:11" ht="15">
      <c r="B108" s="292" t="s">
        <v>241</v>
      </c>
      <c r="C108" s="293"/>
      <c r="D108" s="276">
        <v>5922</v>
      </c>
      <c r="E108" s="277">
        <v>5922</v>
      </c>
      <c r="F108" s="277">
        <v>0</v>
      </c>
      <c r="G108" s="278">
        <v>-100</v>
      </c>
      <c r="H108" s="277">
        <v>690.58</v>
      </c>
      <c r="I108" s="277">
        <v>690.58</v>
      </c>
      <c r="J108" s="277">
        <v>0</v>
      </c>
      <c r="K108" s="294">
        <v>-100</v>
      </c>
    </row>
    <row r="109" spans="2:11" ht="15">
      <c r="B109" s="298" t="s">
        <v>85</v>
      </c>
      <c r="C109" s="299"/>
      <c r="D109" s="284">
        <v>126051858.7278</v>
      </c>
      <c r="E109" s="285">
        <v>116223734.06989999</v>
      </c>
      <c r="F109" s="285">
        <v>118784809.9676</v>
      </c>
      <c r="G109" s="286">
        <v>2.2035739242035612</v>
      </c>
      <c r="H109" s="300">
        <v>115103708.87000003</v>
      </c>
      <c r="I109" s="300">
        <v>105857178.93000002</v>
      </c>
      <c r="J109" s="300">
        <v>113314575.12999997</v>
      </c>
      <c r="K109" s="301">
        <v>7.0447713375502596</v>
      </c>
    </row>
    <row r="110" spans="2:11">
      <c r="B110" s="380" t="s">
        <v>226</v>
      </c>
      <c r="C110" s="380"/>
      <c r="D110" s="380"/>
      <c r="E110" s="380"/>
      <c r="F110" s="380"/>
      <c r="G110" s="380"/>
      <c r="H110" s="380"/>
      <c r="I110" s="380"/>
      <c r="J110" s="380"/>
      <c r="K110" s="380"/>
    </row>
  </sheetData>
  <mergeCells count="14">
    <mergeCell ref="B110:K110"/>
    <mergeCell ref="B6:B22"/>
    <mergeCell ref="B24:B48"/>
    <mergeCell ref="B50:B61"/>
    <mergeCell ref="B63:B79"/>
    <mergeCell ref="B81:B87"/>
    <mergeCell ref="B89:B91"/>
    <mergeCell ref="B93:B100"/>
    <mergeCell ref="B102:B105"/>
    <mergeCell ref="B2:K2"/>
    <mergeCell ref="D4:G4"/>
    <mergeCell ref="H4:K4"/>
    <mergeCell ref="B4:B5"/>
    <mergeCell ref="C4:C5"/>
  </mergeCells>
  <hyperlinks>
    <hyperlink ref="M2" r:id="rId1" location="Índice!A1" xr:uid="{00000000-0004-0000-1000-000000000000}"/>
  </hyperlinks>
  <printOptions horizontalCentered="1"/>
  <pageMargins left="0.11811023622047245" right="0.11811023622047245" top="0.31496062992125984" bottom="0.35433070866141736" header="0.31496062992125984" footer="0.31496062992125984"/>
  <pageSetup paperSize="122" scale="47" orientation="portrait" r:id="rId2"/>
  <headerFooter differentFirst="1">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77" zoomScaleNormal="80" zoomScaleSheetLayoutView="77" zoomScalePageLayoutView="80" workbookViewId="0"/>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7" t="s">
        <v>102</v>
      </c>
      <c r="F2" s="58"/>
      <c r="G2" s="57"/>
      <c r="H2" s="57"/>
    </row>
    <row r="3" spans="2:8" ht="15" customHeight="1">
      <c r="B3" s="57"/>
      <c r="C3" s="57"/>
      <c r="E3" s="100" t="str">
        <f>+Portada!D49</f>
        <v>Diciembre 2019</v>
      </c>
      <c r="F3" s="99"/>
      <c r="G3" s="57"/>
      <c r="H3" s="57"/>
    </row>
    <row r="4" spans="2:8">
      <c r="B4" s="57"/>
      <c r="C4" s="57"/>
      <c r="D4" s="58"/>
      <c r="E4" s="85" t="s">
        <v>266</v>
      </c>
      <c r="F4" s="58"/>
      <c r="G4" s="57"/>
      <c r="H4" s="57"/>
    </row>
    <row r="5" spans="2:8">
      <c r="B5" s="57"/>
      <c r="D5" s="86"/>
      <c r="F5" s="86"/>
      <c r="G5" s="86"/>
      <c r="H5" s="57"/>
    </row>
    <row r="6" spans="2:8">
      <c r="B6" s="57"/>
      <c r="C6" s="57"/>
      <c r="D6" s="57"/>
      <c r="E6" s="57"/>
      <c r="F6" s="57"/>
      <c r="G6" s="57"/>
      <c r="H6" s="57"/>
    </row>
    <row r="7" spans="2:8">
      <c r="B7" s="57"/>
      <c r="C7" s="57"/>
      <c r="D7" s="58"/>
      <c r="E7" s="80" t="s">
        <v>217</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110</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242</v>
      </c>
      <c r="F17" s="98"/>
      <c r="G17" s="98"/>
      <c r="H17" s="84"/>
    </row>
    <row r="18" spans="2:8">
      <c r="B18" s="58"/>
      <c r="E18" s="98" t="s">
        <v>243</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100</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98" zoomScaleNormal="80" zoomScaleSheetLayoutView="98" zoomScalePageLayoutView="80" workbookViewId="0"/>
  </sheetViews>
  <sheetFormatPr baseColWidth="10" defaultColWidth="10.85546875" defaultRowHeight="14.25"/>
  <cols>
    <col min="1" max="1" width="1.28515625" style="150" customWidth="1"/>
    <col min="2" max="9" width="11" style="150" customWidth="1"/>
    <col min="10" max="10" width="2" style="150" customWidth="1"/>
    <col min="11" max="18" width="10.85546875" style="150"/>
    <col min="19" max="20" width="10.85546875" style="150" customWidth="1"/>
    <col min="21" max="25" width="10.85546875" style="150"/>
    <col min="26" max="26" width="10.85546875" style="150" customWidth="1"/>
    <col min="27" max="16384" width="10.85546875" style="150"/>
  </cols>
  <sheetData>
    <row r="2" spans="2:11" ht="15">
      <c r="B2" s="307" t="s">
        <v>144</v>
      </c>
      <c r="C2" s="307"/>
      <c r="D2" s="307"/>
      <c r="E2" s="307"/>
      <c r="F2" s="307"/>
      <c r="G2" s="307"/>
      <c r="H2" s="307"/>
      <c r="I2" s="307"/>
      <c r="J2" s="149"/>
      <c r="K2" s="52" t="s">
        <v>134</v>
      </c>
    </row>
    <row r="3" spans="2:11">
      <c r="B3" s="151"/>
      <c r="C3" s="151"/>
      <c r="D3" s="151"/>
      <c r="E3" s="151"/>
      <c r="F3" s="151"/>
      <c r="G3" s="151"/>
      <c r="H3" s="151"/>
      <c r="I3" s="151"/>
      <c r="J3" s="151"/>
    </row>
    <row r="4" spans="2:11" ht="34.5" customHeight="1">
      <c r="B4" s="308" t="s">
        <v>159</v>
      </c>
      <c r="C4" s="308"/>
      <c r="D4" s="308"/>
      <c r="E4" s="308"/>
      <c r="F4" s="308"/>
      <c r="G4" s="308"/>
      <c r="H4" s="308"/>
      <c r="I4" s="308"/>
      <c r="J4" s="152"/>
    </row>
    <row r="5" spans="2:11" ht="29.25" customHeight="1">
      <c r="B5" s="308" t="s">
        <v>146</v>
      </c>
      <c r="C5" s="308"/>
      <c r="D5" s="308"/>
      <c r="E5" s="308"/>
      <c r="F5" s="308"/>
      <c r="G5" s="308"/>
      <c r="H5" s="308"/>
      <c r="I5" s="308"/>
      <c r="J5" s="152"/>
    </row>
    <row r="6" spans="2:11" ht="18" customHeight="1">
      <c r="B6" s="306" t="s">
        <v>145</v>
      </c>
      <c r="C6" s="306"/>
      <c r="D6" s="306"/>
      <c r="E6" s="306"/>
      <c r="F6" s="306"/>
      <c r="G6" s="306"/>
      <c r="H6" s="306"/>
      <c r="I6" s="306"/>
      <c r="J6" s="152"/>
    </row>
    <row r="7" spans="2:11" ht="34.5" customHeight="1">
      <c r="B7" s="306" t="s">
        <v>147</v>
      </c>
      <c r="C7" s="306"/>
      <c r="D7" s="306"/>
      <c r="E7" s="306"/>
      <c r="F7" s="306"/>
      <c r="G7" s="306"/>
      <c r="H7" s="306"/>
      <c r="I7" s="306"/>
      <c r="J7" s="152"/>
    </row>
    <row r="8" spans="2:11" ht="34.5" customHeight="1">
      <c r="B8" s="306" t="s">
        <v>149</v>
      </c>
      <c r="C8" s="306"/>
      <c r="D8" s="306"/>
      <c r="E8" s="306"/>
      <c r="F8" s="306"/>
      <c r="G8" s="306"/>
      <c r="H8" s="306"/>
      <c r="I8" s="306"/>
      <c r="J8" s="152"/>
    </row>
    <row r="9" spans="2:11">
      <c r="B9" s="306" t="s">
        <v>218</v>
      </c>
      <c r="C9" s="306"/>
      <c r="D9" s="306"/>
      <c r="E9" s="306"/>
      <c r="F9" s="306"/>
      <c r="G9" s="306"/>
      <c r="H9" s="306"/>
      <c r="I9" s="306"/>
    </row>
  </sheetData>
  <mergeCells count="7">
    <mergeCell ref="B9:I9"/>
    <mergeCell ref="B7:I7"/>
    <mergeCell ref="B8:I8"/>
    <mergeCell ref="B2:I2"/>
    <mergeCell ref="B4:I4"/>
    <mergeCell ref="B5:I5"/>
    <mergeCell ref="B6:I6"/>
  </mergeCells>
  <hyperlinks>
    <hyperlink ref="K2" r:id="rId1" location="Índice!A1" xr:uid="{00000000-0004-0000-0200-000000000000}"/>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2"/>
  <headerFooter differentFirst="1">
    <oddFooter>&amp;C&amp;P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87" zoomScaleNormal="80" zoomScaleSheetLayoutView="87"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09" t="s">
        <v>54</v>
      </c>
      <c r="C2" s="309"/>
      <c r="D2" s="309"/>
    </row>
    <row r="3" spans="2:4">
      <c r="B3" s="6"/>
      <c r="C3" s="50"/>
    </row>
    <row r="4" spans="2:4">
      <c r="B4" s="22" t="s">
        <v>53</v>
      </c>
      <c r="C4" s="22" t="s">
        <v>50</v>
      </c>
      <c r="D4" s="21" t="s">
        <v>49</v>
      </c>
    </row>
    <row r="5" spans="2:4" ht="8.25" customHeight="1">
      <c r="B5" s="32"/>
      <c r="C5" s="19"/>
      <c r="D5" s="18"/>
    </row>
    <row r="6" spans="2:4">
      <c r="B6" s="9">
        <v>1</v>
      </c>
      <c r="C6" s="51" t="s">
        <v>96</v>
      </c>
      <c r="D6" s="26">
        <v>5</v>
      </c>
    </row>
    <row r="7" spans="2:4">
      <c r="B7" s="9">
        <v>2</v>
      </c>
      <c r="C7" s="51" t="s">
        <v>97</v>
      </c>
      <c r="D7" s="26">
        <v>5</v>
      </c>
    </row>
    <row r="8" spans="2:4">
      <c r="B8" s="9">
        <v>3</v>
      </c>
      <c r="C8" s="51" t="s">
        <v>117</v>
      </c>
      <c r="D8" s="26">
        <v>5</v>
      </c>
    </row>
    <row r="9" spans="2:4">
      <c r="B9" s="9">
        <v>4</v>
      </c>
      <c r="C9" s="51" t="s">
        <v>235</v>
      </c>
      <c r="D9" s="26">
        <v>5</v>
      </c>
    </row>
    <row r="10" spans="2:4">
      <c r="B10" s="9">
        <v>5</v>
      </c>
      <c r="C10" s="69" t="s">
        <v>161</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188</v>
      </c>
      <c r="D14" s="27">
        <v>6</v>
      </c>
    </row>
    <row r="15" spans="2:4">
      <c r="B15" s="10">
        <v>2</v>
      </c>
      <c r="C15" s="8" t="s">
        <v>126</v>
      </c>
      <c r="D15" s="28">
        <v>7</v>
      </c>
    </row>
    <row r="16" spans="2:4">
      <c r="B16" s="10">
        <v>3</v>
      </c>
      <c r="C16" s="8" t="s">
        <v>125</v>
      </c>
      <c r="D16" s="28">
        <v>8</v>
      </c>
    </row>
    <row r="17" spans="2:4">
      <c r="B17" s="10">
        <v>4</v>
      </c>
      <c r="C17" s="8" t="s">
        <v>98</v>
      </c>
      <c r="D17" s="28">
        <v>9</v>
      </c>
    </row>
    <row r="18" spans="2:4">
      <c r="B18" s="10">
        <v>5</v>
      </c>
      <c r="C18" s="8" t="s">
        <v>131</v>
      </c>
      <c r="D18" s="28">
        <v>10</v>
      </c>
    </row>
    <row r="19" spans="2:4">
      <c r="B19" s="10">
        <v>6</v>
      </c>
      <c r="C19" s="8" t="s">
        <v>112</v>
      </c>
      <c r="D19" s="28">
        <v>11</v>
      </c>
    </row>
    <row r="20" spans="2:4">
      <c r="B20" s="10">
        <v>7</v>
      </c>
      <c r="C20" s="8" t="s">
        <v>47</v>
      </c>
      <c r="D20" s="27">
        <v>12</v>
      </c>
    </row>
    <row r="21" spans="2:4">
      <c r="B21" s="10">
        <v>8</v>
      </c>
      <c r="C21" s="8" t="s">
        <v>46</v>
      </c>
      <c r="D21" s="27">
        <v>13</v>
      </c>
    </row>
    <row r="22" spans="2:4">
      <c r="B22" s="10">
        <v>9</v>
      </c>
      <c r="C22" s="8" t="s">
        <v>45</v>
      </c>
      <c r="D22" s="27">
        <v>14</v>
      </c>
    </row>
    <row r="23" spans="2:4" ht="12.6" customHeight="1">
      <c r="B23" s="10">
        <v>10</v>
      </c>
      <c r="C23" s="8" t="s">
        <v>178</v>
      </c>
      <c r="D23" s="130">
        <v>15</v>
      </c>
    </row>
    <row r="24" spans="2:4">
      <c r="B24" s="10">
        <v>11</v>
      </c>
      <c r="C24" s="8" t="s">
        <v>162</v>
      </c>
      <c r="D24" s="27">
        <v>16</v>
      </c>
    </row>
    <row r="25" spans="2:4">
      <c r="B25" s="10">
        <v>12</v>
      </c>
      <c r="C25" s="8" t="s">
        <v>163</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122</v>
      </c>
      <c r="D29" s="27">
        <v>6</v>
      </c>
    </row>
    <row r="30" spans="2:4">
      <c r="B30" s="10">
        <v>2</v>
      </c>
      <c r="C30" s="6" t="s">
        <v>189</v>
      </c>
      <c r="D30" s="27">
        <v>7</v>
      </c>
    </row>
    <row r="31" spans="2:4">
      <c r="B31" s="10">
        <v>3</v>
      </c>
      <c r="C31" s="6" t="s">
        <v>128</v>
      </c>
      <c r="D31" s="27">
        <v>8</v>
      </c>
    </row>
    <row r="32" spans="2:4">
      <c r="B32" s="10">
        <v>4</v>
      </c>
      <c r="C32" s="6" t="s">
        <v>197</v>
      </c>
      <c r="D32" s="28">
        <v>9</v>
      </c>
    </row>
    <row r="33" spans="2:4">
      <c r="B33" s="10">
        <v>5</v>
      </c>
      <c r="C33" s="8" t="s">
        <v>132</v>
      </c>
      <c r="D33" s="28">
        <v>10</v>
      </c>
    </row>
    <row r="34" spans="2:4">
      <c r="B34" s="10">
        <v>6</v>
      </c>
      <c r="C34" s="8" t="s">
        <v>133</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r:id="rId1" location="'precio mayorista'!A1" display="'precio mayorista'!A1" xr:uid="{00000000-0004-0000-0300-000000000000}"/>
    <hyperlink ref="D20" r:id="rId2" location="'sup región'!A1" display="'sup región'!A1" xr:uid="{00000000-0004-0000-0300-000001000000}"/>
    <hyperlink ref="D21" r:id="rId3" location="'prod región'!A1" display="'prod región'!A1" xr:uid="{00000000-0004-0000-0300-000002000000}"/>
    <hyperlink ref="D22" r:id="rId4" location="'rend región'!A1" display="'rend región'!A1" xr:uid="{00000000-0004-0000-0300-000003000000}"/>
    <hyperlink ref="D29" r:id="rId5" location="'precio mayorista'!A23" display="'precio mayorista'!A23" xr:uid="{00000000-0004-0000-0300-000004000000}"/>
    <hyperlink ref="D15" r:id="rId6" location="'precio mayorista2'!A1" display="'precio mayorista2'!A1" xr:uid="{00000000-0004-0000-0300-000005000000}"/>
    <hyperlink ref="D17" r:id="rId7" location="'precio minorista'!A1" display="'precio minorista'!A1" xr:uid="{00000000-0004-0000-0300-000006000000}"/>
    <hyperlink ref="D19" r:id="rId8" location="'sup, prod y rend'!A1" display="'sup, prod y rend'!A1" xr:uid="{00000000-0004-0000-0300-000007000000}"/>
    <hyperlink ref="D24" r:id="rId9" location="export!A1" display="export!A1" xr:uid="{00000000-0004-0000-0300-000008000000}"/>
    <hyperlink ref="D25" r:id="rId10" location="import!A1" display="import!A1" xr:uid="{00000000-0004-0000-0300-000009000000}"/>
    <hyperlink ref="D30" r:id="rId11" location="'precio mayorista2'!A42" display="'precio mayorista2'!A42" xr:uid="{00000000-0004-0000-0300-00000A000000}"/>
    <hyperlink ref="D32" r:id="rId12" location="'precio minorista'!A23" display="'precio minorista'!A23" xr:uid="{00000000-0004-0000-0300-00000B000000}"/>
    <hyperlink ref="D35" r:id="rId13" location="'sup, prod y rend'!A22" display="'sup, prod y rend'!A22" xr:uid="{00000000-0004-0000-0300-00000C000000}"/>
    <hyperlink ref="D36" r:id="rId14" location="'sup región'!A22" display="'sup región'!A22" xr:uid="{00000000-0004-0000-0300-00000D000000}"/>
    <hyperlink ref="D37" r:id="rId15" location="'prod región'!A22" display="'prod región'!A22" xr:uid="{00000000-0004-0000-0300-00000E000000}"/>
    <hyperlink ref="D38" r:id="rId16" location="'rend región'!A22" display="'rend región'!A22" xr:uid="{00000000-0004-0000-0300-00000F000000}"/>
    <hyperlink ref="D16" r:id="rId17" location="'precio mayorista3'!A1" display="'precio mayorista3'!A1" xr:uid="{00000000-0004-0000-0300-000010000000}"/>
    <hyperlink ref="D18" r:id="rId18" location="'precio minorista regiones'!A1" display="'precio minorista regiones'!A1" xr:uid="{00000000-0004-0000-0300-000011000000}"/>
    <hyperlink ref="D31" r:id="rId19" location="'precio mayorista3'!A43" display="'precio mayorista3'!A43" xr:uid="{00000000-0004-0000-0300-000012000000}"/>
    <hyperlink ref="D33" r:id="rId20" location="'precio minorista regiones'!A25" display="'precio minorista regiones'!A25" xr:uid="{00000000-0004-0000-0300-000013000000}"/>
    <hyperlink ref="D34" r:id="rId21" location="'precio minorista regiones'!A45" display="'precio minorista regiones'!A45" xr:uid="{00000000-0004-0000-0300-000014000000}"/>
    <hyperlink ref="D6" r:id="rId22" location="Comentarios!A1" display="Comentarios!A1" xr:uid="{00000000-0004-0000-0300-000015000000}"/>
    <hyperlink ref="D7" r:id="rId23" location="Comentarios!A1" display="Comentarios!A1" xr:uid="{00000000-0004-0000-0300-000016000000}"/>
    <hyperlink ref="D8" r:id="rId24" location="Comentarios!A1" display="Comentarios!A1" xr:uid="{00000000-0004-0000-0300-000017000000}"/>
    <hyperlink ref="D10" r:id="rId25" location="Comentarios!A1" display="Comentarios!A1" xr:uid="{00000000-0004-0000-0300-000018000000}"/>
    <hyperlink ref="D23" r:id="rId26" location="'Ficha de Costos'!A1" display="'Ficha de Costos'!A1" xr:uid="{00000000-0004-0000-0300-000019000000}"/>
    <hyperlink ref="D9" r:id="rId27"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28"/>
  <headerFooter differentFirst="1">
    <oddFooter>&amp;C4</oddFooter>
  </headerFooter>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zoomScale="90" zoomScaleNormal="90" zoomScaleSheetLayoutView="90" zoomScalePageLayoutView="80" workbookViewId="0"/>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6" t="s">
        <v>140</v>
      </c>
      <c r="C2" s="316"/>
      <c r="D2" s="316"/>
      <c r="E2" s="316"/>
      <c r="F2" s="316"/>
      <c r="G2" s="316"/>
      <c r="H2" s="316"/>
      <c r="I2" s="316"/>
      <c r="J2" s="316"/>
      <c r="K2" s="113"/>
      <c r="L2" s="52" t="s">
        <v>134</v>
      </c>
    </row>
    <row r="3" spans="2:12" ht="16.5" customHeight="1">
      <c r="B3" s="229"/>
      <c r="C3" s="229"/>
      <c r="D3" s="229"/>
      <c r="E3" s="229"/>
      <c r="F3" s="229"/>
      <c r="G3" s="229"/>
      <c r="H3" s="229"/>
      <c r="I3" s="229"/>
      <c r="J3" s="229"/>
      <c r="K3" s="230"/>
      <c r="L3" s="52"/>
    </row>
    <row r="4" spans="2:12" s="257" customFormat="1" ht="109.35" customHeight="1">
      <c r="B4" s="317" t="s">
        <v>272</v>
      </c>
      <c r="C4" s="317"/>
      <c r="D4" s="317"/>
      <c r="E4" s="317"/>
      <c r="F4" s="317"/>
      <c r="G4" s="317"/>
      <c r="H4" s="317"/>
      <c r="I4" s="317"/>
      <c r="J4" s="317"/>
      <c r="K4" s="114"/>
    </row>
    <row r="5" spans="2:12" ht="119.1" customHeight="1">
      <c r="B5" s="317" t="s">
        <v>274</v>
      </c>
      <c r="C5" s="317"/>
      <c r="D5" s="317"/>
      <c r="E5" s="317"/>
      <c r="F5" s="317"/>
      <c r="G5" s="317"/>
      <c r="H5" s="317"/>
      <c r="I5" s="317"/>
      <c r="J5" s="317"/>
      <c r="K5" s="114"/>
    </row>
    <row r="6" spans="2:12" ht="135.94999999999999" customHeight="1">
      <c r="B6" s="317" t="s">
        <v>264</v>
      </c>
      <c r="C6" s="317"/>
      <c r="D6" s="317"/>
      <c r="E6" s="317"/>
      <c r="F6" s="317"/>
      <c r="G6" s="317"/>
      <c r="H6" s="317"/>
      <c r="I6" s="317"/>
      <c r="J6" s="317"/>
      <c r="K6" s="114"/>
    </row>
    <row r="7" spans="2:12" ht="181.35" customHeight="1">
      <c r="B7" s="318" t="s">
        <v>251</v>
      </c>
      <c r="C7" s="318"/>
      <c r="D7" s="318"/>
      <c r="E7" s="318"/>
      <c r="F7" s="318"/>
      <c r="G7" s="318"/>
      <c r="H7" s="318"/>
      <c r="I7" s="318"/>
      <c r="J7" s="318"/>
      <c r="K7" s="114"/>
    </row>
    <row r="8" spans="2:12" ht="134.1" customHeight="1">
      <c r="B8" s="317" t="s">
        <v>273</v>
      </c>
      <c r="C8" s="317"/>
      <c r="D8" s="317"/>
      <c r="E8" s="317"/>
      <c r="F8" s="317"/>
      <c r="G8" s="317"/>
      <c r="H8" s="317"/>
      <c r="I8" s="317"/>
      <c r="J8" s="317"/>
    </row>
    <row r="9" spans="2:12" ht="105.4" customHeight="1">
      <c r="B9" s="310" t="s">
        <v>236</v>
      </c>
      <c r="C9" s="311"/>
      <c r="D9" s="311"/>
      <c r="E9" s="311"/>
      <c r="F9" s="311"/>
      <c r="G9" s="311"/>
      <c r="H9" s="311"/>
      <c r="I9" s="311"/>
      <c r="J9" s="312"/>
    </row>
    <row r="10" spans="2:12" ht="15">
      <c r="B10" s="313" t="s">
        <v>227</v>
      </c>
      <c r="C10" s="314"/>
      <c r="D10" s="314"/>
      <c r="E10" s="314"/>
      <c r="F10" s="314"/>
      <c r="G10" s="314"/>
      <c r="H10" s="314"/>
      <c r="I10" s="314"/>
      <c r="J10" s="315"/>
    </row>
    <row r="11" spans="2:12">
      <c r="B11" s="247"/>
      <c r="C11" s="248"/>
      <c r="D11" s="248"/>
      <c r="E11" s="248"/>
      <c r="F11" s="248"/>
      <c r="G11" s="248"/>
      <c r="H11" s="248"/>
      <c r="I11" s="248"/>
      <c r="J11" s="249"/>
    </row>
  </sheetData>
  <mergeCells count="8">
    <mergeCell ref="B9:J9"/>
    <mergeCell ref="B10:J10"/>
    <mergeCell ref="B2:J2"/>
    <mergeCell ref="B4:J4"/>
    <mergeCell ref="B5:J5"/>
    <mergeCell ref="B6:J6"/>
    <mergeCell ref="B8:J8"/>
    <mergeCell ref="B7:J7"/>
  </mergeCells>
  <hyperlinks>
    <hyperlink ref="L2" r:id="rId1" location="Índice!A1" xr:uid="{00000000-0004-0000-0400-000000000000}"/>
    <hyperlink ref="B10" r:id="rId2" xr:uid="{00000000-0004-0000-0400-000001000000}"/>
  </hyperlinks>
  <printOptions horizontalCentered="1"/>
  <pageMargins left="0.51181102362204722" right="0.51181102362204722" top="1.299212598425197" bottom="0.74803149606299213" header="0.31496062992125984" footer="0.31496062992125984"/>
  <pageSetup paperSize="122" scale="67" firstPageNumber="4" fitToHeight="0" orientation="portrait" r:id="rId3"/>
  <headerFooter differentFirst="1">
    <oddFooter>&amp;C&amp;P</oddFooter>
  </headerFooter>
  <colBreaks count="1" manualBreakCount="1">
    <brk id="10"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Normal="90" zoomScaleSheetLayoutView="100" zoomScalePageLayoutView="125" workbookViewId="0"/>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3" t="s">
        <v>55</v>
      </c>
      <c r="C2" s="323"/>
      <c r="D2" s="323"/>
      <c r="E2" s="323"/>
      <c r="F2" s="323"/>
      <c r="G2" s="323"/>
      <c r="I2" s="40" t="s">
        <v>134</v>
      </c>
    </row>
    <row r="3" spans="2:9" ht="12.75" customHeight="1">
      <c r="B3" s="323" t="s">
        <v>121</v>
      </c>
      <c r="C3" s="323"/>
      <c r="D3" s="323"/>
      <c r="E3" s="323"/>
      <c r="F3" s="323"/>
      <c r="G3" s="323"/>
    </row>
    <row r="4" spans="2:9">
      <c r="B4" s="323" t="s">
        <v>207</v>
      </c>
      <c r="C4" s="323"/>
      <c r="D4" s="323"/>
      <c r="E4" s="323"/>
      <c r="F4" s="323"/>
      <c r="G4" s="323"/>
    </row>
    <row r="5" spans="2:9">
      <c r="B5" s="2"/>
      <c r="C5" s="2"/>
      <c r="D5" s="2"/>
      <c r="E5" s="2"/>
      <c r="F5" s="2"/>
      <c r="G5" s="2"/>
      <c r="I5" s="109"/>
    </row>
    <row r="6" spans="2:9">
      <c r="B6" s="321" t="s">
        <v>44</v>
      </c>
      <c r="C6" s="320" t="s">
        <v>43</v>
      </c>
      <c r="D6" s="320"/>
      <c r="E6" s="320"/>
      <c r="F6" s="320" t="s">
        <v>42</v>
      </c>
      <c r="G6" s="320"/>
      <c r="I6" s="109"/>
    </row>
    <row r="7" spans="2:9">
      <c r="B7" s="322"/>
      <c r="C7" s="165">
        <v>2017</v>
      </c>
      <c r="D7" s="164">
        <v>2018</v>
      </c>
      <c r="E7" s="164">
        <v>2019</v>
      </c>
      <c r="F7" s="185" t="s">
        <v>41</v>
      </c>
      <c r="G7" s="185" t="s">
        <v>40</v>
      </c>
    </row>
    <row r="8" spans="2:9">
      <c r="B8" s="78" t="s">
        <v>39</v>
      </c>
      <c r="C8" s="237">
        <v>3649.8039034301619</v>
      </c>
      <c r="D8" s="237">
        <v>7976.7941188395216</v>
      </c>
      <c r="E8" s="237">
        <v>4426.6851291205812</v>
      </c>
      <c r="F8" s="110">
        <f>(E8/D19-1)*100</f>
        <v>-14.261207444541391</v>
      </c>
      <c r="G8" s="110">
        <f t="shared" ref="G8" si="0">(E8/D8-1)*100</f>
        <v>-44.505460926142305</v>
      </c>
    </row>
    <row r="9" spans="2:9">
      <c r="B9" s="79" t="s">
        <v>38</v>
      </c>
      <c r="C9" s="238">
        <v>4210.5750441630807</v>
      </c>
      <c r="D9" s="238">
        <v>7386.0482005676686</v>
      </c>
      <c r="E9" s="238">
        <v>5868.5170962501034</v>
      </c>
      <c r="F9" s="110">
        <f t="shared" ref="F9:F15" si="1">(E9/E8-1)*100</f>
        <v>32.571369434987595</v>
      </c>
      <c r="G9" s="110">
        <f t="shared" ref="G9" si="2">(E9/D9-1)*100</f>
        <v>-20.545913905638102</v>
      </c>
    </row>
    <row r="10" spans="2:9">
      <c r="B10" s="79" t="s">
        <v>37</v>
      </c>
      <c r="C10" s="238">
        <v>4419.1887260479079</v>
      </c>
      <c r="D10" s="238">
        <v>7621.296860804714</v>
      </c>
      <c r="E10" s="238">
        <v>5800.1297155858929</v>
      </c>
      <c r="F10" s="110">
        <f t="shared" si="1"/>
        <v>-1.1653264281688669</v>
      </c>
      <c r="G10" s="110">
        <f t="shared" ref="G10" si="3">(E10/D10-1)*100</f>
        <v>-23.895764441152188</v>
      </c>
    </row>
    <row r="11" spans="2:9">
      <c r="B11" s="79" t="s">
        <v>36</v>
      </c>
      <c r="C11" s="238">
        <v>4218.045080392988</v>
      </c>
      <c r="D11" s="238">
        <v>7169.2904729380289</v>
      </c>
      <c r="E11" s="239">
        <v>5819.0288503826196</v>
      </c>
      <c r="F11" s="110">
        <f t="shared" si="1"/>
        <v>0.32583986433858403</v>
      </c>
      <c r="G11" s="110">
        <f t="shared" ref="G11" si="4">(E11/D11-1)*100</f>
        <v>-18.833964499726321</v>
      </c>
    </row>
    <row r="12" spans="2:9">
      <c r="B12" s="79" t="s">
        <v>35</v>
      </c>
      <c r="C12" s="238">
        <v>4293.8489268546818</v>
      </c>
      <c r="D12" s="238">
        <v>6467.8749860272064</v>
      </c>
      <c r="E12" s="239">
        <v>6469.0614029835524</v>
      </c>
      <c r="F12" s="110">
        <f t="shared" si="1"/>
        <v>11.170808210689497</v>
      </c>
      <c r="G12" s="110">
        <f t="shared" ref="G12" si="5">(E12/D12-1)*100</f>
        <v>1.8343226467876228E-2</v>
      </c>
    </row>
    <row r="13" spans="2:9">
      <c r="B13" s="79" t="s">
        <v>34</v>
      </c>
      <c r="C13" s="238">
        <v>3778.7463022463317</v>
      </c>
      <c r="D13" s="238">
        <v>6864.28954335664</v>
      </c>
      <c r="E13" s="238">
        <v>6703.5713673747223</v>
      </c>
      <c r="F13" s="110">
        <f t="shared" si="1"/>
        <v>3.6251003009959648</v>
      </c>
      <c r="G13" s="110">
        <f t="shared" ref="G13" si="6">(E13/D13-1)*100</f>
        <v>-2.3413665021963292</v>
      </c>
    </row>
    <row r="14" spans="2:9">
      <c r="B14" s="79" t="s">
        <v>33</v>
      </c>
      <c r="C14" s="238">
        <v>3934.1468877263478</v>
      </c>
      <c r="D14" s="238">
        <v>7022.6052558737429</v>
      </c>
      <c r="E14" s="239">
        <v>6933.8661538584938</v>
      </c>
      <c r="F14" s="110">
        <f t="shared" si="1"/>
        <v>3.4354044115138649</v>
      </c>
      <c r="G14" s="110">
        <f t="shared" ref="G14" si="7">(E14/D14-1)*100</f>
        <v>-1.2636208185135778</v>
      </c>
    </row>
    <row r="15" spans="2:9">
      <c r="B15" s="79" t="s">
        <v>32</v>
      </c>
      <c r="C15" s="238">
        <v>3813.1342349857005</v>
      </c>
      <c r="D15" s="238">
        <v>9325.9284041466872</v>
      </c>
      <c r="E15" s="239">
        <v>7035.5863465460179</v>
      </c>
      <c r="F15" s="110">
        <f t="shared" si="1"/>
        <v>1.4670054256948672</v>
      </c>
      <c r="G15" s="110">
        <f t="shared" ref="G15" si="8">(E15/D15-1)*100</f>
        <v>-24.55886382938872</v>
      </c>
    </row>
    <row r="16" spans="2:9">
      <c r="B16" s="79" t="s">
        <v>31</v>
      </c>
      <c r="C16" s="238">
        <v>4307.8244704163626</v>
      </c>
      <c r="D16" s="238">
        <v>11971.777374859341</v>
      </c>
      <c r="E16" s="238">
        <v>7212.189549529674</v>
      </c>
      <c r="F16" s="110">
        <f t="shared" ref="F16" si="9">(E16/E15-1)*100</f>
        <v>2.5101419311036599</v>
      </c>
      <c r="G16" s="110">
        <f t="shared" ref="G16" si="10">(E16/D16-1)*100</f>
        <v>-39.756735163859389</v>
      </c>
    </row>
    <row r="17" spans="2:9">
      <c r="B17" s="79" t="s">
        <v>30</v>
      </c>
      <c r="C17" s="238">
        <v>4391.534614620974</v>
      </c>
      <c r="D17" s="238">
        <v>14486.091536332786</v>
      </c>
      <c r="E17" s="238">
        <v>8861.2732057931389</v>
      </c>
      <c r="F17" s="110">
        <f t="shared" ref="F17" si="11">(E17/E16-1)*100</f>
        <v>22.865228997912368</v>
      </c>
      <c r="G17" s="110">
        <f t="shared" ref="G17" si="12">(E17/D17-1)*100</f>
        <v>-38.829095594432459</v>
      </c>
    </row>
    <row r="18" spans="2:9">
      <c r="B18" s="79" t="s">
        <v>29</v>
      </c>
      <c r="C18" s="238">
        <v>6788.0859724450893</v>
      </c>
      <c r="D18" s="238">
        <v>9852.8230928128323</v>
      </c>
      <c r="E18" s="238">
        <v>7055.5771453195703</v>
      </c>
      <c r="F18" s="110">
        <f t="shared" ref="F18" si="13">(E18/E17-1)*100</f>
        <v>-20.37738842419482</v>
      </c>
      <c r="G18" s="110">
        <f t="shared" ref="G18" si="14">(E18/D18-1)*100</f>
        <v>-28.390299116744732</v>
      </c>
    </row>
    <row r="19" spans="2:9">
      <c r="B19" s="2" t="s">
        <v>28</v>
      </c>
      <c r="C19" s="240">
        <v>8184.0223490930721</v>
      </c>
      <c r="D19" s="240">
        <v>5162.9898173073279</v>
      </c>
      <c r="E19" s="240"/>
      <c r="F19" s="110"/>
      <c r="G19" s="110"/>
    </row>
    <row r="20" spans="2:9">
      <c r="B20" s="4" t="s">
        <v>194</v>
      </c>
      <c r="C20" s="241">
        <f>AVERAGE(C8:C19)</f>
        <v>4665.7463760352248</v>
      </c>
      <c r="D20" s="241">
        <f>AVERAGE(D8:D19)</f>
        <v>8442.3174719888739</v>
      </c>
      <c r="E20" s="241">
        <f>AVERAGE(E8:E19)</f>
        <v>6562.3169057040332</v>
      </c>
      <c r="F20" s="111"/>
      <c r="G20" s="111">
        <f t="shared" ref="G20" si="15">(E20/D20-1)*100</f>
        <v>-22.268773621965476</v>
      </c>
    </row>
    <row r="21" spans="2:9">
      <c r="B21" s="3" t="s">
        <v>267</v>
      </c>
      <c r="C21" s="242">
        <f>AVERAGE(C8:C18)</f>
        <v>4345.9031057572392</v>
      </c>
      <c r="D21" s="242">
        <f t="shared" ref="D21:E21" si="16">AVERAGE(D8:D18)</f>
        <v>8740.4381678690133</v>
      </c>
      <c r="E21" s="242">
        <f t="shared" si="16"/>
        <v>6562.3169057040332</v>
      </c>
      <c r="F21" s="112"/>
      <c r="G21" s="112">
        <f>(E21/D21-1)*100</f>
        <v>-24.920046573546362</v>
      </c>
    </row>
    <row r="22" spans="2:9" ht="82.35" customHeight="1">
      <c r="B22" s="319" t="s">
        <v>220</v>
      </c>
      <c r="C22" s="319"/>
      <c r="D22" s="319"/>
      <c r="E22" s="319"/>
      <c r="F22" s="319"/>
      <c r="G22" s="319"/>
      <c r="H22" s="169"/>
      <c r="I22" s="109"/>
    </row>
  </sheetData>
  <mergeCells count="7">
    <mergeCell ref="B22:G22"/>
    <mergeCell ref="F6:G6"/>
    <mergeCell ref="B6:B7"/>
    <mergeCell ref="B2:G2"/>
    <mergeCell ref="B3:G3"/>
    <mergeCell ref="B4:G4"/>
    <mergeCell ref="C6:E6"/>
  </mergeCells>
  <hyperlinks>
    <hyperlink ref="I2" r:id="rId1" location="Índice!A1" xr:uid="{00000000-0004-0000-0500-000000000000}"/>
  </hyperlinks>
  <printOptions horizontalCentered="1"/>
  <pageMargins left="0.70866141732283472" right="0.70866141732283472" top="1.299212598425197" bottom="0.74803149606299213" header="0.31496062992125984" footer="0.31496062992125984"/>
  <pageSetup paperSize="122" scale="94" orientation="portrait" r:id="rId2"/>
  <headerFooter differentFirst="1">
    <oddFooter>&amp;C&amp;P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M36"/>
  <sheetViews>
    <sheetView view="pageBreakPreview" zoomScale="80" zoomScaleNormal="80" zoomScaleSheetLayoutView="80" workbookViewId="0"/>
  </sheetViews>
  <sheetFormatPr baseColWidth="10" defaultColWidth="10.85546875" defaultRowHeight="12.75"/>
  <cols>
    <col min="1" max="1" width="1.42578125" style="160" customWidth="1"/>
    <col min="2" max="12" width="11.5703125" style="160" customWidth="1"/>
    <col min="13" max="16384" width="10.85546875" style="160"/>
  </cols>
  <sheetData>
    <row r="1" spans="2:13" ht="6.75" customHeight="1"/>
    <row r="2" spans="2:13">
      <c r="B2" s="325" t="s">
        <v>56</v>
      </c>
      <c r="C2" s="325"/>
      <c r="D2" s="325"/>
      <c r="E2" s="325"/>
      <c r="F2" s="325"/>
      <c r="G2" s="325"/>
      <c r="H2" s="325"/>
      <c r="I2" s="325"/>
      <c r="J2" s="325"/>
      <c r="K2" s="325"/>
      <c r="L2" s="325"/>
      <c r="M2" s="40" t="s">
        <v>134</v>
      </c>
    </row>
    <row r="3" spans="2:13">
      <c r="B3" s="325" t="s">
        <v>126</v>
      </c>
      <c r="C3" s="325"/>
      <c r="D3" s="325"/>
      <c r="E3" s="325"/>
      <c r="F3" s="325"/>
      <c r="G3" s="325"/>
      <c r="H3" s="325"/>
      <c r="I3" s="325"/>
      <c r="J3" s="325"/>
      <c r="K3" s="325"/>
      <c r="L3" s="325"/>
    </row>
    <row r="4" spans="2:13">
      <c r="B4" s="326" t="s">
        <v>207</v>
      </c>
      <c r="C4" s="326"/>
      <c r="D4" s="326"/>
      <c r="E4" s="326"/>
      <c r="F4" s="326"/>
      <c r="G4" s="326"/>
      <c r="H4" s="326"/>
      <c r="I4" s="326"/>
      <c r="J4" s="326"/>
      <c r="K4" s="326"/>
      <c r="L4" s="326"/>
    </row>
    <row r="5" spans="2:13" ht="28.7" customHeight="1">
      <c r="B5" s="49" t="s">
        <v>208</v>
      </c>
      <c r="C5" s="70" t="s">
        <v>59</v>
      </c>
      <c r="D5" s="70" t="s">
        <v>113</v>
      </c>
      <c r="E5" s="70" t="s">
        <v>261</v>
      </c>
      <c r="F5" s="70" t="s">
        <v>209</v>
      </c>
      <c r="G5" s="70" t="s">
        <v>210</v>
      </c>
      <c r="H5" s="70" t="s">
        <v>119</v>
      </c>
      <c r="I5" s="70" t="s">
        <v>142</v>
      </c>
      <c r="J5" s="70" t="s">
        <v>244</v>
      </c>
      <c r="K5" s="70" t="s">
        <v>262</v>
      </c>
      <c r="L5" s="70" t="s">
        <v>65</v>
      </c>
    </row>
    <row r="6" spans="2:13">
      <c r="B6" s="76">
        <v>43774</v>
      </c>
      <c r="C6" s="105">
        <v>8499.1282771535589</v>
      </c>
      <c r="D6" s="105">
        <v>9438.1086142322092</v>
      </c>
      <c r="E6" s="105"/>
      <c r="F6" s="105">
        <v>7689.84</v>
      </c>
      <c r="G6" s="201">
        <v>7478</v>
      </c>
      <c r="H6" s="201"/>
      <c r="I6" s="201">
        <v>7370.7042253521131</v>
      </c>
      <c r="J6" s="105"/>
      <c r="K6" s="201"/>
      <c r="L6" s="105">
        <v>8422.387363834423</v>
      </c>
    </row>
    <row r="7" spans="2:13">
      <c r="B7" s="77">
        <v>43775</v>
      </c>
      <c r="C7" s="73">
        <v>7802.5314285714285</v>
      </c>
      <c r="D7" s="73">
        <v>8806.9557344064378</v>
      </c>
      <c r="E7" s="73"/>
      <c r="F7" s="73">
        <v>7700.9195402298847</v>
      </c>
      <c r="G7" s="73">
        <v>7500</v>
      </c>
      <c r="H7" s="73"/>
      <c r="I7" s="73">
        <v>7740.0766961651916</v>
      </c>
      <c r="J7" s="73"/>
      <c r="K7" s="73"/>
      <c r="L7" s="73">
        <v>8006.5673575129531</v>
      </c>
    </row>
    <row r="8" spans="2:13">
      <c r="B8" s="77">
        <v>43776</v>
      </c>
      <c r="C8" s="73">
        <v>8095.7478573403369</v>
      </c>
      <c r="D8" s="73">
        <v>7935.5026455026455</v>
      </c>
      <c r="E8" s="73"/>
      <c r="F8" s="73">
        <v>7873.0245901639346</v>
      </c>
      <c r="G8" s="73">
        <v>7022</v>
      </c>
      <c r="H8" s="73"/>
      <c r="I8" s="73">
        <v>7301.5642458100556</v>
      </c>
      <c r="J8" s="73"/>
      <c r="K8" s="73">
        <v>10500</v>
      </c>
      <c r="L8" s="73">
        <v>7883.757132667618</v>
      </c>
    </row>
    <row r="9" spans="2:13">
      <c r="B9" s="77">
        <v>43777</v>
      </c>
      <c r="C9" s="73">
        <v>7454.836012861736</v>
      </c>
      <c r="D9" s="73">
        <v>7335.9466666666667</v>
      </c>
      <c r="E9" s="73"/>
      <c r="F9" s="73">
        <v>7687.5</v>
      </c>
      <c r="G9" s="73">
        <v>6491.9445407279027</v>
      </c>
      <c r="H9" s="73">
        <v>7000</v>
      </c>
      <c r="I9" s="73">
        <v>6781.9498069498068</v>
      </c>
      <c r="J9" s="73"/>
      <c r="K9" s="73">
        <v>11000</v>
      </c>
      <c r="L9" s="73">
        <v>7096.5052160953801</v>
      </c>
    </row>
    <row r="10" spans="2:13">
      <c r="B10" s="77">
        <v>43780</v>
      </c>
      <c r="C10" s="73">
        <v>9053.1178707224335</v>
      </c>
      <c r="D10" s="73">
        <v>8210.2272727272721</v>
      </c>
      <c r="E10" s="73"/>
      <c r="F10" s="73">
        <v>7426.8292682926831</v>
      </c>
      <c r="G10" s="73"/>
      <c r="H10" s="73">
        <v>6721.2086330935253</v>
      </c>
      <c r="I10" s="73">
        <v>7329.8275862068967</v>
      </c>
      <c r="J10" s="73"/>
      <c r="K10" s="73">
        <v>10583</v>
      </c>
      <c r="L10" s="73">
        <v>8019.1423925339368</v>
      </c>
    </row>
    <row r="11" spans="2:13">
      <c r="B11" s="77">
        <v>43781</v>
      </c>
      <c r="C11" s="73">
        <v>6840.9215017064844</v>
      </c>
      <c r="D11" s="73">
        <v>7415.0446428571431</v>
      </c>
      <c r="E11" s="73"/>
      <c r="F11" s="73">
        <v>7224.3218390804595</v>
      </c>
      <c r="G11" s="73">
        <v>6772.6896551724139</v>
      </c>
      <c r="H11" s="73">
        <v>6393.939393939394</v>
      </c>
      <c r="I11" s="73">
        <v>7192.130434782609</v>
      </c>
      <c r="J11" s="73"/>
      <c r="K11" s="73">
        <v>9545</v>
      </c>
      <c r="L11" s="73">
        <v>6933.120544394038</v>
      </c>
    </row>
    <row r="12" spans="2:13">
      <c r="B12" s="77">
        <v>43782</v>
      </c>
      <c r="C12" s="73">
        <v>7581.9527537042213</v>
      </c>
      <c r="D12" s="73">
        <v>8853.351955307262</v>
      </c>
      <c r="E12" s="73"/>
      <c r="F12" s="73">
        <v>7218.75</v>
      </c>
      <c r="G12" s="73">
        <v>5269</v>
      </c>
      <c r="H12" s="73">
        <v>6302.408163265306</v>
      </c>
      <c r="I12" s="73">
        <v>6196.6580310880827</v>
      </c>
      <c r="J12" s="73"/>
      <c r="K12" s="73">
        <v>9000</v>
      </c>
      <c r="L12" s="73">
        <v>7401.7873729132671</v>
      </c>
    </row>
    <row r="13" spans="2:13">
      <c r="B13" s="77">
        <v>43783</v>
      </c>
      <c r="C13" s="73">
        <v>6435.1531434712524</v>
      </c>
      <c r="D13" s="73">
        <v>7072.8729281767955</v>
      </c>
      <c r="E13" s="73"/>
      <c r="F13" s="73">
        <v>7000</v>
      </c>
      <c r="G13" s="73">
        <v>5648.2432432432433</v>
      </c>
      <c r="H13" s="73">
        <v>6231</v>
      </c>
      <c r="I13" s="73">
        <v>5351.641975308642</v>
      </c>
      <c r="J13" s="73"/>
      <c r="K13" s="73">
        <v>9000</v>
      </c>
      <c r="L13" s="73">
        <v>6346.1831398502763</v>
      </c>
    </row>
    <row r="14" spans="2:13">
      <c r="B14" s="77">
        <v>43784</v>
      </c>
      <c r="C14" s="73">
        <v>7256.1086474501108</v>
      </c>
      <c r="D14" s="73">
        <v>6590.1360544217687</v>
      </c>
      <c r="E14" s="73"/>
      <c r="F14" s="73">
        <v>7250</v>
      </c>
      <c r="G14" s="73">
        <v>6005.2417582417584</v>
      </c>
      <c r="H14" s="73">
        <v>6227</v>
      </c>
      <c r="I14" s="73">
        <v>5702.2959076600209</v>
      </c>
      <c r="J14" s="73"/>
      <c r="K14" s="73">
        <v>8000</v>
      </c>
      <c r="L14" s="73">
        <v>6626.5241708215908</v>
      </c>
    </row>
    <row r="15" spans="2:13">
      <c r="B15" s="77">
        <v>43787</v>
      </c>
      <c r="C15" s="73">
        <v>9530.8298969072166</v>
      </c>
      <c r="D15" s="73">
        <v>10463.939393939394</v>
      </c>
      <c r="E15" s="73"/>
      <c r="F15" s="73">
        <v>8650.3968253968251</v>
      </c>
      <c r="G15" s="73">
        <v>9406.4406779661022</v>
      </c>
      <c r="H15" s="73">
        <v>7250</v>
      </c>
      <c r="I15" s="73">
        <v>7118.276381909548</v>
      </c>
      <c r="J15" s="73"/>
      <c r="K15" s="73"/>
      <c r="L15" s="73">
        <v>8803.2996587030721</v>
      </c>
    </row>
    <row r="16" spans="2:13">
      <c r="B16" s="77">
        <v>43788</v>
      </c>
      <c r="C16" s="73">
        <v>7365.6317567567567</v>
      </c>
      <c r="D16" s="73">
        <v>7785.5238095238092</v>
      </c>
      <c r="E16" s="73"/>
      <c r="F16" s="73">
        <v>8080.2139037433153</v>
      </c>
      <c r="G16" s="73">
        <v>6724.4446952595936</v>
      </c>
      <c r="H16" s="73">
        <v>6490.8571428571431</v>
      </c>
      <c r="I16" s="73">
        <v>6272.6890756302519</v>
      </c>
      <c r="J16" s="73"/>
      <c r="K16" s="73"/>
      <c r="L16" s="73">
        <v>7091.9720168954591</v>
      </c>
    </row>
    <row r="17" spans="2:12">
      <c r="B17" s="77">
        <v>43789</v>
      </c>
      <c r="C17" s="73">
        <v>7958.8125984251965</v>
      </c>
      <c r="D17" s="73">
        <v>7567.7027027027025</v>
      </c>
      <c r="E17" s="73"/>
      <c r="F17" s="73"/>
      <c r="G17" s="73">
        <v>5776.4539473684208</v>
      </c>
      <c r="H17" s="73">
        <v>5558.8823529411766</v>
      </c>
      <c r="I17" s="73">
        <v>5779.1605995717346</v>
      </c>
      <c r="J17" s="73"/>
      <c r="K17" s="73"/>
      <c r="L17" s="73">
        <v>6795.2554913294798</v>
      </c>
    </row>
    <row r="18" spans="2:12">
      <c r="B18" s="77">
        <v>43790</v>
      </c>
      <c r="C18" s="73">
        <v>7138.2333333333336</v>
      </c>
      <c r="D18" s="73">
        <v>7407.5431034482763</v>
      </c>
      <c r="E18" s="73"/>
      <c r="F18" s="73">
        <v>5000</v>
      </c>
      <c r="G18" s="73">
        <v>5274.0972222222226</v>
      </c>
      <c r="H18" s="73"/>
      <c r="I18" s="73">
        <v>4669.565217391304</v>
      </c>
      <c r="J18" s="73"/>
      <c r="K18" s="73">
        <v>8500</v>
      </c>
      <c r="L18" s="73">
        <v>6534.311833417979</v>
      </c>
    </row>
    <row r="19" spans="2:12">
      <c r="B19" s="77">
        <v>43791</v>
      </c>
      <c r="C19" s="73">
        <v>6501.3089005235606</v>
      </c>
      <c r="D19" s="73">
        <v>7202.272727272727</v>
      </c>
      <c r="E19" s="73"/>
      <c r="F19" s="73">
        <v>6825.0960451977398</v>
      </c>
      <c r="G19" s="73">
        <v>5987.8048780487807</v>
      </c>
      <c r="H19" s="73">
        <v>4801.9433962264147</v>
      </c>
      <c r="I19" s="73">
        <v>5561.1632653061224</v>
      </c>
      <c r="J19" s="73"/>
      <c r="K19" s="73">
        <v>8000</v>
      </c>
      <c r="L19" s="73">
        <v>6381.5870253164558</v>
      </c>
    </row>
    <row r="20" spans="2:12">
      <c r="B20" s="77">
        <v>43794</v>
      </c>
      <c r="C20" s="73">
        <v>7184.7438423645317</v>
      </c>
      <c r="D20" s="73">
        <v>7385.3271028037379</v>
      </c>
      <c r="E20" s="73"/>
      <c r="F20" s="73">
        <v>5564.3139534883721</v>
      </c>
      <c r="G20" s="73">
        <v>6245.4802259887001</v>
      </c>
      <c r="H20" s="73">
        <v>5000</v>
      </c>
      <c r="I20" s="73">
        <v>5758</v>
      </c>
      <c r="J20" s="73"/>
      <c r="K20" s="73">
        <v>7000</v>
      </c>
      <c r="L20" s="73">
        <v>6586.0800970873788</v>
      </c>
    </row>
    <row r="21" spans="2:12">
      <c r="B21" s="77">
        <v>43795</v>
      </c>
      <c r="C21" s="73">
        <v>6791.8120184899844</v>
      </c>
      <c r="D21" s="73">
        <v>8654.5588235294126</v>
      </c>
      <c r="E21" s="73"/>
      <c r="F21" s="73"/>
      <c r="G21" s="73">
        <v>5959.7062937062938</v>
      </c>
      <c r="H21" s="73"/>
      <c r="I21" s="73">
        <v>6064.355731225296</v>
      </c>
      <c r="J21" s="73"/>
      <c r="K21" s="73">
        <v>7000</v>
      </c>
      <c r="L21" s="73">
        <v>6694.0105011933174</v>
      </c>
    </row>
    <row r="22" spans="2:12">
      <c r="B22" s="77">
        <v>43796</v>
      </c>
      <c r="C22" s="73">
        <v>6652.1057934508817</v>
      </c>
      <c r="D22" s="73">
        <v>7750</v>
      </c>
      <c r="E22" s="73"/>
      <c r="F22" s="73"/>
      <c r="G22" s="73">
        <v>6077.9680511182105</v>
      </c>
      <c r="H22" s="73"/>
      <c r="I22" s="73">
        <v>5079.5142857142855</v>
      </c>
      <c r="J22" s="73"/>
      <c r="K22" s="73">
        <v>7000</v>
      </c>
      <c r="L22" s="73">
        <v>6402.3642241379312</v>
      </c>
    </row>
    <row r="23" spans="2:12">
      <c r="B23" s="77">
        <v>43797</v>
      </c>
      <c r="C23" s="73">
        <v>6502.4272930648767</v>
      </c>
      <c r="D23" s="73">
        <v>5982.7906976744189</v>
      </c>
      <c r="E23" s="73">
        <v>7000</v>
      </c>
      <c r="F23" s="73">
        <v>6113.1935483870966</v>
      </c>
      <c r="G23" s="73">
        <v>5176.9393139841686</v>
      </c>
      <c r="H23" s="73">
        <v>6208</v>
      </c>
      <c r="I23" s="73">
        <v>4696.2958057395144</v>
      </c>
      <c r="J23" s="73"/>
      <c r="K23" s="73"/>
      <c r="L23" s="73">
        <v>5829.1282268303003</v>
      </c>
    </row>
    <row r="24" spans="2:12">
      <c r="B24" s="77">
        <v>43798</v>
      </c>
      <c r="C24" s="73">
        <v>6408.6</v>
      </c>
      <c r="D24" s="73">
        <v>6244.9325513196482</v>
      </c>
      <c r="E24" s="73"/>
      <c r="F24" s="73"/>
      <c r="G24" s="73">
        <v>5137.5172413793107</v>
      </c>
      <c r="H24" s="73"/>
      <c r="I24" s="73">
        <v>4479.7509157509157</v>
      </c>
      <c r="J24" s="73"/>
      <c r="K24" s="73"/>
      <c r="L24" s="73">
        <v>5577.0996060776588</v>
      </c>
    </row>
    <row r="25" spans="2:12">
      <c r="B25" s="77">
        <v>43801</v>
      </c>
      <c r="C25" s="73">
        <v>6208</v>
      </c>
      <c r="D25" s="73">
        <v>10613.418803418803</v>
      </c>
      <c r="E25" s="73"/>
      <c r="F25" s="73">
        <v>7000</v>
      </c>
      <c r="G25" s="73">
        <v>5314.4685314685312</v>
      </c>
      <c r="H25" s="73"/>
      <c r="I25" s="73">
        <v>4701.8321678321681</v>
      </c>
      <c r="J25" s="73"/>
      <c r="K25" s="73"/>
      <c r="L25" s="73">
        <v>6466.4005602240895</v>
      </c>
    </row>
    <row r="26" spans="2:12">
      <c r="B26" s="77">
        <v>43802</v>
      </c>
      <c r="C26" s="73">
        <v>6035.0992018244015</v>
      </c>
      <c r="D26" s="73">
        <v>6236.6315789473683</v>
      </c>
      <c r="E26" s="73"/>
      <c r="F26" s="73">
        <v>7000</v>
      </c>
      <c r="G26" s="73">
        <v>4949.8160919540232</v>
      </c>
      <c r="H26" s="73"/>
      <c r="I26" s="73">
        <v>4615.9349593495936</v>
      </c>
      <c r="J26" s="73"/>
      <c r="K26" s="73"/>
      <c r="L26" s="73">
        <v>5471.4489603024576</v>
      </c>
    </row>
    <row r="27" spans="2:12">
      <c r="B27" s="77">
        <v>43803</v>
      </c>
      <c r="C27" s="73">
        <v>5866.4653465346537</v>
      </c>
      <c r="D27" s="73">
        <v>5906.7948717948721</v>
      </c>
      <c r="E27" s="73"/>
      <c r="F27" s="73"/>
      <c r="G27" s="73">
        <v>5335.3424657534242</v>
      </c>
      <c r="H27" s="73"/>
      <c r="I27" s="73">
        <v>4370.9218106995886</v>
      </c>
      <c r="J27" s="73"/>
      <c r="K27" s="73"/>
      <c r="L27" s="73">
        <v>5279.0801186943618</v>
      </c>
    </row>
    <row r="28" spans="2:12">
      <c r="B28" s="77">
        <v>43804</v>
      </c>
      <c r="C28" s="73">
        <v>6098.8547486033522</v>
      </c>
      <c r="D28" s="73">
        <v>5761.395348837209</v>
      </c>
      <c r="E28" s="73"/>
      <c r="F28" s="73">
        <v>6500</v>
      </c>
      <c r="G28" s="73">
        <v>5473.4736842105267</v>
      </c>
      <c r="H28" s="73"/>
      <c r="I28" s="73">
        <v>4321.1167512690354</v>
      </c>
      <c r="J28" s="73"/>
      <c r="K28" s="73"/>
      <c r="L28" s="73">
        <v>5378.4224598930477</v>
      </c>
    </row>
    <row r="29" spans="2:12">
      <c r="B29" s="77">
        <v>43805</v>
      </c>
      <c r="C29" s="73">
        <v>6535.642782969886</v>
      </c>
      <c r="D29" s="73">
        <v>5874.6341463414637</v>
      </c>
      <c r="E29" s="73"/>
      <c r="F29" s="73">
        <v>6172.3103448275861</v>
      </c>
      <c r="G29" s="73">
        <v>7500</v>
      </c>
      <c r="H29" s="73"/>
      <c r="I29" s="73">
        <v>4307.5846372688475</v>
      </c>
      <c r="J29" s="73"/>
      <c r="K29" s="73"/>
      <c r="L29" s="73">
        <v>5691.64913957935</v>
      </c>
    </row>
    <row r="30" spans="2:12">
      <c r="B30" s="77">
        <v>43808</v>
      </c>
      <c r="C30" s="73">
        <v>6551.9310344827591</v>
      </c>
      <c r="D30" s="73">
        <v>7782.1445221445219</v>
      </c>
      <c r="E30" s="73"/>
      <c r="F30" s="73"/>
      <c r="G30" s="73">
        <v>6703.125</v>
      </c>
      <c r="H30" s="73">
        <v>4727</v>
      </c>
      <c r="I30" s="73">
        <v>4530.5295404814005</v>
      </c>
      <c r="J30" s="73"/>
      <c r="K30" s="73"/>
      <c r="L30" s="73">
        <v>6096.9204097714737</v>
      </c>
    </row>
    <row r="31" spans="2:12">
      <c r="B31" s="77">
        <v>43809</v>
      </c>
      <c r="C31" s="73">
        <v>6944.3780918727916</v>
      </c>
      <c r="D31" s="73">
        <v>7833.2380952380954</v>
      </c>
      <c r="E31" s="73"/>
      <c r="F31" s="73"/>
      <c r="G31" s="73">
        <v>5378.1621621621625</v>
      </c>
      <c r="H31" s="73"/>
      <c r="I31" s="73">
        <v>4193.3376865671644</v>
      </c>
      <c r="J31" s="73"/>
      <c r="K31" s="73"/>
      <c r="L31" s="73">
        <v>5666.8283548818545</v>
      </c>
    </row>
    <row r="32" spans="2:12">
      <c r="B32" s="77">
        <v>43810</v>
      </c>
      <c r="C32" s="73">
        <v>5739.9031007751937</v>
      </c>
      <c r="D32" s="73">
        <v>5605.6626506024095</v>
      </c>
      <c r="E32" s="73"/>
      <c r="F32" s="73">
        <v>5250</v>
      </c>
      <c r="G32" s="73">
        <v>4460.6792452830186</v>
      </c>
      <c r="H32" s="73"/>
      <c r="I32" s="73">
        <v>4317.4871794871797</v>
      </c>
      <c r="J32" s="73"/>
      <c r="K32" s="73"/>
      <c r="L32" s="73">
        <v>5044.2853759621075</v>
      </c>
    </row>
    <row r="33" spans="2:12">
      <c r="B33" s="77">
        <v>43811</v>
      </c>
      <c r="C33" s="73">
        <v>5570.8598726114651</v>
      </c>
      <c r="D33" s="73">
        <v>5633.0625</v>
      </c>
      <c r="E33" s="73"/>
      <c r="F33" s="73">
        <v>5250</v>
      </c>
      <c r="G33" s="73">
        <v>4394.2036553524804</v>
      </c>
      <c r="H33" s="73"/>
      <c r="I33" s="73">
        <v>5188.5565410199561</v>
      </c>
      <c r="J33" s="73"/>
      <c r="K33" s="73"/>
      <c r="L33" s="73">
        <v>5223.669487750557</v>
      </c>
    </row>
    <row r="34" spans="2:12">
      <c r="B34" s="77">
        <v>43812</v>
      </c>
      <c r="C34" s="73">
        <v>5603.5384615384619</v>
      </c>
      <c r="D34" s="73">
        <v>6750</v>
      </c>
      <c r="E34" s="73"/>
      <c r="F34" s="73">
        <v>5250</v>
      </c>
      <c r="G34" s="73">
        <v>5017.6190476190477</v>
      </c>
      <c r="H34" s="73"/>
      <c r="I34" s="73">
        <v>4365.393899204244</v>
      </c>
      <c r="J34" s="73"/>
      <c r="K34" s="73"/>
      <c r="L34" s="73">
        <v>4941.1097733711049</v>
      </c>
    </row>
    <row r="35" spans="2:12">
      <c r="B35" s="77">
        <v>43815</v>
      </c>
      <c r="C35" s="73">
        <v>5737.1689497716898</v>
      </c>
      <c r="D35" s="73">
        <v>6750</v>
      </c>
      <c r="E35" s="73"/>
      <c r="F35" s="73">
        <v>5250</v>
      </c>
      <c r="G35" s="73">
        <v>7000</v>
      </c>
      <c r="H35" s="73"/>
      <c r="I35" s="73">
        <v>4289.4751131221719</v>
      </c>
      <c r="J35" s="73"/>
      <c r="K35" s="258"/>
      <c r="L35" s="202">
        <v>5191.6696878147031</v>
      </c>
    </row>
    <row r="36" spans="2:12" ht="69" customHeight="1">
      <c r="B36" s="324" t="s">
        <v>219</v>
      </c>
      <c r="C36" s="324"/>
      <c r="D36" s="324"/>
      <c r="E36" s="324"/>
      <c r="F36" s="324"/>
      <c r="G36" s="324"/>
      <c r="H36" s="324"/>
      <c r="I36" s="324"/>
      <c r="J36" s="324"/>
      <c r="K36" s="324"/>
      <c r="L36" s="324"/>
    </row>
  </sheetData>
  <mergeCells count="4">
    <mergeCell ref="B36:L36"/>
    <mergeCell ref="B2:L2"/>
    <mergeCell ref="B3:L3"/>
    <mergeCell ref="B4:L4"/>
  </mergeCells>
  <hyperlinks>
    <hyperlink ref="M2" r:id="rId1" location="Índice!A1" xr:uid="{00000000-0004-0000-0600-000000000000}"/>
  </hyperlinks>
  <printOptions horizontalCentered="1"/>
  <pageMargins left="0.31496062992125984" right="0.31496062992125984" top="1.299212598425197" bottom="0.74803149606299213" header="0.31496062992125984" footer="0.31496062992125984"/>
  <pageSetup paperSize="122" scale="79" orientation="portrait" r:id="rId2"/>
  <headerFooter differentFirst="1">
    <oddFooter>&amp;C&amp;P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89" zoomScaleNormal="80" zoomScaleSheetLayoutView="89" workbookViewId="0"/>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23" t="s">
        <v>103</v>
      </c>
      <c r="C2" s="323"/>
      <c r="D2" s="323"/>
      <c r="E2" s="323"/>
      <c r="F2" s="323"/>
      <c r="G2" s="323"/>
      <c r="H2" s="323"/>
      <c r="I2" s="323"/>
      <c r="J2" s="323"/>
      <c r="K2" s="323"/>
      <c r="L2" s="323"/>
      <c r="M2" s="323"/>
      <c r="N2" s="81"/>
      <c r="O2" s="40" t="s">
        <v>134</v>
      </c>
    </row>
    <row r="3" spans="2:15">
      <c r="B3" s="323" t="s">
        <v>125</v>
      </c>
      <c r="C3" s="323"/>
      <c r="D3" s="323"/>
      <c r="E3" s="323"/>
      <c r="F3" s="323"/>
      <c r="G3" s="323"/>
      <c r="H3" s="323"/>
      <c r="I3" s="323"/>
      <c r="J3" s="323"/>
      <c r="K3" s="323"/>
      <c r="L3" s="323"/>
      <c r="M3" s="323"/>
      <c r="N3" s="81"/>
    </row>
    <row r="4" spans="2:15">
      <c r="B4" s="323" t="s">
        <v>207</v>
      </c>
      <c r="C4" s="323"/>
      <c r="D4" s="323"/>
      <c r="E4" s="323"/>
      <c r="F4" s="323"/>
      <c r="G4" s="323"/>
      <c r="H4" s="323"/>
      <c r="I4" s="323"/>
      <c r="J4" s="323"/>
      <c r="K4" s="323"/>
      <c r="L4" s="323"/>
      <c r="M4" s="323"/>
      <c r="N4" s="81"/>
    </row>
    <row r="5" spans="2:15" ht="43.7" customHeight="1">
      <c r="B5" s="29" t="s">
        <v>60</v>
      </c>
      <c r="C5" s="30" t="s">
        <v>150</v>
      </c>
      <c r="D5" s="30" t="s">
        <v>156</v>
      </c>
      <c r="E5" s="30" t="s">
        <v>151</v>
      </c>
      <c r="F5" s="30" t="s">
        <v>199</v>
      </c>
      <c r="G5" s="30" t="s">
        <v>211</v>
      </c>
      <c r="H5" s="30" t="s">
        <v>152</v>
      </c>
      <c r="I5" s="30" t="s">
        <v>268</v>
      </c>
      <c r="J5" s="30" t="s">
        <v>141</v>
      </c>
      <c r="K5" s="30" t="s">
        <v>153</v>
      </c>
      <c r="L5" s="30" t="s">
        <v>154</v>
      </c>
      <c r="M5" s="30" t="s">
        <v>65</v>
      </c>
      <c r="N5" s="93"/>
    </row>
    <row r="6" spans="2:15">
      <c r="B6" s="74">
        <v>43774</v>
      </c>
      <c r="C6" s="75">
        <v>12035.642857142857</v>
      </c>
      <c r="D6" s="75">
        <v>8750</v>
      </c>
      <c r="E6" s="75">
        <v>8088.6075949367087</v>
      </c>
      <c r="F6" s="75">
        <v>7812.0067114093963</v>
      </c>
      <c r="G6" s="75">
        <v>8587.7216494845361</v>
      </c>
      <c r="H6" s="75">
        <v>7000</v>
      </c>
      <c r="I6" s="75"/>
      <c r="J6" s="75">
        <v>8750</v>
      </c>
      <c r="K6" s="75">
        <v>7642.8571428571431</v>
      </c>
      <c r="L6" s="75">
        <v>7750</v>
      </c>
      <c r="M6" s="75">
        <v>8422.387363834423</v>
      </c>
      <c r="N6" s="94"/>
    </row>
    <row r="7" spans="2:15">
      <c r="B7" s="74">
        <v>43775</v>
      </c>
      <c r="C7" s="75">
        <v>10714</v>
      </c>
      <c r="D7" s="75">
        <v>8250</v>
      </c>
      <c r="E7" s="75">
        <v>8029</v>
      </c>
      <c r="F7" s="75">
        <v>7716.1940298507461</v>
      </c>
      <c r="G7" s="75">
        <v>9044.9732142857138</v>
      </c>
      <c r="H7" s="75">
        <v>7000</v>
      </c>
      <c r="I7" s="75">
        <v>8231</v>
      </c>
      <c r="J7" s="75"/>
      <c r="K7" s="75">
        <v>7675.6756756756758</v>
      </c>
      <c r="L7" s="75">
        <v>8000</v>
      </c>
      <c r="M7" s="75">
        <v>8006.5673575129531</v>
      </c>
      <c r="N7" s="94"/>
      <c r="O7" s="160"/>
    </row>
    <row r="8" spans="2:15">
      <c r="B8" s="74">
        <v>43776</v>
      </c>
      <c r="C8" s="75">
        <v>10591</v>
      </c>
      <c r="D8" s="75">
        <v>8250</v>
      </c>
      <c r="E8" s="75">
        <v>8005.315217391304</v>
      </c>
      <c r="F8" s="75">
        <v>7466.068181818182</v>
      </c>
      <c r="G8" s="75">
        <v>9176.136363636364</v>
      </c>
      <c r="H8" s="75">
        <v>6500</v>
      </c>
      <c r="I8" s="75">
        <v>7966.5333333333338</v>
      </c>
      <c r="J8" s="75">
        <v>8250</v>
      </c>
      <c r="K8" s="75">
        <v>8833.3333333333339</v>
      </c>
      <c r="L8" s="75">
        <v>8000</v>
      </c>
      <c r="M8" s="75">
        <v>7883.757132667618</v>
      </c>
      <c r="N8" s="94"/>
      <c r="O8" s="160"/>
    </row>
    <row r="9" spans="2:15">
      <c r="B9" s="74">
        <v>43777</v>
      </c>
      <c r="C9" s="75"/>
      <c r="D9" s="75">
        <v>7750</v>
      </c>
      <c r="E9" s="75">
        <v>7904.2584269662921</v>
      </c>
      <c r="F9" s="75">
        <v>6591.1111111111113</v>
      </c>
      <c r="G9" s="75">
        <v>8730.6666666666661</v>
      </c>
      <c r="H9" s="75">
        <v>7000</v>
      </c>
      <c r="I9" s="75">
        <v>7727</v>
      </c>
      <c r="J9" s="75">
        <v>7750</v>
      </c>
      <c r="K9" s="75">
        <v>8533.3333333333339</v>
      </c>
      <c r="L9" s="75">
        <v>10333.333333333334</v>
      </c>
      <c r="M9" s="75">
        <v>7096.5052160953801</v>
      </c>
      <c r="N9" s="94"/>
      <c r="O9" s="160"/>
    </row>
    <row r="10" spans="2:15">
      <c r="B10" s="74">
        <v>43780</v>
      </c>
      <c r="C10" s="75">
        <v>12535.714285714286</v>
      </c>
      <c r="D10" s="75">
        <v>7750</v>
      </c>
      <c r="E10" s="75">
        <v>6616.9642857142853</v>
      </c>
      <c r="F10" s="75">
        <v>6828.9078947368425</v>
      </c>
      <c r="G10" s="75">
        <v>10803.571428571429</v>
      </c>
      <c r="H10" s="75">
        <v>8000</v>
      </c>
      <c r="I10" s="75">
        <v>6971.6226415094343</v>
      </c>
      <c r="J10" s="75"/>
      <c r="K10" s="75">
        <v>8922.9230769230762</v>
      </c>
      <c r="L10" s="75">
        <v>8000</v>
      </c>
      <c r="M10" s="75">
        <v>8019.1423925339368</v>
      </c>
      <c r="N10" s="94"/>
      <c r="O10" s="160"/>
    </row>
    <row r="11" spans="2:15">
      <c r="B11" s="72">
        <v>43781</v>
      </c>
      <c r="C11" s="73"/>
      <c r="D11" s="73">
        <v>7750</v>
      </c>
      <c r="E11" s="73">
        <v>6660.6410256410254</v>
      </c>
      <c r="F11" s="73">
        <v>6403.8282828282827</v>
      </c>
      <c r="G11" s="73">
        <v>9153.8461538461543</v>
      </c>
      <c r="H11" s="73">
        <v>7000</v>
      </c>
      <c r="I11" s="73">
        <v>7700</v>
      </c>
      <c r="J11" s="73">
        <v>8125</v>
      </c>
      <c r="K11" s="73">
        <v>8999.7058823529405</v>
      </c>
      <c r="L11" s="73">
        <v>9610</v>
      </c>
      <c r="M11" s="73">
        <v>6933.120544394038</v>
      </c>
      <c r="N11" s="94"/>
      <c r="O11" s="39"/>
    </row>
    <row r="12" spans="2:15">
      <c r="B12" s="72">
        <v>43782</v>
      </c>
      <c r="C12" s="73">
        <v>12041.5</v>
      </c>
      <c r="D12" s="73">
        <v>8750</v>
      </c>
      <c r="E12" s="73">
        <v>6509</v>
      </c>
      <c r="F12" s="73">
        <v>6074.7471264367814</v>
      </c>
      <c r="G12" s="73">
        <v>9145.9627329192554</v>
      </c>
      <c r="H12" s="73">
        <v>6000</v>
      </c>
      <c r="I12" s="73">
        <v>7025.05</v>
      </c>
      <c r="J12" s="73">
        <v>7955</v>
      </c>
      <c r="K12" s="73">
        <v>7837.2093023255811</v>
      </c>
      <c r="L12" s="73">
        <v>8000</v>
      </c>
      <c r="M12" s="73">
        <v>7401.7873729132671</v>
      </c>
      <c r="N12" s="94"/>
      <c r="O12" s="160"/>
    </row>
    <row r="13" spans="2:15">
      <c r="B13" s="72">
        <v>43783</v>
      </c>
      <c r="C13" s="73"/>
      <c r="D13" s="73">
        <v>8750</v>
      </c>
      <c r="E13" s="73">
        <v>6760.5070422535209</v>
      </c>
      <c r="F13" s="73">
        <v>5812.6488549618325</v>
      </c>
      <c r="G13" s="73">
        <v>9411.7647058823532</v>
      </c>
      <c r="H13" s="73">
        <v>6000</v>
      </c>
      <c r="I13" s="73">
        <v>7234</v>
      </c>
      <c r="J13" s="73">
        <v>7722.2222222222226</v>
      </c>
      <c r="K13" s="73">
        <v>8000</v>
      </c>
      <c r="L13" s="73">
        <v>10500</v>
      </c>
      <c r="M13" s="73">
        <v>6346.1831398502763</v>
      </c>
      <c r="N13" s="94"/>
      <c r="O13" s="160"/>
    </row>
    <row r="14" spans="2:15">
      <c r="B14" s="72">
        <v>43784</v>
      </c>
      <c r="C14" s="73">
        <v>13250</v>
      </c>
      <c r="D14" s="73">
        <v>8750</v>
      </c>
      <c r="E14" s="73">
        <v>6496</v>
      </c>
      <c r="F14" s="73">
        <v>6059.9101796407185</v>
      </c>
      <c r="G14" s="73"/>
      <c r="H14" s="73">
        <v>5800</v>
      </c>
      <c r="I14" s="73">
        <v>6716</v>
      </c>
      <c r="J14" s="73">
        <v>7300</v>
      </c>
      <c r="K14" s="73">
        <v>8000</v>
      </c>
      <c r="L14" s="73">
        <v>8750</v>
      </c>
      <c r="M14" s="73">
        <v>6626.5241708215908</v>
      </c>
      <c r="N14" s="94"/>
      <c r="O14" s="160"/>
    </row>
    <row r="15" spans="2:15">
      <c r="B15" s="72">
        <v>43787</v>
      </c>
      <c r="C15" s="73">
        <v>12760</v>
      </c>
      <c r="D15" s="73">
        <v>8750</v>
      </c>
      <c r="E15" s="73">
        <v>6663</v>
      </c>
      <c r="F15" s="73">
        <v>8284.69696969697</v>
      </c>
      <c r="G15" s="73">
        <v>9545</v>
      </c>
      <c r="H15" s="73">
        <v>5500</v>
      </c>
      <c r="I15" s="73">
        <v>6714</v>
      </c>
      <c r="J15" s="73"/>
      <c r="K15" s="73">
        <v>8000</v>
      </c>
      <c r="L15" s="73">
        <v>9000</v>
      </c>
      <c r="M15" s="73">
        <v>8803.2996587030721</v>
      </c>
      <c r="N15" s="94"/>
      <c r="O15" s="160"/>
    </row>
    <row r="16" spans="2:15">
      <c r="B16" s="72">
        <v>43788</v>
      </c>
      <c r="C16" s="73"/>
      <c r="D16" s="73">
        <v>8750</v>
      </c>
      <c r="E16" s="73">
        <v>5529.588235294118</v>
      </c>
      <c r="F16" s="73">
        <v>7174.9635036496347</v>
      </c>
      <c r="G16" s="73">
        <v>8567</v>
      </c>
      <c r="H16" s="73">
        <v>5200</v>
      </c>
      <c r="I16" s="73">
        <v>6423</v>
      </c>
      <c r="J16" s="73"/>
      <c r="K16" s="73">
        <v>8000</v>
      </c>
      <c r="L16" s="73">
        <v>8923.0769230769238</v>
      </c>
      <c r="M16" s="73">
        <v>7091.9720168954591</v>
      </c>
      <c r="N16" s="94"/>
      <c r="O16" s="160"/>
    </row>
    <row r="17" spans="2:15">
      <c r="B17" s="72">
        <v>43789</v>
      </c>
      <c r="C17" s="73">
        <v>12400</v>
      </c>
      <c r="D17" s="73">
        <v>8750</v>
      </c>
      <c r="E17" s="73">
        <v>5500</v>
      </c>
      <c r="F17" s="73">
        <v>6261.2752293577978</v>
      </c>
      <c r="G17" s="73">
        <v>8000</v>
      </c>
      <c r="H17" s="73">
        <v>5500</v>
      </c>
      <c r="I17" s="73">
        <v>5812.541666666667</v>
      </c>
      <c r="J17" s="73">
        <v>6750</v>
      </c>
      <c r="K17" s="73"/>
      <c r="L17" s="73">
        <v>9000</v>
      </c>
      <c r="M17" s="73">
        <v>6795.2554913294798</v>
      </c>
      <c r="N17" s="94"/>
      <c r="O17" s="160"/>
    </row>
    <row r="18" spans="2:15">
      <c r="B18" s="72">
        <v>43790</v>
      </c>
      <c r="C18" s="73">
        <v>13500</v>
      </c>
      <c r="D18" s="73">
        <v>8250</v>
      </c>
      <c r="E18" s="73">
        <v>4914.772727272727</v>
      </c>
      <c r="F18" s="73">
        <v>5361.9428571428571</v>
      </c>
      <c r="G18" s="73">
        <v>8916.875</v>
      </c>
      <c r="H18" s="73">
        <v>5000</v>
      </c>
      <c r="I18" s="73"/>
      <c r="J18" s="73">
        <v>7416.666666666667</v>
      </c>
      <c r="K18" s="73">
        <v>8500</v>
      </c>
      <c r="L18" s="73">
        <v>9000</v>
      </c>
      <c r="M18" s="73">
        <v>6534.311833417979</v>
      </c>
      <c r="N18" s="94"/>
      <c r="O18" s="160"/>
    </row>
    <row r="19" spans="2:15">
      <c r="B19" s="72">
        <v>43791</v>
      </c>
      <c r="C19" s="73"/>
      <c r="D19" s="73">
        <v>8250</v>
      </c>
      <c r="E19" s="73">
        <v>5614.5</v>
      </c>
      <c r="F19" s="73">
        <v>6350.7686567164183</v>
      </c>
      <c r="G19" s="73">
        <v>7705.588235294118</v>
      </c>
      <c r="H19" s="73">
        <v>4500</v>
      </c>
      <c r="I19" s="73">
        <v>5731</v>
      </c>
      <c r="J19" s="73"/>
      <c r="K19" s="73">
        <v>8000</v>
      </c>
      <c r="L19" s="73">
        <v>9500</v>
      </c>
      <c r="M19" s="73">
        <v>6381.5870253164558</v>
      </c>
      <c r="N19" s="94"/>
      <c r="O19" s="160"/>
    </row>
    <row r="20" spans="2:15">
      <c r="B20" s="72">
        <v>43794</v>
      </c>
      <c r="C20" s="73"/>
      <c r="D20" s="73">
        <v>8250</v>
      </c>
      <c r="E20" s="73">
        <v>5412.0490196078435</v>
      </c>
      <c r="F20" s="73">
        <v>6746.8941176470589</v>
      </c>
      <c r="G20" s="73"/>
      <c r="H20" s="73">
        <v>5000</v>
      </c>
      <c r="I20" s="73">
        <v>6231</v>
      </c>
      <c r="J20" s="73"/>
      <c r="K20" s="73">
        <v>7000</v>
      </c>
      <c r="L20" s="73">
        <v>9000</v>
      </c>
      <c r="M20" s="73">
        <v>6586.0800970873788</v>
      </c>
      <c r="N20" s="94"/>
      <c r="O20" s="160"/>
    </row>
    <row r="21" spans="2:15">
      <c r="B21" s="72">
        <v>43795</v>
      </c>
      <c r="C21" s="73">
        <v>10000.185185185184</v>
      </c>
      <c r="D21" s="73">
        <v>7750</v>
      </c>
      <c r="E21" s="73">
        <v>5509</v>
      </c>
      <c r="F21" s="73">
        <v>6020.2682926829266</v>
      </c>
      <c r="G21" s="73">
        <v>8504.9072164948448</v>
      </c>
      <c r="H21" s="73">
        <v>4700</v>
      </c>
      <c r="I21" s="73">
        <v>5708</v>
      </c>
      <c r="J21" s="73">
        <v>7300</v>
      </c>
      <c r="K21" s="73">
        <v>7000</v>
      </c>
      <c r="L21" s="73">
        <v>9000</v>
      </c>
      <c r="M21" s="73">
        <v>6694.0105011933174</v>
      </c>
      <c r="N21" s="94"/>
      <c r="O21" s="160"/>
    </row>
    <row r="22" spans="2:15">
      <c r="B22" s="72">
        <v>43796</v>
      </c>
      <c r="C22" s="73"/>
      <c r="D22" s="73">
        <v>7750</v>
      </c>
      <c r="E22" s="73">
        <v>5253</v>
      </c>
      <c r="F22" s="73">
        <v>6307.3296703296701</v>
      </c>
      <c r="G22" s="73">
        <v>7768.3658536585363</v>
      </c>
      <c r="H22" s="73">
        <v>5000</v>
      </c>
      <c r="I22" s="73">
        <v>5250</v>
      </c>
      <c r="J22" s="73">
        <v>7357.1428571428569</v>
      </c>
      <c r="K22" s="73">
        <v>7000</v>
      </c>
      <c r="L22" s="73">
        <v>9000</v>
      </c>
      <c r="M22" s="73">
        <v>6402.3642241379312</v>
      </c>
      <c r="N22" s="94"/>
      <c r="O22" s="160"/>
    </row>
    <row r="23" spans="2:15">
      <c r="B23" s="72">
        <v>43797</v>
      </c>
      <c r="C23" s="73"/>
      <c r="D23" s="73">
        <v>7750</v>
      </c>
      <c r="E23" s="73">
        <v>5447.9069767441861</v>
      </c>
      <c r="F23" s="73">
        <v>5377.6802721088434</v>
      </c>
      <c r="G23" s="73">
        <v>7647.3529411764703</v>
      </c>
      <c r="H23" s="73">
        <v>4750</v>
      </c>
      <c r="I23" s="73">
        <v>5750</v>
      </c>
      <c r="J23" s="73">
        <v>7000</v>
      </c>
      <c r="K23" s="73">
        <v>7000</v>
      </c>
      <c r="L23" s="73">
        <v>9000</v>
      </c>
      <c r="M23" s="73">
        <v>5829.1282268303003</v>
      </c>
      <c r="N23" s="94"/>
      <c r="O23" s="160"/>
    </row>
    <row r="24" spans="2:15" s="160" customFormat="1">
      <c r="B24" s="72">
        <v>43798</v>
      </c>
      <c r="C24" s="73"/>
      <c r="D24" s="73">
        <v>7742</v>
      </c>
      <c r="E24" s="73">
        <v>5509</v>
      </c>
      <c r="F24" s="73">
        <v>5287.2985074626868</v>
      </c>
      <c r="G24" s="73"/>
      <c r="H24" s="73">
        <v>4500</v>
      </c>
      <c r="I24" s="73">
        <v>5750</v>
      </c>
      <c r="J24" s="73">
        <v>7500</v>
      </c>
      <c r="K24" s="73"/>
      <c r="L24" s="73">
        <v>8500</v>
      </c>
      <c r="M24" s="73">
        <v>5577.0996060776588</v>
      </c>
      <c r="N24" s="94"/>
    </row>
    <row r="25" spans="2:15">
      <c r="B25" s="72">
        <v>43801</v>
      </c>
      <c r="C25" s="73">
        <v>12536</v>
      </c>
      <c r="D25" s="73">
        <v>7750</v>
      </c>
      <c r="E25" s="73">
        <v>5174</v>
      </c>
      <c r="F25" s="73">
        <v>5381.2881355932204</v>
      </c>
      <c r="G25" s="73"/>
      <c r="H25" s="73">
        <v>4500</v>
      </c>
      <c r="I25" s="73">
        <v>5231</v>
      </c>
      <c r="J25" s="73"/>
      <c r="K25" s="73">
        <v>7000</v>
      </c>
      <c r="L25" s="73">
        <v>8429</v>
      </c>
      <c r="M25" s="73">
        <v>6466.4005602240895</v>
      </c>
      <c r="N25" s="94"/>
      <c r="O25" s="160"/>
    </row>
    <row r="26" spans="2:15" s="160" customFormat="1">
      <c r="B26" s="72">
        <v>43802</v>
      </c>
      <c r="C26" s="73"/>
      <c r="D26" s="73">
        <v>7750</v>
      </c>
      <c r="E26" s="73">
        <v>5500</v>
      </c>
      <c r="F26" s="73">
        <v>4985.8055555555557</v>
      </c>
      <c r="G26" s="73">
        <v>8286</v>
      </c>
      <c r="H26" s="73">
        <v>4500</v>
      </c>
      <c r="I26" s="73">
        <v>5182</v>
      </c>
      <c r="J26" s="73">
        <v>6750</v>
      </c>
      <c r="K26" s="73">
        <v>7000</v>
      </c>
      <c r="L26" s="73">
        <v>8500</v>
      </c>
      <c r="M26" s="73">
        <v>5471.4489603024576</v>
      </c>
      <c r="N26" s="94"/>
    </row>
    <row r="27" spans="2:15" s="160" customFormat="1">
      <c r="B27" s="72">
        <v>43803</v>
      </c>
      <c r="C27" s="73"/>
      <c r="D27" s="73">
        <v>7750</v>
      </c>
      <c r="E27" s="73">
        <v>5461</v>
      </c>
      <c r="F27" s="73">
        <v>4886.0396039603957</v>
      </c>
      <c r="G27" s="73">
        <v>8283.6716417910447</v>
      </c>
      <c r="H27" s="73">
        <v>4500</v>
      </c>
      <c r="I27" s="73">
        <v>5208.541666666667</v>
      </c>
      <c r="J27" s="73"/>
      <c r="K27" s="73"/>
      <c r="L27" s="73">
        <v>9000</v>
      </c>
      <c r="M27" s="73">
        <v>5279.0801186943618</v>
      </c>
      <c r="N27" s="94"/>
    </row>
    <row r="28" spans="2:15" s="160" customFormat="1">
      <c r="B28" s="72">
        <v>43804</v>
      </c>
      <c r="C28" s="73"/>
      <c r="D28" s="73">
        <v>7750</v>
      </c>
      <c r="E28" s="73">
        <v>5328</v>
      </c>
      <c r="F28" s="73">
        <v>4873.1133333333337</v>
      </c>
      <c r="G28" s="73">
        <v>7263.2894736842109</v>
      </c>
      <c r="H28" s="73">
        <v>4500</v>
      </c>
      <c r="I28" s="73">
        <v>5167</v>
      </c>
      <c r="J28" s="73">
        <v>6750</v>
      </c>
      <c r="K28" s="73">
        <v>6500</v>
      </c>
      <c r="L28" s="73">
        <v>7500</v>
      </c>
      <c r="M28" s="73">
        <v>5378.4224598930477</v>
      </c>
      <c r="N28" s="94"/>
    </row>
    <row r="29" spans="2:15" s="160" customFormat="1">
      <c r="B29" s="72">
        <v>43805</v>
      </c>
      <c r="C29" s="73">
        <v>11444</v>
      </c>
      <c r="D29" s="73">
        <v>7750</v>
      </c>
      <c r="E29" s="73">
        <v>5384</v>
      </c>
      <c r="F29" s="73">
        <v>4910.8372093023254</v>
      </c>
      <c r="G29" s="73">
        <v>7583</v>
      </c>
      <c r="H29" s="73">
        <v>4250</v>
      </c>
      <c r="I29" s="73"/>
      <c r="J29" s="73">
        <v>6250</v>
      </c>
      <c r="K29" s="73">
        <v>6263</v>
      </c>
      <c r="L29" s="73">
        <v>7000</v>
      </c>
      <c r="M29" s="73">
        <v>5691.64913957935</v>
      </c>
      <c r="N29" s="94"/>
    </row>
    <row r="30" spans="2:15" s="160" customFormat="1">
      <c r="B30" s="72">
        <v>43808</v>
      </c>
      <c r="C30" s="73">
        <v>13524</v>
      </c>
      <c r="D30" s="73">
        <v>7750</v>
      </c>
      <c r="E30" s="73">
        <v>5596</v>
      </c>
      <c r="F30" s="73">
        <v>4970.0895522388064</v>
      </c>
      <c r="G30" s="73">
        <v>7933.333333333333</v>
      </c>
      <c r="H30" s="73">
        <v>4250</v>
      </c>
      <c r="I30" s="73">
        <v>4750</v>
      </c>
      <c r="J30" s="73"/>
      <c r="K30" s="73">
        <v>6000</v>
      </c>
      <c r="L30" s="73">
        <v>7000</v>
      </c>
      <c r="M30" s="73">
        <v>6096.9204097714737</v>
      </c>
      <c r="N30" s="94"/>
    </row>
    <row r="31" spans="2:15">
      <c r="B31" s="72">
        <v>43809</v>
      </c>
      <c r="C31" s="73">
        <v>12547.619047619048</v>
      </c>
      <c r="D31" s="73">
        <v>7750</v>
      </c>
      <c r="E31" s="73">
        <v>5529</v>
      </c>
      <c r="F31" s="73">
        <v>4699.4901960784309</v>
      </c>
      <c r="G31" s="73">
        <v>7848</v>
      </c>
      <c r="H31" s="73">
        <v>3750</v>
      </c>
      <c r="I31" s="73">
        <v>4750</v>
      </c>
      <c r="J31" s="73">
        <v>5750</v>
      </c>
      <c r="K31" s="73">
        <v>6000</v>
      </c>
      <c r="L31" s="73">
        <v>7000</v>
      </c>
      <c r="M31" s="73">
        <v>5666.8283548818545</v>
      </c>
      <c r="N31" s="94"/>
      <c r="O31" s="160"/>
    </row>
    <row r="32" spans="2:15">
      <c r="B32" s="72">
        <v>43810</v>
      </c>
      <c r="C32" s="73"/>
      <c r="D32" s="73">
        <v>6750</v>
      </c>
      <c r="E32" s="73">
        <v>5598</v>
      </c>
      <c r="F32" s="73">
        <v>4895.84</v>
      </c>
      <c r="G32" s="73">
        <v>6565</v>
      </c>
      <c r="H32" s="73">
        <v>4250</v>
      </c>
      <c r="I32" s="73">
        <v>5250</v>
      </c>
      <c r="J32" s="73">
        <v>5500</v>
      </c>
      <c r="K32" s="73">
        <v>6000</v>
      </c>
      <c r="L32" s="73">
        <v>7000</v>
      </c>
      <c r="M32" s="73">
        <v>5044.2853759621075</v>
      </c>
      <c r="N32" s="94"/>
      <c r="O32" s="160"/>
    </row>
    <row r="33" spans="2:15">
      <c r="B33" s="72">
        <v>43811</v>
      </c>
      <c r="C33" s="73">
        <v>10625</v>
      </c>
      <c r="D33" s="73">
        <v>6750</v>
      </c>
      <c r="E33" s="73">
        <v>5543</v>
      </c>
      <c r="F33" s="73">
        <v>4731.3063583815028</v>
      </c>
      <c r="G33" s="73">
        <v>5864.1525423728817</v>
      </c>
      <c r="H33" s="73">
        <v>4500</v>
      </c>
      <c r="I33" s="73">
        <v>5250</v>
      </c>
      <c r="J33" s="73">
        <v>5237</v>
      </c>
      <c r="K33" s="73">
        <v>6000</v>
      </c>
      <c r="L33" s="73">
        <v>7000</v>
      </c>
      <c r="M33" s="73">
        <v>5223.669487750557</v>
      </c>
      <c r="N33" s="94"/>
      <c r="O33" s="160"/>
    </row>
    <row r="34" spans="2:15">
      <c r="B34" s="72">
        <v>43812</v>
      </c>
      <c r="C34" s="73"/>
      <c r="D34" s="73">
        <v>6750</v>
      </c>
      <c r="E34" s="73">
        <v>5643</v>
      </c>
      <c r="F34" s="73">
        <v>4426.1473684210523</v>
      </c>
      <c r="G34" s="73">
        <v>6725</v>
      </c>
      <c r="H34" s="73">
        <v>4500</v>
      </c>
      <c r="I34" s="73">
        <v>5250</v>
      </c>
      <c r="J34" s="73">
        <v>5750</v>
      </c>
      <c r="K34" s="73">
        <v>6000</v>
      </c>
      <c r="L34" s="73">
        <v>7000</v>
      </c>
      <c r="M34" s="73">
        <v>4941.1097733711049</v>
      </c>
      <c r="N34" s="94"/>
      <c r="O34" s="160"/>
    </row>
    <row r="35" spans="2:15">
      <c r="B35" s="72">
        <v>43815</v>
      </c>
      <c r="C35" s="73"/>
      <c r="D35" s="73">
        <v>6750</v>
      </c>
      <c r="E35" s="73">
        <v>5014.5294117647063</v>
      </c>
      <c r="F35" s="73">
        <v>4796.3389830508477</v>
      </c>
      <c r="G35" s="73">
        <v>9000</v>
      </c>
      <c r="H35" s="73">
        <v>4250</v>
      </c>
      <c r="I35" s="73">
        <v>5250</v>
      </c>
      <c r="J35" s="73"/>
      <c r="K35" s="73"/>
      <c r="L35" s="73">
        <v>7000</v>
      </c>
      <c r="M35" s="73">
        <v>5191.6696878147031</v>
      </c>
      <c r="N35" s="94"/>
      <c r="O35" s="160"/>
    </row>
    <row r="36" spans="2:15" ht="29.65" customHeight="1">
      <c r="B36" s="327" t="s">
        <v>221</v>
      </c>
      <c r="C36" s="327"/>
      <c r="D36" s="327"/>
      <c r="E36" s="327"/>
      <c r="F36" s="327"/>
      <c r="G36" s="327"/>
      <c r="H36" s="327"/>
      <c r="I36" s="327"/>
      <c r="J36" s="327"/>
      <c r="K36" s="327"/>
      <c r="L36" s="327"/>
      <c r="M36" s="327"/>
    </row>
    <row r="58" spans="2:2">
      <c r="B58" s="47"/>
    </row>
  </sheetData>
  <mergeCells count="4">
    <mergeCell ref="B2:M2"/>
    <mergeCell ref="B3:M3"/>
    <mergeCell ref="B4:M4"/>
    <mergeCell ref="B36:M36"/>
  </mergeCells>
  <hyperlinks>
    <hyperlink ref="O2" r:id="rId1" location="Índice!A1" xr:uid="{00000000-0004-0000-0700-000000000000}"/>
  </hyperlinks>
  <printOptions horizontalCentered="1"/>
  <pageMargins left="0.31496062992125984" right="0.31496062992125984" top="0.74803149606299213" bottom="0.74803149606299213" header="0.31496062992125984" footer="0.31496062992125984"/>
  <pageSetup paperSize="122" scale="65" orientation="landscape" r:id="rId2"/>
  <headerFooter differentFirst="1">
    <oddFooter>&amp;C&amp;P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2"/>
  <sheetViews>
    <sheetView view="pageBreakPreview" zoomScaleNormal="80" zoomScaleSheetLayoutView="100" zoomScalePageLayoutView="80" workbookViewId="0"/>
  </sheetViews>
  <sheetFormatPr baseColWidth="10" defaultColWidth="10.85546875" defaultRowHeight="12.75"/>
  <cols>
    <col min="1" max="1" width="1.7109375" style="20" customWidth="1"/>
    <col min="2" max="2" width="17.5703125" style="20" customWidth="1"/>
    <col min="3" max="10" width="10.85546875" style="20" customWidth="1"/>
    <col min="11" max="11" width="2.42578125" style="20" customWidth="1"/>
    <col min="12" max="12" width="10.85546875" style="20"/>
    <col min="13" max="13" width="8.28515625" style="109" customWidth="1"/>
    <col min="14" max="14" width="7.7109375" style="104" hidden="1" customWidth="1"/>
    <col min="15" max="15" width="10.85546875" style="109"/>
    <col min="16" max="16384" width="10.85546875" style="20"/>
  </cols>
  <sheetData>
    <row r="1" spans="2:16" ht="6.75" customHeight="1"/>
    <row r="2" spans="2:16">
      <c r="B2" s="323" t="s">
        <v>57</v>
      </c>
      <c r="C2" s="323"/>
      <c r="D2" s="323"/>
      <c r="E2" s="323"/>
      <c r="F2" s="323"/>
      <c r="G2" s="323"/>
      <c r="H2" s="323"/>
      <c r="I2" s="323"/>
      <c r="J2" s="323"/>
      <c r="K2" s="81"/>
      <c r="L2" s="40" t="s">
        <v>134</v>
      </c>
    </row>
    <row r="3" spans="2:16">
      <c r="B3" s="323" t="s">
        <v>212</v>
      </c>
      <c r="C3" s="323"/>
      <c r="D3" s="323"/>
      <c r="E3" s="323"/>
      <c r="F3" s="323"/>
      <c r="G3" s="323"/>
      <c r="H3" s="323"/>
      <c r="I3" s="323"/>
      <c r="J3" s="323"/>
      <c r="K3" s="81"/>
    </row>
    <row r="4" spans="2:16">
      <c r="B4" s="323" t="s">
        <v>201</v>
      </c>
      <c r="C4" s="323"/>
      <c r="D4" s="323"/>
      <c r="E4" s="323"/>
      <c r="F4" s="323"/>
      <c r="G4" s="323"/>
      <c r="H4" s="323"/>
      <c r="I4" s="323"/>
      <c r="J4" s="323"/>
      <c r="K4" s="81"/>
    </row>
    <row r="5" spans="2:16" ht="15" customHeight="1">
      <c r="B5" s="329" t="s">
        <v>44</v>
      </c>
      <c r="C5" s="332" t="s">
        <v>62</v>
      </c>
      <c r="D5" s="333"/>
      <c r="E5" s="333"/>
      <c r="F5" s="334"/>
      <c r="G5" s="332" t="s">
        <v>63</v>
      </c>
      <c r="H5" s="333"/>
      <c r="I5" s="333"/>
      <c r="J5" s="334"/>
      <c r="K5" s="81"/>
      <c r="L5" s="109"/>
    </row>
    <row r="6" spans="2:16" ht="12.75" customHeight="1">
      <c r="B6" s="330"/>
      <c r="C6" s="332" t="s">
        <v>43</v>
      </c>
      <c r="D6" s="333"/>
      <c r="E6" s="333" t="s">
        <v>42</v>
      </c>
      <c r="F6" s="334"/>
      <c r="G6" s="332" t="s">
        <v>43</v>
      </c>
      <c r="H6" s="333"/>
      <c r="I6" s="333" t="s">
        <v>42</v>
      </c>
      <c r="J6" s="334"/>
      <c r="K6" s="81"/>
    </row>
    <row r="7" spans="2:16">
      <c r="B7" s="331"/>
      <c r="C7" s="188">
        <v>2018</v>
      </c>
      <c r="D7" s="189">
        <v>2019</v>
      </c>
      <c r="E7" s="189" t="s">
        <v>41</v>
      </c>
      <c r="F7" s="190" t="s">
        <v>40</v>
      </c>
      <c r="G7" s="191">
        <v>2018</v>
      </c>
      <c r="H7" s="192">
        <v>2019</v>
      </c>
      <c r="I7" s="192" t="s">
        <v>41</v>
      </c>
      <c r="J7" s="193" t="s">
        <v>40</v>
      </c>
      <c r="K7" s="102"/>
      <c r="L7" s="104"/>
    </row>
    <row r="8" spans="2:16" ht="12.75" customHeight="1">
      <c r="B8" s="208" t="s">
        <v>39</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38</v>
      </c>
      <c r="C9" s="198">
        <v>1099</v>
      </c>
      <c r="D9" s="73">
        <v>1244</v>
      </c>
      <c r="E9" s="194">
        <f t="shared" ref="E9:E15" si="2">+(D9/D8-1)*100</f>
        <v>-9.8659582176065737</v>
      </c>
      <c r="F9" s="199">
        <f t="shared" ref="F9" si="3">(D9/C9-1)*100</f>
        <v>13.193812556869888</v>
      </c>
      <c r="G9" s="73">
        <v>465.5</v>
      </c>
      <c r="H9" s="73">
        <v>454.375</v>
      </c>
      <c r="I9" s="194">
        <f t="shared" ref="I9:I15" si="4">+(H9/H8-1)*100</f>
        <v>13.664790494058776</v>
      </c>
      <c r="J9" s="199">
        <f t="shared" si="1"/>
        <v>-2.3899033297529515</v>
      </c>
      <c r="K9" s="65"/>
      <c r="L9" s="243"/>
      <c r="M9" s="243"/>
      <c r="N9" s="244"/>
      <c r="O9" s="243"/>
      <c r="P9" s="243"/>
    </row>
    <row r="10" spans="2:16" ht="12.75" customHeight="1">
      <c r="B10" s="209" t="s">
        <v>37</v>
      </c>
      <c r="C10" s="198">
        <v>1110.9000000000001</v>
      </c>
      <c r="D10" s="73">
        <v>1158.8</v>
      </c>
      <c r="E10" s="194">
        <f t="shared" si="2"/>
        <v>-6.8488745980707417</v>
      </c>
      <c r="F10" s="199">
        <f t="shared" ref="F10" si="5">(D10/C10-1)*100</f>
        <v>4.3118192456566673</v>
      </c>
      <c r="G10" s="73">
        <v>483.7</v>
      </c>
      <c r="H10" s="73">
        <v>476.5</v>
      </c>
      <c r="I10" s="194">
        <f t="shared" si="4"/>
        <v>4.8693259972489633</v>
      </c>
      <c r="J10" s="199">
        <f t="shared" ref="J10" si="6">(H10/G10-1)*100</f>
        <v>-1.488525945834196</v>
      </c>
      <c r="K10" s="65"/>
      <c r="L10" s="243"/>
      <c r="M10" s="243"/>
      <c r="N10" s="244"/>
      <c r="O10" s="243"/>
      <c r="P10" s="243"/>
    </row>
    <row r="11" spans="2:16">
      <c r="B11" s="209" t="s">
        <v>36</v>
      </c>
      <c r="C11" s="198">
        <v>1104.875</v>
      </c>
      <c r="D11" s="73">
        <v>1172</v>
      </c>
      <c r="E11" s="194">
        <f t="shared" si="2"/>
        <v>1.1391094235416066</v>
      </c>
      <c r="F11" s="199">
        <f t="shared" ref="F11" si="7">(D11/C11-1)*100</f>
        <v>6.0753478900328117</v>
      </c>
      <c r="G11" s="73">
        <v>484.375</v>
      </c>
      <c r="H11" s="73">
        <v>459</v>
      </c>
      <c r="I11" s="194">
        <f t="shared" si="4"/>
        <v>-3.6726128016789095</v>
      </c>
      <c r="J11" s="199">
        <f t="shared" ref="J11" si="8">(H11/G11-1)*100</f>
        <v>-5.2387096774193509</v>
      </c>
      <c r="K11" s="65"/>
      <c r="L11" s="243"/>
      <c r="M11" s="243"/>
      <c r="N11" s="244"/>
      <c r="O11" s="243"/>
      <c r="P11" s="243"/>
    </row>
    <row r="12" spans="2:16" ht="12.75" customHeight="1">
      <c r="B12" s="209" t="s">
        <v>35</v>
      </c>
      <c r="C12" s="198">
        <v>1082</v>
      </c>
      <c r="D12" s="73">
        <v>1148.2</v>
      </c>
      <c r="E12" s="194">
        <f t="shared" si="2"/>
        <v>-2.0307167235494861</v>
      </c>
      <c r="F12" s="199">
        <f t="shared" ref="F12" si="9">(D12/C12-1)*100</f>
        <v>6.1182994454713535</v>
      </c>
      <c r="G12" s="73">
        <v>511.625</v>
      </c>
      <c r="H12" s="73">
        <v>472.2</v>
      </c>
      <c r="I12" s="194">
        <f t="shared" si="4"/>
        <v>2.8758169934640421</v>
      </c>
      <c r="J12" s="199">
        <f t="shared" ref="J12" si="10">(H12/G12-1)*100</f>
        <v>-7.7058392377229445</v>
      </c>
      <c r="K12" s="65"/>
      <c r="L12" s="243"/>
      <c r="M12" s="243"/>
      <c r="N12" s="244"/>
      <c r="O12" s="243"/>
      <c r="P12" s="243"/>
    </row>
    <row r="13" spans="2:16" ht="12.75" customHeight="1">
      <c r="B13" s="209" t="s">
        <v>34</v>
      </c>
      <c r="C13" s="198">
        <v>1050.9000000000001</v>
      </c>
      <c r="D13" s="73">
        <v>1157.75</v>
      </c>
      <c r="E13" s="194">
        <f t="shared" si="2"/>
        <v>0.83173663124891384</v>
      </c>
      <c r="F13" s="199">
        <f t="shared" ref="F13" si="11">(D13/C13-1)*100</f>
        <v>10.167475497192878</v>
      </c>
      <c r="G13" s="73">
        <v>494</v>
      </c>
      <c r="H13" s="73">
        <v>476.25</v>
      </c>
      <c r="I13" s="194">
        <f t="shared" si="4"/>
        <v>0.85768742058449643</v>
      </c>
      <c r="J13" s="199">
        <f t="shared" ref="J13" si="12">(H13/G13-1)*100</f>
        <v>-3.5931174089068874</v>
      </c>
      <c r="K13" s="65"/>
      <c r="L13" s="243"/>
      <c r="M13" s="243"/>
      <c r="N13" s="244"/>
      <c r="O13" s="244"/>
      <c r="P13" s="243"/>
    </row>
    <row r="14" spans="2:16">
      <c r="B14" s="209" t="s">
        <v>33</v>
      </c>
      <c r="C14" s="198">
        <v>968</v>
      </c>
      <c r="D14" s="73">
        <v>1173.375</v>
      </c>
      <c r="E14" s="194">
        <f t="shared" si="2"/>
        <v>1.3496005182465964</v>
      </c>
      <c r="F14" s="199">
        <f t="shared" ref="F14" si="13">(D14/C14-1)*100</f>
        <v>21.216425619834702</v>
      </c>
      <c r="G14" s="73">
        <v>496.5</v>
      </c>
      <c r="H14" s="73">
        <v>480.25</v>
      </c>
      <c r="I14" s="194">
        <f t="shared" si="4"/>
        <v>0.83989501312335957</v>
      </c>
      <c r="J14" s="199">
        <f t="shared" ref="J14" si="14">(H14/G14-1)*100</f>
        <v>-3.272910372608262</v>
      </c>
      <c r="K14" s="65"/>
      <c r="L14" s="243"/>
      <c r="M14" s="103"/>
      <c r="N14" s="244"/>
      <c r="O14" s="243"/>
      <c r="P14" s="243"/>
    </row>
    <row r="15" spans="2:16" ht="13.5" customHeight="1">
      <c r="B15" s="209" t="s">
        <v>32</v>
      </c>
      <c r="C15" s="198">
        <v>978.2</v>
      </c>
      <c r="D15" s="73">
        <v>1161.8</v>
      </c>
      <c r="E15" s="194">
        <f t="shared" si="2"/>
        <v>-0.98647065090018415</v>
      </c>
      <c r="F15" s="199">
        <f t="shared" ref="F15" si="15">(D15/C15-1)*100</f>
        <v>18.769167859333468</v>
      </c>
      <c r="G15" s="73">
        <v>552</v>
      </c>
      <c r="H15" s="73">
        <v>478.5</v>
      </c>
      <c r="I15" s="194">
        <f t="shared" si="4"/>
        <v>-0.36439354502862953</v>
      </c>
      <c r="J15" s="199">
        <f t="shared" ref="J15" si="16">(H15/G15-1)*100</f>
        <v>-13.315217391304346</v>
      </c>
      <c r="K15" s="65"/>
      <c r="L15" s="243"/>
      <c r="M15" s="243"/>
      <c r="N15" s="244"/>
      <c r="O15" s="243"/>
      <c r="P15" s="243"/>
    </row>
    <row r="16" spans="2:16">
      <c r="B16" s="209" t="s">
        <v>31</v>
      </c>
      <c r="C16" s="198">
        <v>1032.5</v>
      </c>
      <c r="D16" s="73">
        <v>1141</v>
      </c>
      <c r="E16" s="194">
        <f t="shared" ref="E16:E17" si="17">+(D16/D15-1)*100</f>
        <v>-1.7903253572043365</v>
      </c>
      <c r="F16" s="199">
        <f t="shared" ref="F16:F17" si="18">(D16/C16-1)*100</f>
        <v>10.508474576271176</v>
      </c>
      <c r="G16" s="73">
        <v>711</v>
      </c>
      <c r="H16" s="73">
        <v>497.28571428571428</v>
      </c>
      <c r="I16" s="194">
        <f t="shared" ref="I16:I17" si="19">+(H16/H15-1)*100</f>
        <v>3.9259590983728998</v>
      </c>
      <c r="J16" s="199">
        <f t="shared" ref="J16:J17" si="20">(H16/G16-1)*100</f>
        <v>-30.058268032951574</v>
      </c>
      <c r="K16" s="65"/>
      <c r="L16" s="243"/>
      <c r="M16" s="243"/>
      <c r="N16" s="244"/>
      <c r="O16" s="243"/>
      <c r="P16" s="243"/>
    </row>
    <row r="17" spans="2:16" ht="12.75" customHeight="1">
      <c r="B17" s="209" t="s">
        <v>30</v>
      </c>
      <c r="C17" s="198">
        <v>1395.375</v>
      </c>
      <c r="D17" s="73">
        <v>1162</v>
      </c>
      <c r="E17" s="194">
        <f t="shared" si="17"/>
        <v>1.8404907975460016</v>
      </c>
      <c r="F17" s="199">
        <f t="shared" si="18"/>
        <v>-16.724894741556927</v>
      </c>
      <c r="G17" s="73">
        <v>827.25</v>
      </c>
      <c r="H17" s="73">
        <v>565</v>
      </c>
      <c r="I17" s="194">
        <f t="shared" si="19"/>
        <v>13.616776788279239</v>
      </c>
      <c r="J17" s="199">
        <f t="shared" si="20"/>
        <v>-31.701420368691448</v>
      </c>
      <c r="K17" s="65"/>
      <c r="L17" s="243"/>
      <c r="M17" s="243"/>
      <c r="N17" s="244"/>
      <c r="O17" s="243"/>
      <c r="P17" s="243"/>
    </row>
    <row r="18" spans="2:16">
      <c r="B18" s="209" t="s">
        <v>29</v>
      </c>
      <c r="C18" s="198">
        <v>1643.7</v>
      </c>
      <c r="D18" s="73">
        <v>1168.5</v>
      </c>
      <c r="E18" s="194">
        <f t="shared" ref="E18" si="21">+(D18/D17-1)*100</f>
        <v>0.55938037865748136</v>
      </c>
      <c r="F18" s="199">
        <f t="shared" ref="F18" si="22">(D18/C18-1)*100</f>
        <v>-28.910385106771308</v>
      </c>
      <c r="G18" s="73">
        <v>662.4</v>
      </c>
      <c r="H18" s="73">
        <v>530.9</v>
      </c>
      <c r="I18" s="194">
        <f t="shared" ref="I18" si="23">+(H18/H17-1)*100</f>
        <v>-6.0353982300884956</v>
      </c>
      <c r="J18" s="199">
        <f t="shared" ref="J18" si="24">(H18/G18-1)*100</f>
        <v>-19.852053140096615</v>
      </c>
      <c r="K18" s="65"/>
      <c r="L18" s="243"/>
      <c r="M18" s="243"/>
      <c r="N18" s="244"/>
      <c r="O18" s="243"/>
      <c r="P18" s="243"/>
    </row>
    <row r="19" spans="2:16">
      <c r="B19" s="210" t="s">
        <v>28</v>
      </c>
      <c r="C19" s="200">
        <v>1570</v>
      </c>
      <c r="D19" s="202"/>
      <c r="E19" s="194"/>
      <c r="F19" s="199"/>
      <c r="G19" s="202">
        <v>410.625</v>
      </c>
      <c r="H19" s="73"/>
      <c r="I19" s="194"/>
      <c r="J19" s="199"/>
      <c r="K19" s="65"/>
      <c r="L19" s="243"/>
      <c r="M19" s="243"/>
      <c r="N19" s="244"/>
      <c r="O19" s="243"/>
      <c r="P19" s="243"/>
    </row>
    <row r="20" spans="2:16">
      <c r="B20" s="211" t="s">
        <v>64</v>
      </c>
      <c r="C20" s="203">
        <f>AVERAGE(C8:C19)</f>
        <v>1175.8083333333334</v>
      </c>
      <c r="D20" s="204">
        <f>AVERAGE(D8:D19)</f>
        <v>1187.9628787878789</v>
      </c>
      <c r="E20" s="204"/>
      <c r="F20" s="259">
        <f>(D20/C20-1)*100</f>
        <v>1.0337182608740614</v>
      </c>
      <c r="G20" s="203">
        <f>AVERAGE(G8:G19)</f>
        <v>549.68541666666658</v>
      </c>
      <c r="H20" s="204">
        <f>AVERAGE(H8:H19)</f>
        <v>480.9100649350649</v>
      </c>
      <c r="I20" s="204"/>
      <c r="J20" s="259">
        <f>(H20/G20-1)*100</f>
        <v>-12.511765756614135</v>
      </c>
      <c r="K20" s="65"/>
    </row>
    <row r="21" spans="2:16" ht="12.75" customHeight="1">
      <c r="B21" s="212" t="str">
        <f>+'precio mayorista'!B21</f>
        <v>Promedio ene-nov</v>
      </c>
      <c r="C21" s="205">
        <f>AVERAGE(C8:C18)</f>
        <v>1139.9727272727273</v>
      </c>
      <c r="D21" s="206">
        <f>AVERAGE(D8:D18)</f>
        <v>1187.9628787878789</v>
      </c>
      <c r="E21" s="206"/>
      <c r="F21" s="207">
        <f>(D21/C21-1)*100</f>
        <v>4.2097631256462931</v>
      </c>
      <c r="G21" s="205">
        <f>AVERAGE(G8:G18)</f>
        <v>562.32727272727266</v>
      </c>
      <c r="H21" s="206">
        <f>AVERAGE(H8:H18)</f>
        <v>480.9100649350649</v>
      </c>
      <c r="I21" s="206"/>
      <c r="J21" s="207">
        <f>(H21/G21-1)*100</f>
        <v>-14.478616233094376</v>
      </c>
      <c r="K21" s="65"/>
    </row>
    <row r="22" spans="2:16" ht="24.95" customHeight="1">
      <c r="B22" s="328" t="s">
        <v>222</v>
      </c>
      <c r="C22" s="328"/>
      <c r="D22" s="328"/>
      <c r="E22" s="328"/>
      <c r="F22" s="328"/>
      <c r="G22" s="328"/>
      <c r="H22" s="328"/>
      <c r="I22" s="328"/>
      <c r="J22" s="328"/>
      <c r="K22" s="82"/>
    </row>
    <row r="24" spans="2:16">
      <c r="C24" s="218"/>
      <c r="D24" s="213" t="s">
        <v>62</v>
      </c>
      <c r="E24" s="213" t="s">
        <v>63</v>
      </c>
      <c r="F24" s="213" t="s">
        <v>196</v>
      </c>
    </row>
    <row r="25" spans="2:16">
      <c r="C25" s="231">
        <v>43252</v>
      </c>
      <c r="D25" s="45">
        <v>1050.9000000000001</v>
      </c>
      <c r="E25" s="45">
        <v>494</v>
      </c>
      <c r="F25" s="45">
        <v>265.42502975009916</v>
      </c>
    </row>
    <row r="26" spans="2:16">
      <c r="C26" s="231">
        <v>43282</v>
      </c>
      <c r="D26" s="45">
        <v>968</v>
      </c>
      <c r="E26" s="45">
        <v>496.5</v>
      </c>
      <c r="F26" s="45">
        <v>271.91517434075263</v>
      </c>
    </row>
    <row r="27" spans="2:16">
      <c r="C27" s="231">
        <v>43313</v>
      </c>
      <c r="D27" s="45">
        <v>978.2</v>
      </c>
      <c r="E27" s="45">
        <v>552</v>
      </c>
      <c r="F27" s="45">
        <v>372.33596281957091</v>
      </c>
    </row>
    <row r="28" spans="2:16">
      <c r="C28" s="231">
        <v>43344</v>
      </c>
      <c r="D28" s="45">
        <v>1032.5</v>
      </c>
      <c r="E28" s="45">
        <v>711</v>
      </c>
      <c r="F28" s="45">
        <v>475.1665607385533</v>
      </c>
    </row>
    <row r="29" spans="2:16">
      <c r="C29" s="231">
        <v>43374</v>
      </c>
      <c r="D29" s="45">
        <v>1395.375</v>
      </c>
      <c r="E29" s="45">
        <v>827.25</v>
      </c>
      <c r="F29" s="45">
        <v>575.49080451004954</v>
      </c>
    </row>
    <row r="30" spans="2:16">
      <c r="C30" s="231">
        <v>43405</v>
      </c>
      <c r="D30" s="45">
        <v>1643.7</v>
      </c>
      <c r="E30" s="45">
        <v>662.4</v>
      </c>
      <c r="F30" s="45">
        <v>357.89514013028332</v>
      </c>
    </row>
    <row r="31" spans="2:16">
      <c r="C31" s="231">
        <v>43435</v>
      </c>
      <c r="D31" s="45">
        <v>1570</v>
      </c>
      <c r="E31" s="45">
        <v>410.625</v>
      </c>
      <c r="F31" s="45">
        <v>174.30559255920807</v>
      </c>
    </row>
    <row r="32" spans="2:16">
      <c r="C32" s="231">
        <v>43466</v>
      </c>
      <c r="D32" s="45">
        <f t="shared" ref="D32:D42" si="25">+D8</f>
        <v>1380.1666666666667</v>
      </c>
      <c r="E32" s="45">
        <f t="shared" ref="E32:E37" si="26">+H8</f>
        <v>399.75</v>
      </c>
      <c r="F32" s="45">
        <v>166.14525586707438</v>
      </c>
    </row>
    <row r="33" spans="2:6">
      <c r="C33" s="231">
        <v>43497</v>
      </c>
      <c r="D33" s="45">
        <f t="shared" si="25"/>
        <v>1244</v>
      </c>
      <c r="E33" s="45">
        <f t="shared" si="26"/>
        <v>454.375</v>
      </c>
      <c r="F33" s="45">
        <v>233.74447619430919</v>
      </c>
    </row>
    <row r="34" spans="2:6">
      <c r="C34" s="231">
        <v>43525</v>
      </c>
      <c r="D34" s="45">
        <f t="shared" si="25"/>
        <v>1158.8</v>
      </c>
      <c r="E34" s="45">
        <f t="shared" si="26"/>
        <v>476.5</v>
      </c>
      <c r="F34" s="45">
        <v>228.22083552069827</v>
      </c>
    </row>
    <row r="35" spans="2:6">
      <c r="C35" s="231">
        <v>43556</v>
      </c>
      <c r="D35" s="45">
        <f t="shared" si="25"/>
        <v>1172</v>
      </c>
      <c r="E35" s="45">
        <f t="shared" si="26"/>
        <v>459</v>
      </c>
      <c r="F35" s="45">
        <v>230.61213090731468</v>
      </c>
    </row>
    <row r="36" spans="2:6">
      <c r="C36" s="231">
        <v>43586</v>
      </c>
      <c r="D36" s="45">
        <f t="shared" si="25"/>
        <v>1148.2</v>
      </c>
      <c r="E36" s="45">
        <f t="shared" si="26"/>
        <v>472.2</v>
      </c>
      <c r="F36" s="45">
        <v>260.36718136216138</v>
      </c>
    </row>
    <row r="37" spans="2:6">
      <c r="C37" s="231">
        <v>43617</v>
      </c>
      <c r="D37" s="45">
        <f t="shared" si="25"/>
        <v>1157.75</v>
      </c>
      <c r="E37" s="45">
        <f t="shared" si="26"/>
        <v>476.25</v>
      </c>
      <c r="F37" s="45">
        <v>267.90586959362344</v>
      </c>
    </row>
    <row r="38" spans="2:6">
      <c r="B38" s="43"/>
      <c r="C38" s="231">
        <v>43647</v>
      </c>
      <c r="D38" s="45">
        <f t="shared" si="25"/>
        <v>1173.375</v>
      </c>
      <c r="E38" s="45">
        <f t="shared" ref="E38:E39" si="27">+H14</f>
        <v>480.25</v>
      </c>
      <c r="F38" s="45">
        <v>273.84937343358399</v>
      </c>
    </row>
    <row r="39" spans="2:6">
      <c r="C39" s="231">
        <v>43678</v>
      </c>
      <c r="D39" s="45">
        <f t="shared" si="25"/>
        <v>1161.8</v>
      </c>
      <c r="E39" s="45">
        <f t="shared" si="27"/>
        <v>478.5</v>
      </c>
      <c r="F39" s="45">
        <v>275.59819487960203</v>
      </c>
    </row>
    <row r="40" spans="2:6">
      <c r="C40" s="231">
        <v>43709</v>
      </c>
      <c r="D40" s="45">
        <f t="shared" si="25"/>
        <v>1141</v>
      </c>
      <c r="E40" s="45">
        <f t="shared" ref="E40" si="28">+H16</f>
        <v>497.28571428571428</v>
      </c>
      <c r="F40" s="45">
        <v>279.80869960120913</v>
      </c>
    </row>
    <row r="41" spans="2:6">
      <c r="C41" s="231">
        <v>43739</v>
      </c>
      <c r="D41" s="45">
        <f t="shared" si="25"/>
        <v>1162</v>
      </c>
      <c r="E41" s="45">
        <f t="shared" ref="E41" si="29">+H17</f>
        <v>565</v>
      </c>
      <c r="F41" s="45">
        <v>354.05664321794097</v>
      </c>
    </row>
    <row r="42" spans="2:6">
      <c r="C42" s="231">
        <v>43770</v>
      </c>
      <c r="D42" s="45">
        <f t="shared" si="25"/>
        <v>1168.5</v>
      </c>
      <c r="E42" s="45">
        <f t="shared" ref="E42" si="30">+H18</f>
        <v>530.9</v>
      </c>
      <c r="F42" s="45">
        <v>266.29674758740441</v>
      </c>
    </row>
  </sheetData>
  <mergeCells count="11">
    <mergeCell ref="B22:J22"/>
    <mergeCell ref="B5:B7"/>
    <mergeCell ref="B3:J3"/>
    <mergeCell ref="B4:J4"/>
    <mergeCell ref="B2:J2"/>
    <mergeCell ref="C5:F5"/>
    <mergeCell ref="G5:J5"/>
    <mergeCell ref="G6:H6"/>
    <mergeCell ref="I6:J6"/>
    <mergeCell ref="C6:D6"/>
    <mergeCell ref="E6:F6"/>
  </mergeCells>
  <hyperlinks>
    <hyperlink ref="L2" r:id="rId1" location="Índice!A1" xr:uid="{00000000-0004-0000-0800-000000000000}"/>
  </hyperlinks>
  <printOptions horizontalCentered="1"/>
  <pageMargins left="0.70866141732283472" right="0.70866141732283472" top="1.299212598425197" bottom="0.74803149606299213" header="0.31496062992125984" footer="0.31496062992125984"/>
  <pageSetup paperSize="122" scale="86" orientation="portrait" r:id="rId2"/>
  <headerFooter differentFirst="1">
    <oddFooter>&amp;C&amp;P</oddFooter>
  </headerFooter>
  <ignoredErrors>
    <ignoredError sqref="C20 E20 E21:F21 I21" formulaRange="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reportings xmlns="http://reportinglists.napkyn.com">
  <reporting xmlns="http://reportinglists.napkyn.com">[]</reporting>
</reportings>
</file>

<file path=customXml/item2.xml><?xml version="1.0" encoding="utf-8"?>
<groups xmlns="http://grouplists.napkyn.com">
  <group xmlns="http://grouplists.napkyn.com">[]</group>
</group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69D159C6A8003946B62ED19C3F1508D2" ma:contentTypeVersion="13" ma:contentTypeDescription="Crear nuevo documento." ma:contentTypeScope="" ma:versionID="425d55fb29301e057f02bef34ebb2811">
  <xsd:schema xmlns:xsd="http://www.w3.org/2001/XMLSchema" xmlns:xs="http://www.w3.org/2001/XMLSchema" xmlns:p="http://schemas.microsoft.com/office/2006/metadata/properties" xmlns:ns3="fd074e47-9afd-4ec2-84b6-7c421a71fef9" xmlns:ns4="9298760a-74b8-4392-bc0b-39ec9cf4846b" targetNamespace="http://schemas.microsoft.com/office/2006/metadata/properties" ma:root="true" ma:fieldsID="4808582049d1c4036a9db04fd9eafa0f" ns3:_="" ns4:_="">
    <xsd:import namespace="fd074e47-9afd-4ec2-84b6-7c421a71fef9"/>
    <xsd:import namespace="9298760a-74b8-4392-bc0b-39ec9cf4846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74e47-9afd-4ec2-84b6-7c421a71fef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98760a-74b8-4392-bc0b-39ec9cf4846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882BC85F-ADC0-45FC-92C5-E479A73A1B75}">
  <ds:schemaRefs>
    <ds:schemaRef ds:uri="http://grouplists.napkyn.com"/>
  </ds:schemaRefs>
</ds:datastoreItem>
</file>

<file path=customXml/itemProps3.xml><?xml version="1.0" encoding="utf-8"?>
<ds:datastoreItem xmlns:ds="http://schemas.openxmlformats.org/officeDocument/2006/customXml" ds:itemID="{6740CC98-7629-41FB-AB91-51A9F1087BC3}">
  <ds:schemaRefs>
    <ds:schemaRef ds:uri="http://schemas.microsoft.com/sharepoint/v3/contenttype/forms"/>
  </ds:schemaRefs>
</ds:datastoreItem>
</file>

<file path=customXml/itemProps4.xml><?xml version="1.0" encoding="utf-8"?>
<ds:datastoreItem xmlns:ds="http://schemas.openxmlformats.org/officeDocument/2006/customXml" ds:itemID="{47BA7527-B919-4D44-89BB-DC2C2AB8D5F8}">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9298760a-74b8-4392-bc0b-39ec9cf4846b"/>
    <ds:schemaRef ds:uri="fd074e47-9afd-4ec2-84b6-7c421a71fef9"/>
  </ds:schemaRefs>
</ds:datastoreItem>
</file>

<file path=customXml/itemProps5.xml><?xml version="1.0" encoding="utf-8"?>
<ds:datastoreItem xmlns:ds="http://schemas.openxmlformats.org/officeDocument/2006/customXml" ds:itemID="{0D305F9E-3677-49BF-BE70-B061148CE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74e47-9afd-4ec2-84b6-7c421a71fef9"/>
    <ds:schemaRef ds:uri="9298760a-74b8-4392-bc0b-39ec9cf48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Alicia Canales Meza</cp:lastModifiedBy>
  <cp:lastPrinted>2019-12-19T20:48:32Z</cp:lastPrinted>
  <dcterms:created xsi:type="dcterms:W3CDTF">2011-10-13T14:46:36Z</dcterms:created>
  <dcterms:modified xsi:type="dcterms:W3CDTF">2019-12-19T20:48:46Z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0x01010069D159C6A8003946B62ED19C3F1508D2</vt:lpwstr>
  </property>
</Properties>
</file>