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https://odepa-my.sharepoint.com/personal/btapia_odepa_gob_cl/Documents/Politicas 2018/Papa/Boletín/"/>
    </mc:Choice>
  </mc:AlternateContent>
  <xr:revisionPtr revIDLastSave="131" documentId="8_{6B41F6B9-63C4-49B1-AE4E-E58BA9A5F9DA}" xr6:coauthVersionLast="44" xr6:coauthVersionMax="44" xr10:uidLastSave="{7BB79A6B-FDC7-4874-9CDF-80B478AA0C9D}"/>
  <bookViews>
    <workbookView xWindow="-103" yWindow="-103" windowWidth="16663" windowHeight="8863"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export!$B$2:$K$34</definedName>
    <definedName name="_xlnm.Print_Area" localSheetId="14">'ficha de costos'!$B$2:$E$34</definedName>
    <definedName name="_xlnm.Print_Area" localSheetId="16">import!$B$2:$K$93</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mayorista2'!$B$2:$L$57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91" l="1"/>
  <c r="C13" i="91"/>
  <c r="E42" i="81"/>
  <c r="D42" i="81"/>
  <c r="G21" i="81" l="1"/>
  <c r="C21" i="81"/>
  <c r="D21" i="77" l="1"/>
  <c r="E21" i="77"/>
  <c r="C21" i="77"/>
  <c r="H21" i="81" l="1"/>
  <c r="D21" i="81"/>
  <c r="E24" i="90" l="1"/>
  <c r="F24" i="90"/>
  <c r="E11" i="91" l="1"/>
  <c r="E12" i="91"/>
  <c r="E13" i="91"/>
  <c r="E14" i="91" s="1"/>
  <c r="H20" i="81"/>
  <c r="G20" i="81"/>
  <c r="D20" i="81"/>
  <c r="C20" i="81"/>
  <c r="E20" i="77"/>
  <c r="D20" i="77"/>
  <c r="D14" i="91"/>
  <c r="C14" i="91"/>
  <c r="C15" i="91" s="1"/>
  <c r="C20" i="77"/>
  <c r="H5" i="83"/>
  <c r="I5" i="83"/>
  <c r="I5" i="84" s="1"/>
  <c r="J5" i="83"/>
  <c r="J5" i="84" s="1"/>
  <c r="K5" i="83"/>
  <c r="K5" i="84" s="1"/>
  <c r="Q23" i="76"/>
  <c r="R23" i="76"/>
  <c r="S23" i="76"/>
  <c r="T23" i="76"/>
  <c r="U23" i="76"/>
  <c r="V23" i="76"/>
  <c r="W23" i="76"/>
  <c r="X23" i="76"/>
  <c r="Y23" i="76"/>
  <c r="G5" i="84"/>
  <c r="Z27" i="86"/>
  <c r="AA27" i="86"/>
  <c r="AB27" i="86"/>
  <c r="AC27" i="86"/>
  <c r="AC29" i="86" s="1"/>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E26" i="91" s="1"/>
  <c r="C25" i="91"/>
  <c r="D12" i="91"/>
  <c r="B21" i="81"/>
  <c r="H5" i="84"/>
  <c r="E3" i="70"/>
  <c r="F5" i="84"/>
  <c r="E5" i="84"/>
  <c r="D5" i="84"/>
  <c r="E8" i="81"/>
  <c r="F8" i="81"/>
  <c r="I8" i="81"/>
  <c r="J8" i="81"/>
  <c r="F8" i="77"/>
  <c r="G8" i="77"/>
  <c r="D25" i="91"/>
  <c r="D26" i="91" s="1"/>
  <c r="E20" i="91"/>
  <c r="E22" i="91"/>
  <c r="D21" i="91"/>
  <c r="C21" i="91"/>
  <c r="C26" i="91"/>
  <c r="E21" i="91"/>
  <c r="C22" i="91"/>
  <c r="D20" i="91"/>
  <c r="D22" i="91"/>
  <c r="C20" i="91"/>
  <c r="G21" i="77"/>
  <c r="G20" i="77" l="1"/>
  <c r="J20" i="81"/>
  <c r="F20" i="81"/>
  <c r="AD29" i="86"/>
  <c r="D15" i="91"/>
  <c r="Y29" i="86"/>
  <c r="AE29" i="86"/>
  <c r="E15" i="91"/>
  <c r="AF29" i="86"/>
  <c r="AB29" i="86"/>
  <c r="AA29" i="86"/>
  <c r="Z29" i="86"/>
</calcChain>
</file>

<file path=xl/sharedStrings.xml><?xml version="1.0" encoding="utf-8"?>
<sst xmlns="http://schemas.openxmlformats.org/spreadsheetml/2006/main" count="732" uniqueCount="271">
  <si>
    <t>del Ministerio de Agricultura, Gobierno de Chile</t>
  </si>
  <si>
    <t>www.odepa.gob.cl</t>
  </si>
  <si>
    <t>2010/11</t>
  </si>
  <si>
    <t>2009/10</t>
  </si>
  <si>
    <t>2008/09</t>
  </si>
  <si>
    <t>2007/08</t>
  </si>
  <si>
    <t>2006/07</t>
  </si>
  <si>
    <t>2005/06</t>
  </si>
  <si>
    <t>2004/05</t>
  </si>
  <si>
    <t>2003/04</t>
  </si>
  <si>
    <t>2002/03</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</si>
  <si>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</si>
  <si>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</si>
  <si>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</si>
  <si>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</si>
  <si>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</si>
  <si>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</si>
  <si>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</si>
  <si>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</si>
  <si>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</si>
  <si>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</si>
  <si>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</si>
  <si>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</si>
  <si>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</si>
  <si>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</si>
  <si>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</si>
  <si>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</si>
  <si>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</si>
  <si>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</si>
  <si>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</si>
  <si>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</si>
  <si>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</si>
  <si>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</si>
  <si>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</si>
  <si>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</si>
  <si>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</si>
  <si>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</si>
  <si>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</si>
  <si>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</si>
  <si>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</si>
  <si>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</si>
  <si>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</si>
  <si>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</si>
  <si>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</si>
  <si>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</si>
  <si>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</si>
  <si>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</si>
  <si>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</si>
  <si>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</si>
  <si>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</si>
  <si>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</si>
  <si>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</si>
  <si>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</si>
  <si>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</si>
  <si>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</si>
  <si>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</si>
  <si>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</si>
  <si>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</si>
  <si>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</si>
  <si>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</si>
  <si>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</si>
  <si>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</si>
  <si>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</si>
  <si>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</si>
  <si>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</si>
  <si>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</si>
  <si>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</si>
  <si>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</si>
  <si>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</si>
  <si>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</si>
  <si>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</si>
  <si>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</si>
  <si>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</si>
  <si>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</si>
  <si>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</si>
  <si>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</si>
  <si>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</si>
  <si>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</si>
  <si>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</si>
  <si>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</si>
  <si>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</si>
  <si>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</si>
  <si>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</si>
  <si>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</si>
  <si>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</si>
  <si>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</si>
  <si>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</si>
  <si>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</si>
  <si>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</si>
  <si>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</si>
  <si>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</si>
  <si>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</si>
  <si>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</si>
  <si>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</si>
  <si>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</si>
  <si>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</si>
  <si>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</si>
  <si>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</si>
  <si>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</si>
  <si>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</si>
  <si>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</si>
  <si>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</si>
  <si>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</si>
  <si>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</si>
  <si>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</si>
  <si>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</si>
  <si>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</si>
  <si>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</si>
  <si>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</si>
  <si>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</si>
  <si>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</si>
  <si>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</si>
  <si>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</si>
  <si>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</si>
  <si>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</si>
  <si>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</si>
  <si>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</si>
  <si>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</si>
  <si>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</si>
  <si>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</si>
  <si>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</si>
  <si>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</si>
  <si>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</si>
  <si>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</si>
  <si>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</si>
  <si>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</si>
  <si>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</si>
  <si>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</si>
  <si>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</si>
  <si>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</si>
  <si>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</si>
  <si>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</si>
  <si>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</si>
  <si>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</si>
  <si>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</si>
  <si>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</si>
  <si>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</si>
  <si>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</si>
  <si>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</si>
  <si>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</si>
  <si>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</si>
  <si>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</si>
  <si>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</si>
  <si>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</si>
  <si>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</si>
  <si>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</si>
  <si>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</si>
  <si>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</si>
  <si>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</si>
  <si>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</si>
  <si>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</si>
  <si>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</si>
  <si>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</si>
  <si>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</si>
  <si>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</si>
  <si>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</si>
  <si>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</si>
  <si>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</si>
  <si>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</si>
  <si>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</si>
  <si>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</si>
  <si>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</si>
  <si>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</si>
  <si>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</si>
  <si>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</si>
  <si>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</si>
  <si>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</si>
  <si>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</si>
  <si>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</si>
  <si>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</si>
  <si>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</si>
  <si>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</si>
  <si>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</si>
  <si>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</si>
  <si>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</si>
  <si>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</si>
  <si>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</si>
  <si>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</si>
  <si>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</si>
  <si>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</si>
  <si>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</si>
  <si>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</si>
  <si>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</si>
  <si>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</si>
  <si>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</si>
  <si>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</si>
  <si>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</si>
  <si>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</si>
  <si>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</si>
  <si>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</si>
  <si>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</si>
  <si>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</si>
  <si>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</si>
  <si>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</si>
  <si>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</si>
  <si>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</si>
  <si>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</si>
  <si>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</si>
  <si>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</si>
  <si>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</si>
  <si>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</si>
  <si>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r>
      <t xml:space="preserve">Región Metropolitana 
</t>
    </r>
    <r>
      <rPr>
        <sz val="10"/>
        <rFont val="Arial"/>
        <family val="2"/>
      </rPr>
      <t>Variedad Asterix
Papa Cuaresmera o Guarda</t>
    </r>
  </si>
  <si>
    <t>($ nominales con IVA / 25 kilos)</t>
  </si>
  <si>
    <t xml:space="preserve">Fecha </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</si>
  <si>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</si>
  <si>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</si>
  <si>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</si>
  <si>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</si>
  <si>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</si>
  <si>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</si>
  <si>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</si>
  <si>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</si>
  <si>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</si>
  <si>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</si>
  <si>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</si>
  <si>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</si>
  <si>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</si>
  <si>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</si>
  <si>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</si>
  <si>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</si>
  <si>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</si>
  <si>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</si>
  <si>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</si>
  <si>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</si>
  <si>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</si>
  <si>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</si>
  <si>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</si>
  <si>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</si>
  <si>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</si>
  <si>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</si>
  <si>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</si>
  <si>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</si>
  <si>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</si>
  <si>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Papa semilla</t>
  </si>
  <si>
    <t>Origen o destino no precisado</t>
  </si>
  <si>
    <t>Total Papa semilla</t>
  </si>
  <si>
    <t>Directora y representante legal</t>
  </si>
  <si>
    <t>María Emilia Undurraga Marimón</t>
  </si>
  <si>
    <t>Spunta</t>
  </si>
  <si>
    <t>Suiza</t>
  </si>
  <si>
    <t>Ñuble</t>
  </si>
  <si>
    <t>Cuba</t>
  </si>
  <si>
    <t>Chile</t>
  </si>
  <si>
    <t xml:space="preserve">Total </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</si>
  <si>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</si>
  <si>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</si>
  <si>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2018/19</t>
  </si>
  <si>
    <t>India</t>
  </si>
  <si>
    <t>Guatemala</t>
  </si>
  <si>
    <t>Eslovenia</t>
  </si>
  <si>
    <t>Letonia</t>
  </si>
  <si>
    <t>Japón</t>
  </si>
  <si>
    <t>2019/20*</t>
  </si>
  <si>
    <t>Australia</t>
  </si>
  <si>
    <t>Desirée</t>
  </si>
  <si>
    <t>*La temporada 2019/20 se proyectó con la superficie del segundo estudio de intención de siembra de octubre de 2019 y el promedio del rendimiento de las últimas dos temporadas.</t>
  </si>
  <si>
    <r>
      <t xml:space="preserve">3. </t>
    </r>
    <r>
      <rPr>
        <u/>
        <sz val="11"/>
        <rFont val="Arial"/>
        <family val="2"/>
      </rPr>
      <t>Superficie, producción y rendimiento</t>
    </r>
    <r>
      <rPr>
        <sz val="11"/>
        <rFont val="Arial"/>
        <family val="2"/>
      </rPr>
      <t>: segundo estudio de intenciones de siembra señala una superficie 0,2% inferior para 2019/20. 
El segundo estudio de intenciones de siembra de cultivos anuales e industriales que realiza INE en convenio con Odepa, indicó un resultado de 41.742 hectáreas  para la papa en la próxima temporada 2019/20, un 0,2% inferior a la temporada anterior. Con este antecedente y el promedio del rendimiento de las últimas dos temporadas, se proyectó una producción un 1,4% mayor para la próxima (cuadro 6 y gráfico 7). 
Según los resultados regionales de cosecha 2018/19, la Región de Los Lagos es la principal productora de papas con 379.285 toneladas. Le sigue La Araucanía con 259.522 toneladas (cuadro 8 y gráfico 9). Los rendimientos más altos los tienen Los Lagos y Los Ríos, con 43,7 y 42,5 toneladas por hectárea, respectivamente (cuadro 9 y gráfico 10).</t>
    </r>
  </si>
  <si>
    <t>Terminal Hortofrutícola Agro Chillán</t>
  </si>
  <si>
    <t>Karú</t>
  </si>
  <si>
    <t>Febrero 2020</t>
  </si>
  <si>
    <r>
      <t>Información de mercado nacional y comercio exterior hasta enero</t>
    </r>
    <r>
      <rPr>
        <sz val="11"/>
        <color indexed="8"/>
        <rFont val="Arial"/>
        <family val="2"/>
      </rPr>
      <t xml:space="preserve"> de 2019</t>
    </r>
  </si>
  <si>
    <t>Promedio ene-ene</t>
  </si>
  <si>
    <r>
      <t xml:space="preserve">(3) El precio de la papa utilizado corresponde al precio promedio mayorista regional de </t>
    </r>
    <r>
      <rPr>
        <sz val="10"/>
        <color rgb="FFFF0000"/>
        <rFont val="Arial"/>
        <family val="2"/>
      </rPr>
      <t>enero</t>
    </r>
    <r>
      <rPr>
        <sz val="10"/>
        <rFont val="Arial"/>
        <family val="2"/>
      </rPr>
      <t xml:space="preserve"> de 2020.</t>
    </r>
  </si>
  <si>
    <t>2019</t>
  </si>
  <si>
    <t>ene-ene 2019</t>
  </si>
  <si>
    <t>ene-ene 2020</t>
  </si>
  <si>
    <t>Congeladas</t>
  </si>
  <si>
    <t>Total Congeladas</t>
  </si>
  <si>
    <r>
      <t xml:space="preserve">1. </t>
    </r>
    <r>
      <rPr>
        <u/>
        <sz val="11"/>
        <rFont val="Arial"/>
        <family val="2"/>
      </rPr>
      <t>Precios de la papa en mercados mayoristas</t>
    </r>
    <r>
      <rPr>
        <sz val="11"/>
        <rFont val="Arial"/>
        <family val="2"/>
      </rPr>
      <t>: alza en enero.
El precio promedio ponderado mensual de la papa en los mercados mayoristas en enero de 2020 fue $6.996 por saco de 25 kilos, valor 32,5% más alto que el mes anterior y 58,1% mayor respecto del mismo mes en el año 2019 (cuadro 1 y gráfico 1).
En el precio diario del saco de 25 kilos se observa un alza en los primeros días de enero para luego mantenerse relativamente estable (cuadro 2 y gráfico 2). En los distintos terminales mayoristas monitoreados por Odepa se observa esta tendencia (cuadro 3 y gráfico 3).</t>
    </r>
  </si>
  <si>
    <r>
      <t xml:space="preserve">2. </t>
    </r>
    <r>
      <rPr>
        <u/>
        <sz val="11"/>
        <rFont val="Arial"/>
        <family val="2"/>
      </rPr>
      <t>Precio de la papa en mercados minoristas</t>
    </r>
    <r>
      <rPr>
        <sz val="11"/>
        <rFont val="Arial"/>
        <family val="2"/>
      </rPr>
      <t>: leve baja en supermercados y sube en ferias. 
En el monitoreo de precios al consumidor que realiza Odepa en la ciudad de Santiago, se observó que el precio promedio mensual de enero de 2020 en supermercados fue $1.177 por kilo, 1,8% menor respecto al mes anterior y 14,7% inferior al mismo mes del año anterior. En ferias el precio promedio fue $508 por kilo, 9,9% mayor al mes anterior y 27,1% mayor al mismo mes del año 2019 (cuadro 4 y gráfico 4).
En el precio semanal a consumidor que Odepa recoge en regiones se observan variaciones aunque con cierta estabilidad (cuadro 5, gráficos 5 y 6).</t>
    </r>
  </si>
  <si>
    <r>
      <t xml:space="preserve">5. </t>
    </r>
    <r>
      <rPr>
        <u/>
        <sz val="11"/>
        <rFont val="Arial"/>
        <family val="2"/>
      </rPr>
      <t>Comercio exterior papa fresca y procesada</t>
    </r>
    <r>
      <rPr>
        <sz val="11"/>
        <rFont val="Arial"/>
        <family val="2"/>
      </rPr>
      <t>: en enero suben las exportaciones y bajan importaciones.
En enero de 2020 las exportaciones sumaron USD 145.685, cifra 14,8% superior a la registrada en el mismo período del año anterior, explicada principalmente por las menores ventas de papas preparadas sin congelar (snack) a Argentina y Uruguay. En volumen, se exportaron 33.211 toneladas, 37,1% más que en enero del año 2019.
Las importaciones en enero de 2020 sumaron USD 7,5 millones y 8.552 toneladas, lo que representa una baja de 16% en valor y 11,6% en volumen, en comparación con igual mes del año anterior. Las papas preparadas congeladas son el principal producto, representando 83% del total de las compras. En esa categoría destaca Bélgica como principal proveedor, con el 46%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</si>
</sst>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4">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78">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170" fontId="60" fillId="55" borderId="49"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1"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0" xfId="0" applyNumberFormat="1" applyFont="1" applyFill="1" applyBorder="1" applyAlignment="1">
      <alignment horizontal="center"/>
    </xf>
    <xf numFmtId="3" fontId="59" fillId="55" borderId="51" xfId="0" applyNumberFormat="1" applyFont="1" applyFill="1" applyBorder="1" applyAlignment="1">
      <alignment horizontal="center"/>
    </xf>
    <xf numFmtId="170" fontId="59" fillId="55" borderId="52" xfId="0" applyNumberFormat="1" applyFont="1" applyFill="1" applyBorder="1" applyAlignment="1">
      <alignment horizontal="center"/>
    </xf>
    <xf numFmtId="0" fontId="60" fillId="55" borderId="53" xfId="0" applyNumberFormat="1" applyFont="1" applyFill="1" applyBorder="1" applyAlignment="1">
      <alignment horizontal="left"/>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59" fillId="55" borderId="53" xfId="0" applyNumberFormat="1" applyFont="1" applyFill="1" applyBorder="1" applyAlignment="1">
      <alignment horizontal="left"/>
    </xf>
    <xf numFmtId="0" fontId="59" fillId="55" borderId="55"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3"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1" fillId="55" borderId="0" xfId="344" applyFont="1" applyFill="1" applyAlignment="1">
      <alignment vertical="top"/>
    </xf>
    <xf numFmtId="3" fontId="60" fillId="55" borderId="75"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0" fontId="31" fillId="55" borderId="0" xfId="348" applyFont="1" applyFill="1" applyBorder="1" applyAlignment="1">
      <alignment horizontal="center"/>
    </xf>
    <xf numFmtId="3" fontId="31" fillId="55" borderId="0" xfId="288" applyNumberFormat="1" applyFont="1" applyFill="1" applyBorder="1" applyAlignment="1">
      <alignment horizontal="center" vertical="center"/>
    </xf>
    <xf numFmtId="170" fontId="31" fillId="55" borderId="0" xfId="288" applyNumberFormat="1" applyFont="1" applyFill="1" applyBorder="1" applyAlignment="1">
      <alignment horizontal="center" vertical="center"/>
    </xf>
    <xf numFmtId="0" fontId="56" fillId="0" borderId="17" xfId="0" applyFont="1" applyBorder="1"/>
    <xf numFmtId="0" fontId="56" fillId="0" borderId="65" xfId="0" applyFont="1" applyBorder="1"/>
    <xf numFmtId="3" fontId="56" fillId="0" borderId="60" xfId="0" applyNumberFormat="1" applyFont="1" applyBorder="1" applyAlignment="1">
      <alignment horizontal="right"/>
    </xf>
    <xf numFmtId="3" fontId="56" fillId="0" borderId="56" xfId="0" applyNumberFormat="1" applyFont="1" applyBorder="1" applyAlignment="1">
      <alignment horizontal="right"/>
    </xf>
    <xf numFmtId="170" fontId="56" fillId="0" borderId="61" xfId="0" applyNumberFormat="1" applyFont="1" applyBorder="1" applyAlignment="1">
      <alignment horizontal="right"/>
    </xf>
    <xf numFmtId="3" fontId="56" fillId="0" borderId="62" xfId="0" applyNumberFormat="1" applyFont="1" applyBorder="1" applyAlignment="1">
      <alignment horizontal="right"/>
    </xf>
    <xf numFmtId="3" fontId="56" fillId="0" borderId="63" xfId="0" applyNumberFormat="1" applyFont="1" applyBorder="1" applyAlignment="1">
      <alignment horizontal="right"/>
    </xf>
    <xf numFmtId="170" fontId="56" fillId="0" borderId="64" xfId="0" applyNumberFormat="1" applyFont="1" applyBorder="1" applyAlignment="1">
      <alignment horizontal="right"/>
    </xf>
    <xf numFmtId="0" fontId="56" fillId="0" borderId="59" xfId="0" applyFont="1" applyBorder="1"/>
    <xf numFmtId="0" fontId="56" fillId="0" borderId="58" xfId="0" applyFont="1" applyBorder="1"/>
    <xf numFmtId="170" fontId="56" fillId="0" borderId="66" xfId="0" applyNumberFormat="1" applyFont="1" applyBorder="1" applyAlignment="1">
      <alignment horizontal="right"/>
    </xf>
    <xf numFmtId="0" fontId="56" fillId="0" borderId="68" xfId="0" applyFont="1" applyBorder="1"/>
    <xf numFmtId="0" fontId="56" fillId="0" borderId="69" xfId="0" applyFont="1" applyBorder="1"/>
    <xf numFmtId="3" fontId="56" fillId="0" borderId="70" xfId="0" applyNumberFormat="1" applyFont="1" applyBorder="1" applyAlignment="1">
      <alignment horizontal="right"/>
    </xf>
    <xf numFmtId="170" fontId="56" fillId="0" borderId="71" xfId="0" applyNumberFormat="1" applyFont="1" applyBorder="1" applyAlignment="1">
      <alignment horizontal="right"/>
    </xf>
    <xf numFmtId="0" fontId="22" fillId="55" borderId="0" xfId="344" applyFont="1" applyFill="1" applyBorder="1" applyAlignment="1">
      <alignment horizontal="center"/>
    </xf>
    <xf numFmtId="0" fontId="22" fillId="55" borderId="10" xfId="344" applyFont="1" applyFill="1" applyBorder="1" applyAlignment="1">
      <alignment horizontal="center" vertical="center"/>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justify" vertical="center" wrapText="1"/>
    </xf>
    <xf numFmtId="0" fontId="22" fillId="55" borderId="0" xfId="344" applyFont="1" applyFill="1" applyBorder="1" applyAlignment="1">
      <alignment horizontal="center" vertical="center"/>
    </xf>
    <xf numFmtId="0" fontId="22" fillId="55" borderId="11"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0" fillId="55" borderId="0" xfId="0" applyFont="1" applyFill="1" applyBorder="1" applyAlignment="1">
      <alignment horizontal="left"/>
    </xf>
    <xf numFmtId="0" fontId="60" fillId="55" borderId="0" xfId="0" applyFont="1" applyFill="1" applyBorder="1" applyAlignment="1">
      <alignment horizontal="left" wrapText="1"/>
    </xf>
    <xf numFmtId="0" fontId="1" fillId="55" borderId="0" xfId="0" applyFont="1" applyFill="1" applyBorder="1" applyAlignment="1">
      <alignment horizontal="left"/>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26" fillId="55" borderId="0" xfId="0" applyFont="1" applyFill="1" applyBorder="1" applyAlignment="1">
      <alignment horizontal="left"/>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xf numFmtId="0" fontId="0" fillId="0" borderId="21" xfId="0" applyBorder="1"/>
    <xf numFmtId="3" fontId="0" fillId="0" borderId="12" xfId="0" applyNumberFormat="1" applyBorder="1" applyAlignment="1">
      <alignment horizontal="right"/>
    </xf>
    <xf numFmtId="3" fontId="0" fillId="0" borderId="46" xfId="0" applyNumberFormat="1" applyBorder="1" applyAlignment="1">
      <alignment horizontal="right"/>
    </xf>
    <xf numFmtId="170" fontId="0" fillId="0" borderId="14" xfId="0" applyNumberFormat="1" applyBorder="1" applyAlignment="1">
      <alignment horizontal="right"/>
    </xf>
    <xf numFmtId="0" fontId="0" fillId="0" borderId="24" xfId="0" applyBorder="1"/>
    <xf numFmtId="3" fontId="0" fillId="0" borderId="15" xfId="0" applyNumberFormat="1" applyBorder="1" applyAlignment="1">
      <alignment horizontal="right"/>
    </xf>
    <xf numFmtId="3" fontId="0" fillId="0" borderId="0" xfId="0" applyNumberFormat="1" applyAlignment="1">
      <alignment horizontal="right"/>
    </xf>
    <xf numFmtId="170" fontId="0" fillId="0" borderId="16" xfId="0" applyNumberFormat="1" applyBorder="1" applyAlignment="1">
      <alignment horizontal="right"/>
    </xf>
    <xf numFmtId="0" fontId="0" fillId="0" borderId="23" xfId="0" applyBorder="1"/>
    <xf numFmtId="0" fontId="0" fillId="0" borderId="22" xfId="0" applyBorder="1"/>
    <xf numFmtId="3" fontId="0" fillId="0" borderId="60" xfId="0" applyNumberFormat="1" applyBorder="1" applyAlignment="1">
      <alignment horizontal="right"/>
    </xf>
    <xf numFmtId="3" fontId="0" fillId="0" borderId="56" xfId="0" applyNumberFormat="1" applyBorder="1" applyAlignment="1">
      <alignment horizontal="right"/>
    </xf>
    <xf numFmtId="170" fontId="0" fillId="0" borderId="61" xfId="0" applyNumberFormat="1" applyBorder="1" applyAlignment="1">
      <alignment horizontal="right"/>
    </xf>
    <xf numFmtId="0" fontId="0" fillId="0" borderId="22" xfId="0" applyBorder="1" applyAlignment="1">
      <alignment horizontal="left" vertical="center" wrapText="1"/>
    </xf>
    <xf numFmtId="0" fontId="0" fillId="0" borderId="59" xfId="0" applyBorder="1"/>
    <xf numFmtId="0" fontId="0" fillId="0" borderId="57" xfId="0" applyBorder="1"/>
    <xf numFmtId="3" fontId="0" fillId="0" borderId="19" xfId="0" applyNumberFormat="1" applyBorder="1" applyAlignment="1">
      <alignment horizontal="right"/>
    </xf>
    <xf numFmtId="3" fontId="0" fillId="0" borderId="11" xfId="0" applyNumberFormat="1" applyBorder="1" applyAlignment="1">
      <alignment horizontal="right"/>
    </xf>
    <xf numFmtId="170" fontId="0" fillId="0" borderId="20" xfId="0" applyNumberFormat="1" applyBorder="1" applyAlignment="1">
      <alignment horizontal="right"/>
    </xf>
    <xf numFmtId="170" fontId="0" fillId="0" borderId="66" xfId="0" applyNumberFormat="1" applyBorder="1" applyAlignment="1">
      <alignment horizontal="right"/>
    </xf>
    <xf numFmtId="170" fontId="0" fillId="0" borderId="67" xfId="0" applyNumberFormat="1" applyBorder="1" applyAlignment="1">
      <alignment horizontal="right"/>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23"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2018</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4426.6851291205812</c:v>
                </c:pt>
                <c:pt idx="1">
                  <c:v>5868.5170962501034</c:v>
                </c:pt>
                <c:pt idx="2">
                  <c:v>5800.1297155858929</c:v>
                </c:pt>
                <c:pt idx="3">
                  <c:v>5819.0288503826196</c:v>
                </c:pt>
                <c:pt idx="4">
                  <c:v>6469.0614029835524</c:v>
                </c:pt>
                <c:pt idx="5">
                  <c:v>6703.5713673747223</c:v>
                </c:pt>
                <c:pt idx="6">
                  <c:v>6933.8661538584938</c:v>
                </c:pt>
                <c:pt idx="7">
                  <c:v>7035.5863465460179</c:v>
                </c:pt>
                <c:pt idx="8">
                  <c:v>7212.189549529674</c:v>
                </c:pt>
                <c:pt idx="9">
                  <c:v>8861.2732057931389</c:v>
                </c:pt>
                <c:pt idx="10">
                  <c:v>7055.5771453195703</c:v>
                </c:pt>
                <c:pt idx="11">
                  <c:v>5281.9449879131553</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2020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6996.4758299064879</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2016/17</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2017/18</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28.378922166817894</c:v>
                </c:pt>
                <c:pt idx="1">
                  <c:v>16.260056952992556</c:v>
                </c:pt>
                <c:pt idx="2">
                  <c:v>18.951020851994503</c:v>
                </c:pt>
                <c:pt idx="3">
                  <c:v>14.489636066017113</c:v>
                </c:pt>
                <c:pt idx="4">
                  <c:v>18.728394313163221</c:v>
                </c:pt>
                <c:pt idx="5" formatCode="#,##0">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2018/19</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29.921458117890381</c:v>
                </c:pt>
                <c:pt idx="1">
                  <c:v>17.272248243559719</c:v>
                </c:pt>
                <c:pt idx="2">
                  <c:v>23.065879953379955</c:v>
                </c:pt>
                <c:pt idx="3">
                  <c:v>10.95473496128648</c:v>
                </c:pt>
                <c:pt idx="4">
                  <c:v>24.970121686223383</c:v>
                </c:pt>
                <c:pt idx="5">
                  <c:v>28.285777067518978</c:v>
                </c:pt>
                <c:pt idx="6">
                  <c:v>11.349226441631505</c:v>
                </c:pt>
                <c:pt idx="7">
                  <c:v>24.713979620988475</c:v>
                </c:pt>
                <c:pt idx="8">
                  <c:v>42.458664666166541</c:v>
                </c:pt>
                <c:pt idx="9">
                  <c:v>43.661217911822263</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Gráfico 2. Precio diario de papa en los mercados mayoristas (en $/25 kilos con IVA)</a:t>
            </a:r>
          </a:p>
        </c:rich>
      </c:tx>
      <c:layout>
        <c:manualLayout>
          <c:xMode val="edge"/>
          <c:yMode val="edge"/>
          <c:x val="0.11120848437859222"/>
          <c:y val="2.6757072032662588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70855579609498"/>
          <c:y val="0.19164151356080489"/>
          <c:w val="0.86613648744541383"/>
          <c:h val="0.54798797483222539"/>
        </c:manualLayout>
      </c:layout>
      <c:lineChart>
        <c:grouping val="standard"/>
        <c:varyColors val="0"/>
        <c:ser>
          <c:idx val="0"/>
          <c:order val="0"/>
          <c:tx>
            <c:v>Total</c:v>
          </c:tx>
          <c:spPr>
            <a:ln w="28575" cap="rnd">
              <a:solidFill>
                <a:schemeClr val="accent1"/>
              </a:solidFill>
              <a:round/>
            </a:ln>
            <a:effectLst/>
          </c:spPr>
          <c:marker>
            <c:symbol val="none"/>
          </c:marker>
          <c:cat>
            <c:strLit>
              <c:ptCount val="118"/>
              <c:pt idx="0">
                <c:v>02-09-19</c:v>
              </c:pt>
              <c:pt idx="1">
                <c:v>03-09-19</c:v>
              </c:pt>
              <c:pt idx="2">
                <c:v>04-09-19</c:v>
              </c:pt>
              <c:pt idx="3">
                <c:v>05-09-19</c:v>
              </c:pt>
              <c:pt idx="4">
                <c:v>06-09-19</c:v>
              </c:pt>
              <c:pt idx="5">
                <c:v>09-09-19</c:v>
              </c:pt>
              <c:pt idx="6">
                <c:v>10-09-19</c:v>
              </c:pt>
              <c:pt idx="7">
                <c:v>11-09-19</c:v>
              </c:pt>
              <c:pt idx="8">
                <c:v>12-09-19</c:v>
              </c:pt>
              <c:pt idx="9">
                <c:v>13-09-19</c:v>
              </c:pt>
              <c:pt idx="10">
                <c:v>16-09-19</c:v>
              </c:pt>
              <c:pt idx="11">
                <c:v>17-09-19</c:v>
              </c:pt>
              <c:pt idx="12">
                <c:v>23-09-19</c:v>
              </c:pt>
              <c:pt idx="13">
                <c:v>24-09-19</c:v>
              </c:pt>
              <c:pt idx="14">
                <c:v>25-09-19</c:v>
              </c:pt>
              <c:pt idx="15">
                <c:v>26-09-19</c:v>
              </c:pt>
              <c:pt idx="16">
                <c:v>27-09-19</c:v>
              </c:pt>
              <c:pt idx="17">
                <c:v>30-09-19</c:v>
              </c:pt>
              <c:pt idx="18">
                <c:v>01-10-19</c:v>
              </c:pt>
              <c:pt idx="19">
                <c:v>02-10-19</c:v>
              </c:pt>
              <c:pt idx="20">
                <c:v>03-10-19</c:v>
              </c:pt>
              <c:pt idx="21">
                <c:v>04-10-19</c:v>
              </c:pt>
              <c:pt idx="22">
                <c:v>07-10-19</c:v>
              </c:pt>
              <c:pt idx="23">
                <c:v>08-10-19</c:v>
              </c:pt>
              <c:pt idx="24">
                <c:v>09-10-19</c:v>
              </c:pt>
              <c:pt idx="25">
                <c:v>10-10-19</c:v>
              </c:pt>
              <c:pt idx="26">
                <c:v>11-10-19</c:v>
              </c:pt>
              <c:pt idx="27">
                <c:v>14-10-19</c:v>
              </c:pt>
              <c:pt idx="28">
                <c:v>15-10-19</c:v>
              </c:pt>
              <c:pt idx="29">
                <c:v>16-10-19</c:v>
              </c:pt>
              <c:pt idx="30">
                <c:v>17-10-19</c:v>
              </c:pt>
              <c:pt idx="31">
                <c:v>18-10-19</c:v>
              </c:pt>
              <c:pt idx="32">
                <c:v>21-10-19</c:v>
              </c:pt>
              <c:pt idx="33">
                <c:v>22-10-19</c:v>
              </c:pt>
              <c:pt idx="34">
                <c:v>23-10-19</c:v>
              </c:pt>
              <c:pt idx="35">
                <c:v>24-10-19</c:v>
              </c:pt>
              <c:pt idx="36">
                <c:v>25-10-19</c:v>
              </c:pt>
              <c:pt idx="37">
                <c:v>28-10-19</c:v>
              </c:pt>
              <c:pt idx="38">
                <c:v>29-10-19</c:v>
              </c:pt>
              <c:pt idx="39">
                <c:v>30-10-19</c:v>
              </c:pt>
              <c:pt idx="40">
                <c:v>04-11-19</c:v>
              </c:pt>
              <c:pt idx="41">
                <c:v>05-11-19</c:v>
              </c:pt>
              <c:pt idx="42">
                <c:v>06-11-19</c:v>
              </c:pt>
              <c:pt idx="43">
                <c:v>07-11-19</c:v>
              </c:pt>
              <c:pt idx="44">
                <c:v>08-11-19</c:v>
              </c:pt>
              <c:pt idx="45">
                <c:v>11-11-19</c:v>
              </c:pt>
              <c:pt idx="46">
                <c:v>12-11-19</c:v>
              </c:pt>
              <c:pt idx="47">
                <c:v>13-11-19</c:v>
              </c:pt>
              <c:pt idx="48">
                <c:v>14-11-19</c:v>
              </c:pt>
              <c:pt idx="49">
                <c:v>15-11-19</c:v>
              </c:pt>
              <c:pt idx="50">
                <c:v>18-11-19</c:v>
              </c:pt>
              <c:pt idx="51">
                <c:v>19-11-19</c:v>
              </c:pt>
              <c:pt idx="52">
                <c:v>20-11-19</c:v>
              </c:pt>
              <c:pt idx="53">
                <c:v>21-11-19</c:v>
              </c:pt>
              <c:pt idx="54">
                <c:v>22-11-19</c:v>
              </c:pt>
              <c:pt idx="55">
                <c:v>25-11-19</c:v>
              </c:pt>
              <c:pt idx="56">
                <c:v>26-11-19</c:v>
              </c:pt>
              <c:pt idx="57">
                <c:v>27-11-19</c:v>
              </c:pt>
              <c:pt idx="58">
                <c:v>28-11-19</c:v>
              </c:pt>
              <c:pt idx="59">
                <c:v>29-11-19</c:v>
              </c:pt>
              <c:pt idx="60">
                <c:v>02-12-19</c:v>
              </c:pt>
              <c:pt idx="61">
                <c:v>03-12-19</c:v>
              </c:pt>
              <c:pt idx="62">
                <c:v>04-12-19</c:v>
              </c:pt>
              <c:pt idx="63">
                <c:v>05-12-19</c:v>
              </c:pt>
              <c:pt idx="64">
                <c:v>06-12-19</c:v>
              </c:pt>
              <c:pt idx="65">
                <c:v>09-12-19</c:v>
              </c:pt>
              <c:pt idx="66">
                <c:v>10-12-19</c:v>
              </c:pt>
              <c:pt idx="67">
                <c:v>11-12-19</c:v>
              </c:pt>
              <c:pt idx="68">
                <c:v>12-12-19</c:v>
              </c:pt>
              <c:pt idx="69">
                <c:v>13-12-19</c:v>
              </c:pt>
              <c:pt idx="70">
                <c:v>16-12-19</c:v>
              </c:pt>
              <c:pt idx="71">
                <c:v>17-12-19</c:v>
              </c:pt>
              <c:pt idx="72">
                <c:v>18-12-19</c:v>
              </c:pt>
              <c:pt idx="73">
                <c:v>19-12-19</c:v>
              </c:pt>
              <c:pt idx="74">
                <c:v>20-12-19</c:v>
              </c:pt>
              <c:pt idx="75">
                <c:v>23-12-19</c:v>
              </c:pt>
              <c:pt idx="76">
                <c:v>24-12-19</c:v>
              </c:pt>
              <c:pt idx="77">
                <c:v>26-12-19</c:v>
              </c:pt>
              <c:pt idx="78">
                <c:v>27-12-19</c:v>
              </c:pt>
              <c:pt idx="79">
                <c:v>30-12-19</c:v>
              </c:pt>
              <c:pt idx="80">
                <c:v>31-12-19</c:v>
              </c:pt>
              <c:pt idx="81">
                <c:v>02-01-20</c:v>
              </c:pt>
              <c:pt idx="82">
                <c:v>03-01-20</c:v>
              </c:pt>
              <c:pt idx="83">
                <c:v>06-01-20</c:v>
              </c:pt>
              <c:pt idx="84">
                <c:v>07-01-20</c:v>
              </c:pt>
              <c:pt idx="85">
                <c:v>08-01-20</c:v>
              </c:pt>
              <c:pt idx="86">
                <c:v>09-01-20</c:v>
              </c:pt>
              <c:pt idx="87">
                <c:v>10-01-20</c:v>
              </c:pt>
              <c:pt idx="88">
                <c:v>13-01-20</c:v>
              </c:pt>
              <c:pt idx="89">
                <c:v>14-01-20</c:v>
              </c:pt>
              <c:pt idx="90">
                <c:v>15-01-20</c:v>
              </c:pt>
              <c:pt idx="91">
                <c:v>16-01-20</c:v>
              </c:pt>
              <c:pt idx="92">
                <c:v>17-01-20</c:v>
              </c:pt>
              <c:pt idx="93">
                <c:v>20-01-20</c:v>
              </c:pt>
              <c:pt idx="94">
                <c:v>21-01-20</c:v>
              </c:pt>
              <c:pt idx="95">
                <c:v>22-01-20</c:v>
              </c:pt>
              <c:pt idx="96">
                <c:v>23-01-20</c:v>
              </c:pt>
              <c:pt idx="97">
                <c:v>24-01-20</c:v>
              </c:pt>
              <c:pt idx="98">
                <c:v>27-01-20</c:v>
              </c:pt>
              <c:pt idx="99">
                <c:v>28-01-20</c:v>
              </c:pt>
              <c:pt idx="100">
                <c:v>29-01-20</c:v>
              </c:pt>
              <c:pt idx="101">
                <c:v>30-01-20</c:v>
              </c:pt>
              <c:pt idx="102">
                <c:v>31-01-20</c:v>
              </c:pt>
              <c:pt idx="103">
                <c:v>03-02-20</c:v>
              </c:pt>
              <c:pt idx="104">
                <c:v>04-02-20</c:v>
              </c:pt>
              <c:pt idx="105">
                <c:v>05-02-20</c:v>
              </c:pt>
              <c:pt idx="106">
                <c:v>06-02-20</c:v>
              </c:pt>
              <c:pt idx="107">
                <c:v>07-02-20</c:v>
              </c:pt>
              <c:pt idx="108">
                <c:v>10-02-20</c:v>
              </c:pt>
              <c:pt idx="109">
                <c:v>11-02-20</c:v>
              </c:pt>
              <c:pt idx="110">
                <c:v>12-02-20</c:v>
              </c:pt>
              <c:pt idx="111">
                <c:v>13-02-20</c:v>
              </c:pt>
              <c:pt idx="112">
                <c:v>14-02-20</c:v>
              </c:pt>
              <c:pt idx="113">
                <c:v>17-02-20</c:v>
              </c:pt>
              <c:pt idx="114">
                <c:v>18-02-20</c:v>
              </c:pt>
              <c:pt idx="115">
                <c:v>19-02-20</c:v>
              </c:pt>
              <c:pt idx="116">
                <c:v>20-02-20</c:v>
              </c:pt>
              <c:pt idx="117">
                <c:v>21-02-20</c:v>
              </c:pt>
            </c:strLit>
          </c:cat>
          <c:val>
            <c:numLit>
              <c:formatCode>General</c:formatCode>
              <c:ptCount val="118"/>
              <c:pt idx="0">
                <c:v>7104.3007151776592</c:v>
              </c:pt>
              <c:pt idx="1">
                <c:v>7376.6927242220863</c:v>
              </c:pt>
              <c:pt idx="2">
                <c:v>6793.2932761087268</c:v>
              </c:pt>
              <c:pt idx="3">
                <c:v>6934.2219633943423</c:v>
              </c:pt>
              <c:pt idx="4">
                <c:v>6463.1544625587176</c:v>
              </c:pt>
              <c:pt idx="5">
                <c:v>6841.220661985958</c:v>
              </c:pt>
              <c:pt idx="6">
                <c:v>6845.0334224598928</c:v>
              </c:pt>
              <c:pt idx="7">
                <c:v>7330.8044237485447</c:v>
              </c:pt>
              <c:pt idx="8">
                <c:v>7042.0077220077219</c:v>
              </c:pt>
              <c:pt idx="9">
                <c:v>7543.0472636815921</c:v>
              </c:pt>
              <c:pt idx="10">
                <c:v>7228.9859693877552</c:v>
              </c:pt>
              <c:pt idx="11">
                <c:v>6860.6516183986369</c:v>
              </c:pt>
              <c:pt idx="12">
                <c:v>7253.0527331189714</c:v>
              </c:pt>
              <c:pt idx="13">
                <c:v>7583.0796735328413</c:v>
              </c:pt>
              <c:pt idx="14">
                <c:v>7657.3739573679331</c:v>
              </c:pt>
              <c:pt idx="15">
                <c:v>8081.1847656250002</c:v>
              </c:pt>
              <c:pt idx="16">
                <c:v>7571.0555138784694</c:v>
              </c:pt>
              <c:pt idx="17">
                <c:v>7436.8041237113403</c:v>
              </c:pt>
              <c:pt idx="18">
                <c:v>7794.6088306312522</c:v>
              </c:pt>
              <c:pt idx="19">
                <c:v>7486.075520833333</c:v>
              </c:pt>
              <c:pt idx="20">
                <c:v>8249.2146736494997</c:v>
              </c:pt>
              <c:pt idx="21">
                <c:v>9522.121550820817</c:v>
              </c:pt>
              <c:pt idx="22">
                <c:v>9095.8697231048573</c:v>
              </c:pt>
              <c:pt idx="23">
                <c:v>8715.9767002518893</c:v>
              </c:pt>
              <c:pt idx="24">
                <c:v>9033.3819500402897</c:v>
              </c:pt>
              <c:pt idx="25">
                <c:v>9108.2658662092617</c:v>
              </c:pt>
              <c:pt idx="26">
                <c:v>8723.4404837682996</c:v>
              </c:pt>
              <c:pt idx="27">
                <c:v>9269.8455598455603</c:v>
              </c:pt>
              <c:pt idx="28">
                <c:v>9348.4301075268813</c:v>
              </c:pt>
              <c:pt idx="29">
                <c:v>9284.4719195305952</c:v>
              </c:pt>
              <c:pt idx="30">
                <c:v>8737.3236188092251</c:v>
              </c:pt>
              <c:pt idx="31">
                <c:v>8822.4571256038653</c:v>
              </c:pt>
              <c:pt idx="32">
                <c:v>11567.477876106195</c:v>
              </c:pt>
              <c:pt idx="33">
                <c:v>9333.0668504479672</c:v>
              </c:pt>
              <c:pt idx="34">
                <c:v>9308.6863790596217</c:v>
              </c:pt>
              <c:pt idx="35">
                <c:v>9239.4191343963557</c:v>
              </c:pt>
              <c:pt idx="36">
                <c:v>10529.869601677148</c:v>
              </c:pt>
              <c:pt idx="37">
                <c:v>9814.1891223733001</c:v>
              </c:pt>
              <c:pt idx="38">
                <c:v>7579.0664907651717</c:v>
              </c:pt>
              <c:pt idx="39">
                <c:v>7072.2508532423208</c:v>
              </c:pt>
              <c:pt idx="40">
                <c:v>8611.7397998460347</c:v>
              </c:pt>
              <c:pt idx="41">
                <c:v>8422.387363834423</c:v>
              </c:pt>
              <c:pt idx="42">
                <c:v>8006.5673575129531</c:v>
              </c:pt>
              <c:pt idx="43">
                <c:v>7883.757132667618</c:v>
              </c:pt>
              <c:pt idx="44">
                <c:v>7096.5052160953801</c:v>
              </c:pt>
              <c:pt idx="45">
                <c:v>8019.1423925339368</c:v>
              </c:pt>
              <c:pt idx="46">
                <c:v>6933.120544394038</c:v>
              </c:pt>
              <c:pt idx="47">
                <c:v>7401.7873729132671</c:v>
              </c:pt>
              <c:pt idx="48">
                <c:v>6346.1831398502763</c:v>
              </c:pt>
              <c:pt idx="49">
                <c:v>6626.5241708215908</c:v>
              </c:pt>
              <c:pt idx="50">
                <c:v>8803.2996587030721</c:v>
              </c:pt>
              <c:pt idx="51">
                <c:v>7091.9720168954591</c:v>
              </c:pt>
              <c:pt idx="52">
                <c:v>6795.2554913294798</c:v>
              </c:pt>
              <c:pt idx="53">
                <c:v>6534.311833417979</c:v>
              </c:pt>
              <c:pt idx="54">
                <c:v>6381.5870253164558</c:v>
              </c:pt>
              <c:pt idx="55">
                <c:v>6586.0800970873788</c:v>
              </c:pt>
              <c:pt idx="56">
                <c:v>6694.0105011933174</c:v>
              </c:pt>
              <c:pt idx="57">
                <c:v>6402.3642241379312</c:v>
              </c:pt>
              <c:pt idx="58">
                <c:v>5829.1282268303003</c:v>
              </c:pt>
              <c:pt idx="59">
                <c:v>5577.0996060776588</c:v>
              </c:pt>
              <c:pt idx="60">
                <c:v>6466.4005602240895</c:v>
              </c:pt>
              <c:pt idx="61">
                <c:v>5471.4489603024576</c:v>
              </c:pt>
              <c:pt idx="62">
                <c:v>5279.0801186943618</c:v>
              </c:pt>
              <c:pt idx="63">
                <c:v>5378.4224598930477</c:v>
              </c:pt>
              <c:pt idx="64">
                <c:v>5691.64913957935</c:v>
              </c:pt>
              <c:pt idx="65">
                <c:v>6096.9204097714737</c:v>
              </c:pt>
              <c:pt idx="66">
                <c:v>5666.8283548818545</c:v>
              </c:pt>
              <c:pt idx="67">
                <c:v>5044.2853759621075</c:v>
              </c:pt>
              <c:pt idx="68">
                <c:v>5223.669487750557</c:v>
              </c:pt>
              <c:pt idx="69">
                <c:v>4941.1097733711049</c:v>
              </c:pt>
              <c:pt idx="70">
                <c:v>5191.6696878147031</c:v>
              </c:pt>
              <c:pt idx="71">
                <c:v>5245.4038461538457</c:v>
              </c:pt>
              <c:pt idx="72">
                <c:v>4787.5707890318972</c:v>
              </c:pt>
              <c:pt idx="73">
                <c:v>4839.750745632723</c:v>
              </c:pt>
              <c:pt idx="74">
                <c:v>5241.9266666666663</c:v>
              </c:pt>
              <c:pt idx="75">
                <c:v>4933.3350427350424</c:v>
              </c:pt>
              <c:pt idx="76">
                <c:v>4973.8815073815076</c:v>
              </c:pt>
              <c:pt idx="77">
                <c:v>6074.810076335878</c:v>
              </c:pt>
              <c:pt idx="78">
                <c:v>4803.6719775070287</c:v>
              </c:pt>
              <c:pt idx="79">
                <c:v>5545.1591372777611</c:v>
              </c:pt>
              <c:pt idx="80">
                <c:v>5907.605072463768</c:v>
              </c:pt>
              <c:pt idx="81">
                <c:v>5055.7420849420851</c:v>
              </c:pt>
              <c:pt idx="82">
                <c:v>6628.6010101010097</c:v>
              </c:pt>
              <c:pt idx="83">
                <c:v>6518.6662068965516</c:v>
              </c:pt>
              <c:pt idx="84">
                <c:v>7693.9219491159984</c:v>
              </c:pt>
              <c:pt idx="85">
                <c:v>6685.543607112616</c:v>
              </c:pt>
              <c:pt idx="86">
                <c:v>7500.0443519830033</c:v>
              </c:pt>
              <c:pt idx="87">
                <c:v>7001.231891610214</c:v>
              </c:pt>
              <c:pt idx="88">
                <c:v>7024.6750496360028</c:v>
              </c:pt>
              <c:pt idx="89">
                <c:v>7324.5767847971238</c:v>
              </c:pt>
              <c:pt idx="90">
                <c:v>6926.0648634453783</c:v>
              </c:pt>
              <c:pt idx="91">
                <c:v>7628.1855357819004</c:v>
              </c:pt>
              <c:pt idx="92">
                <c:v>6948.849338454972</c:v>
              </c:pt>
              <c:pt idx="93">
                <c:v>6620.2419032387043</c:v>
              </c:pt>
              <c:pt idx="94">
                <c:v>7000.8669492597746</c:v>
              </c:pt>
              <c:pt idx="95">
                <c:v>7463.9788944723614</c:v>
              </c:pt>
              <c:pt idx="96">
                <c:v>7299.6291866028705</c:v>
              </c:pt>
              <c:pt idx="97">
                <c:v>7018.9276879162699</c:v>
              </c:pt>
              <c:pt idx="98">
                <c:v>7139.8842631140715</c:v>
              </c:pt>
              <c:pt idx="99">
                <c:v>6793.9187946884576</c:v>
              </c:pt>
              <c:pt idx="100">
                <c:v>6649.0570252792477</c:v>
              </c:pt>
              <c:pt idx="101">
                <c:v>6817.0522070356265</c:v>
              </c:pt>
              <c:pt idx="102">
                <c:v>6889.1537275064265</c:v>
              </c:pt>
              <c:pt idx="103">
                <c:v>6904.9942378208489</c:v>
              </c:pt>
              <c:pt idx="104">
                <c:v>6811.7078464106844</c:v>
              </c:pt>
              <c:pt idx="105">
                <c:v>6700.2646761133601</c:v>
              </c:pt>
              <c:pt idx="106">
                <c:v>6644.831161780673</c:v>
              </c:pt>
              <c:pt idx="107">
                <c:v>7303.1545784224845</c:v>
              </c:pt>
              <c:pt idx="108">
                <c:v>6764.6925823086076</c:v>
              </c:pt>
              <c:pt idx="109">
                <c:v>6126.092558311736</c:v>
              </c:pt>
              <c:pt idx="110">
                <c:v>6581.5753653444681</c:v>
              </c:pt>
              <c:pt idx="111">
                <c:v>6632.6534653465351</c:v>
              </c:pt>
              <c:pt idx="112">
                <c:v>6375.570272259014</c:v>
              </c:pt>
              <c:pt idx="113">
                <c:v>6788.8481308411219</c:v>
              </c:pt>
              <c:pt idx="114">
                <c:v>6858.5172413793107</c:v>
              </c:pt>
              <c:pt idx="115">
                <c:v>6848.309370352008</c:v>
              </c:pt>
              <c:pt idx="116">
                <c:v>6715.1675675675679</c:v>
              </c:pt>
              <c:pt idx="117">
                <c:v>6526.3051948051952</c:v>
              </c:pt>
            </c:numLit>
          </c:val>
          <c:smooth val="0"/>
          <c:extLst>
            <c:ext xmlns:c16="http://schemas.microsoft.com/office/drawing/2014/chart" uri="{C3380CC4-5D6E-409C-BE32-E72D297353CC}">
              <c16:uniqueId val="{00000001-2466-486E-B504-77469E56C435}"/>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mayorista3'!$C$6:$C$35</c:f>
              <c:numCache>
                <c:formatCode>#,##0</c:formatCode>
                <c:ptCount val="30"/>
                <c:pt idx="0">
                  <c:v>10500</c:v>
                </c:pt>
                <c:pt idx="1">
                  <c:v>12600</c:v>
                </c:pt>
                <c:pt idx="2">
                  <c:v>7976.1904761904761</c:v>
                </c:pt>
                <c:pt idx="3">
                  <c:v>12166.666666666666</c:v>
                </c:pt>
                <c:pt idx="5">
                  <c:v>8571</c:v>
                </c:pt>
                <c:pt idx="6">
                  <c:v>8538</c:v>
                </c:pt>
                <c:pt idx="7">
                  <c:v>12450.05</c:v>
                </c:pt>
                <c:pt idx="8">
                  <c:v>13500</c:v>
                </c:pt>
                <c:pt idx="9">
                  <c:v>9500</c:v>
                </c:pt>
                <c:pt idx="10">
                  <c:v>9556</c:v>
                </c:pt>
                <c:pt idx="11">
                  <c:v>9571</c:v>
                </c:pt>
                <c:pt idx="12">
                  <c:v>7462</c:v>
                </c:pt>
                <c:pt idx="13">
                  <c:v>9500</c:v>
                </c:pt>
                <c:pt idx="14">
                  <c:v>9107.1785714285706</c:v>
                </c:pt>
                <c:pt idx="15">
                  <c:v>8929</c:v>
                </c:pt>
                <c:pt idx="19">
                  <c:v>12600</c:v>
                </c:pt>
                <c:pt idx="20">
                  <c:v>11667</c:v>
                </c:pt>
                <c:pt idx="22">
                  <c:v>9562.5</c:v>
                </c:pt>
                <c:pt idx="23">
                  <c:v>11147.176470588236</c:v>
                </c:pt>
                <c:pt idx="25">
                  <c:v>11500</c:v>
                </c:pt>
                <c:pt idx="26">
                  <c:v>11850</c:v>
                </c:pt>
                <c:pt idx="27">
                  <c:v>10540.405405405405</c:v>
                </c:pt>
                <c:pt idx="28">
                  <c:v>11794.529411764706</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mayorista3'!$D$6:$D$35</c:f>
              <c:numCache>
                <c:formatCode>#,##0</c:formatCode>
                <c:ptCount val="30"/>
                <c:pt idx="0">
                  <c:v>8250</c:v>
                </c:pt>
                <c:pt idx="1">
                  <c:v>8250</c:v>
                </c:pt>
                <c:pt idx="2">
                  <c:v>8250</c:v>
                </c:pt>
                <c:pt idx="3">
                  <c:v>7750</c:v>
                </c:pt>
                <c:pt idx="4">
                  <c:v>7750</c:v>
                </c:pt>
                <c:pt idx="5">
                  <c:v>7750</c:v>
                </c:pt>
                <c:pt idx="6">
                  <c:v>7750</c:v>
                </c:pt>
                <c:pt idx="7">
                  <c:v>7750</c:v>
                </c:pt>
                <c:pt idx="8">
                  <c:v>7750</c:v>
                </c:pt>
                <c:pt idx="9">
                  <c:v>7750</c:v>
                </c:pt>
                <c:pt idx="10">
                  <c:v>7750</c:v>
                </c:pt>
                <c:pt idx="11">
                  <c:v>7750</c:v>
                </c:pt>
                <c:pt idx="12">
                  <c:v>7750</c:v>
                </c:pt>
                <c:pt idx="13">
                  <c:v>7750</c:v>
                </c:pt>
                <c:pt idx="14">
                  <c:v>7750</c:v>
                </c:pt>
                <c:pt idx="15">
                  <c:v>7750</c:v>
                </c:pt>
                <c:pt idx="16">
                  <c:v>7750</c:v>
                </c:pt>
                <c:pt idx="17">
                  <c:v>7750</c:v>
                </c:pt>
                <c:pt idx="18">
                  <c:v>7750</c:v>
                </c:pt>
                <c:pt idx="19">
                  <c:v>7750</c:v>
                </c:pt>
                <c:pt idx="20">
                  <c:v>7750</c:v>
                </c:pt>
                <c:pt idx="21">
                  <c:v>7750</c:v>
                </c:pt>
                <c:pt idx="22">
                  <c:v>7750</c:v>
                </c:pt>
                <c:pt idx="23">
                  <c:v>7750</c:v>
                </c:pt>
                <c:pt idx="24">
                  <c:v>7750</c:v>
                </c:pt>
                <c:pt idx="25">
                  <c:v>7750</c:v>
                </c:pt>
                <c:pt idx="26">
                  <c:v>7750</c:v>
                </c:pt>
                <c:pt idx="27">
                  <c:v>7750</c:v>
                </c:pt>
                <c:pt idx="28">
                  <c:v>7750</c:v>
                </c:pt>
                <c:pt idx="29">
                  <c:v>7750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mayorista3'!$E$6:$E$35</c:f>
              <c:numCache>
                <c:formatCode>#,##0</c:formatCode>
                <c:ptCount val="30"/>
                <c:pt idx="0">
                  <c:v>6672.9818181818182</c:v>
                </c:pt>
                <c:pt idx="1">
                  <c:v>6200.2</c:v>
                </c:pt>
                <c:pt idx="2">
                  <c:v>6499.8</c:v>
                </c:pt>
                <c:pt idx="3">
                  <c:v>6376.6769230769232</c:v>
                </c:pt>
                <c:pt idx="4">
                  <c:v>6042.1355932203387</c:v>
                </c:pt>
                <c:pt idx="5">
                  <c:v>6336.5121951219517</c:v>
                </c:pt>
                <c:pt idx="6">
                  <c:v>6577.0153846153844</c:v>
                </c:pt>
                <c:pt idx="7">
                  <c:v>6698.8205128205127</c:v>
                </c:pt>
                <c:pt idx="8">
                  <c:v>5994.2183908045981</c:v>
                </c:pt>
                <c:pt idx="9">
                  <c:v>6499.8571428571431</c:v>
                </c:pt>
                <c:pt idx="10">
                  <c:v>6493.727272727273</c:v>
                </c:pt>
                <c:pt idx="11">
                  <c:v>5991</c:v>
                </c:pt>
                <c:pt idx="12">
                  <c:v>6062</c:v>
                </c:pt>
                <c:pt idx="13">
                  <c:v>6499.8363636363638</c:v>
                </c:pt>
                <c:pt idx="14">
                  <c:v>6757</c:v>
                </c:pt>
                <c:pt idx="15">
                  <c:v>6500.1428571428569</c:v>
                </c:pt>
                <c:pt idx="16">
                  <c:v>6885.8571428571431</c:v>
                </c:pt>
                <c:pt idx="17">
                  <c:v>6999.8732394366198</c:v>
                </c:pt>
                <c:pt idx="18">
                  <c:v>6494.7204301075271</c:v>
                </c:pt>
                <c:pt idx="19">
                  <c:v>6669.8035714285716</c:v>
                </c:pt>
                <c:pt idx="20">
                  <c:v>6394.594594594595</c:v>
                </c:pt>
                <c:pt idx="21">
                  <c:v>6735</c:v>
                </c:pt>
                <c:pt idx="22">
                  <c:v>6650.7547169811323</c:v>
                </c:pt>
                <c:pt idx="23">
                  <c:v>6586.5057471264372</c:v>
                </c:pt>
                <c:pt idx="24">
                  <c:v>6317.1219512195121</c:v>
                </c:pt>
                <c:pt idx="25">
                  <c:v>6258.6823529411768</c:v>
                </c:pt>
                <c:pt idx="26">
                  <c:v>6274.9670329670325</c:v>
                </c:pt>
                <c:pt idx="27">
                  <c:v>6646</c:v>
                </c:pt>
                <c:pt idx="28">
                  <c:v>6173.0545454545454</c:v>
                </c:pt>
                <c:pt idx="29">
                  <c:v>6309.9436619718308</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mayorista3'!$F$6:$F$35</c:f>
              <c:numCache>
                <c:formatCode>#,##0</c:formatCode>
                <c:ptCount val="30"/>
                <c:pt idx="0">
                  <c:v>6601.1826923076924</c:v>
                </c:pt>
                <c:pt idx="1">
                  <c:v>6740.6740740740743</c:v>
                </c:pt>
                <c:pt idx="2">
                  <c:v>6473.4736842105267</c:v>
                </c:pt>
                <c:pt idx="3">
                  <c:v>6997.2692307692305</c:v>
                </c:pt>
                <c:pt idx="4">
                  <c:v>6884.9864864864867</c:v>
                </c:pt>
                <c:pt idx="5">
                  <c:v>6471.275362318841</c:v>
                </c:pt>
                <c:pt idx="6">
                  <c:v>6959.4823998048942</c:v>
                </c:pt>
                <c:pt idx="7">
                  <c:v>7010.4964539007096</c:v>
                </c:pt>
                <c:pt idx="8">
                  <c:v>7010.7323943661968</c:v>
                </c:pt>
                <c:pt idx="9">
                  <c:v>6938.268115942029</c:v>
                </c:pt>
                <c:pt idx="10">
                  <c:v>6927.5394736842109</c:v>
                </c:pt>
                <c:pt idx="11">
                  <c:v>6458.2965517241382</c:v>
                </c:pt>
                <c:pt idx="12">
                  <c:v>6592.4369747899163</c:v>
                </c:pt>
                <c:pt idx="13">
                  <c:v>6692.804347826087</c:v>
                </c:pt>
                <c:pt idx="14">
                  <c:v>6431.2113821138209</c:v>
                </c:pt>
                <c:pt idx="15">
                  <c:v>6876.6883116883118</c:v>
                </c:pt>
                <c:pt idx="16">
                  <c:v>6829.454545454545</c:v>
                </c:pt>
                <c:pt idx="17">
                  <c:v>6545.577464788732</c:v>
                </c:pt>
                <c:pt idx="18">
                  <c:v>6564.6187050359713</c:v>
                </c:pt>
                <c:pt idx="19">
                  <c:v>6815.1923076923076</c:v>
                </c:pt>
                <c:pt idx="20">
                  <c:v>6858.0149253731342</c:v>
                </c:pt>
                <c:pt idx="21">
                  <c:v>5942.5656108597286</c:v>
                </c:pt>
                <c:pt idx="22">
                  <c:v>5934.458333333333</c:v>
                </c:pt>
                <c:pt idx="23">
                  <c:v>6075.8989898989903</c:v>
                </c:pt>
                <c:pt idx="24">
                  <c:v>6192.3548387096771</c:v>
                </c:pt>
                <c:pt idx="25">
                  <c:v>6606.604651162791</c:v>
                </c:pt>
                <c:pt idx="26">
                  <c:v>6326.2086956521744</c:v>
                </c:pt>
                <c:pt idx="27">
                  <c:v>5875.6992481203006</c:v>
                </c:pt>
                <c:pt idx="28">
                  <c:v>6043.0993377483446</c:v>
                </c:pt>
                <c:pt idx="29">
                  <c:v>6545.5281385281387</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mayorista3'!$G$6:$G$35</c:f>
              <c:numCache>
                <c:formatCode>#,##0</c:formatCode>
                <c:ptCount val="30"/>
                <c:pt idx="0">
                  <c:v>8814</c:v>
                </c:pt>
                <c:pt idx="1">
                  <c:v>9225.5211267605628</c:v>
                </c:pt>
                <c:pt idx="2">
                  <c:v>9567.3076923076915</c:v>
                </c:pt>
                <c:pt idx="3">
                  <c:v>8944.9931034482761</c:v>
                </c:pt>
                <c:pt idx="4">
                  <c:v>8818.318181818182</c:v>
                </c:pt>
                <c:pt idx="6">
                  <c:v>9324.0540540540533</c:v>
                </c:pt>
                <c:pt idx="8">
                  <c:v>8852.7647058823532</c:v>
                </c:pt>
                <c:pt idx="9">
                  <c:v>8722.0277777777774</c:v>
                </c:pt>
                <c:pt idx="11">
                  <c:v>8901.4084507042262</c:v>
                </c:pt>
                <c:pt idx="12">
                  <c:v>9052.6315789473683</c:v>
                </c:pt>
                <c:pt idx="14">
                  <c:v>8423.7288135593226</c:v>
                </c:pt>
                <c:pt idx="16">
                  <c:v>8585.2682926829275</c:v>
                </c:pt>
                <c:pt idx="17">
                  <c:v>9090.0224719101116</c:v>
                </c:pt>
                <c:pt idx="19">
                  <c:v>8697.802197802197</c:v>
                </c:pt>
                <c:pt idx="20">
                  <c:v>7488</c:v>
                </c:pt>
                <c:pt idx="21">
                  <c:v>8137.0105263157893</c:v>
                </c:pt>
                <c:pt idx="22">
                  <c:v>8516.1290322580644</c:v>
                </c:pt>
                <c:pt idx="23">
                  <c:v>8000</c:v>
                </c:pt>
                <c:pt idx="24">
                  <c:v>7487.9024390243903</c:v>
                </c:pt>
                <c:pt idx="26">
                  <c:v>8451.6129032258068</c:v>
                </c:pt>
                <c:pt idx="28">
                  <c:v>8368.4210526315783</c:v>
                </c:pt>
                <c:pt idx="29">
                  <c:v>8000</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mayorista3'!$H$6:$H$35</c:f>
              <c:numCache>
                <c:formatCode>#,##0</c:formatCode>
                <c:ptCount val="30"/>
                <c:pt idx="0">
                  <c:v>6000</c:v>
                </c:pt>
                <c:pt idx="1">
                  <c:v>6000</c:v>
                </c:pt>
                <c:pt idx="2">
                  <c:v>6000</c:v>
                </c:pt>
                <c:pt idx="3">
                  <c:v>5750</c:v>
                </c:pt>
                <c:pt idx="4">
                  <c:v>5750</c:v>
                </c:pt>
                <c:pt idx="5">
                  <c:v>5250</c:v>
                </c:pt>
                <c:pt idx="6">
                  <c:v>5000</c:v>
                </c:pt>
                <c:pt idx="7">
                  <c:v>5750</c:v>
                </c:pt>
                <c:pt idx="8">
                  <c:v>6000</c:v>
                </c:pt>
                <c:pt idx="9">
                  <c:v>5000</c:v>
                </c:pt>
                <c:pt idx="10">
                  <c:v>5500</c:v>
                </c:pt>
                <c:pt idx="11">
                  <c:v>5000</c:v>
                </c:pt>
                <c:pt idx="12">
                  <c:v>5250</c:v>
                </c:pt>
                <c:pt idx="14">
                  <c:v>5500</c:v>
                </c:pt>
                <c:pt idx="15">
                  <c:v>5633.333333333333</c:v>
                </c:pt>
                <c:pt idx="16">
                  <c:v>5000</c:v>
                </c:pt>
                <c:pt idx="20">
                  <c:v>5333.333333333333</c:v>
                </c:pt>
                <c:pt idx="21">
                  <c:v>6000</c:v>
                </c:pt>
                <c:pt idx="22">
                  <c:v>6000</c:v>
                </c:pt>
                <c:pt idx="23">
                  <c:v>6000</c:v>
                </c:pt>
                <c:pt idx="24">
                  <c:v>6000</c:v>
                </c:pt>
                <c:pt idx="25">
                  <c:v>6000</c:v>
                </c:pt>
                <c:pt idx="26">
                  <c:v>6000</c:v>
                </c:pt>
                <c:pt idx="27">
                  <c:v>6000</c:v>
                </c:pt>
                <c:pt idx="28">
                  <c:v>6000</c:v>
                </c:pt>
                <c:pt idx="29">
                  <c:v>6000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Agro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mayorista3'!$I$6:$I$35</c:f>
              <c:numCache>
                <c:formatCode>#,##0</c:formatCode>
                <c:ptCount val="30"/>
                <c:pt idx="1">
                  <c:v>5765</c:v>
                </c:pt>
                <c:pt idx="2">
                  <c:v>5708</c:v>
                </c:pt>
                <c:pt idx="4">
                  <c:v>5792</c:v>
                </c:pt>
                <c:pt idx="5">
                  <c:v>5750</c:v>
                </c:pt>
                <c:pt idx="6">
                  <c:v>5818</c:v>
                </c:pt>
                <c:pt idx="7">
                  <c:v>5750</c:v>
                </c:pt>
                <c:pt idx="10">
                  <c:v>5769</c:v>
                </c:pt>
                <c:pt idx="12">
                  <c:v>5731</c:v>
                </c:pt>
                <c:pt idx="13">
                  <c:v>5769</c:v>
                </c:pt>
                <c:pt idx="15">
                  <c:v>5227</c:v>
                </c:pt>
                <c:pt idx="16">
                  <c:v>5000</c:v>
                </c:pt>
                <c:pt idx="17">
                  <c:v>5250</c:v>
                </c:pt>
                <c:pt idx="19">
                  <c:v>5250</c:v>
                </c:pt>
                <c:pt idx="20">
                  <c:v>5250</c:v>
                </c:pt>
                <c:pt idx="21">
                  <c:v>5250</c:v>
                </c:pt>
                <c:pt idx="22">
                  <c:v>5250</c:v>
                </c:pt>
                <c:pt idx="23">
                  <c:v>5250</c:v>
                </c:pt>
                <c:pt idx="24">
                  <c:v>5250</c:v>
                </c:pt>
                <c:pt idx="25">
                  <c:v>5250</c:v>
                </c:pt>
                <c:pt idx="26">
                  <c:v>5250</c:v>
                </c:pt>
                <c:pt idx="27">
                  <c:v>5231</c:v>
                </c:pt>
                <c:pt idx="28">
                  <c:v>5167</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mayorista3'!$J$6:$J$35</c:f>
              <c:numCache>
                <c:formatCode>#,##0</c:formatCode>
                <c:ptCount val="30"/>
                <c:pt idx="4">
                  <c:v>7119</c:v>
                </c:pt>
                <c:pt idx="6">
                  <c:v>6250</c:v>
                </c:pt>
                <c:pt idx="8">
                  <c:v>6750</c:v>
                </c:pt>
                <c:pt idx="9">
                  <c:v>6250</c:v>
                </c:pt>
                <c:pt idx="11">
                  <c:v>5750</c:v>
                </c:pt>
                <c:pt idx="12">
                  <c:v>5706</c:v>
                </c:pt>
                <c:pt idx="13">
                  <c:v>5519</c:v>
                </c:pt>
                <c:pt idx="14">
                  <c:v>5921</c:v>
                </c:pt>
                <c:pt idx="16">
                  <c:v>6250</c:v>
                </c:pt>
                <c:pt idx="17">
                  <c:v>6250</c:v>
                </c:pt>
                <c:pt idx="18">
                  <c:v>6833</c:v>
                </c:pt>
                <c:pt idx="19">
                  <c:v>6250</c:v>
                </c:pt>
                <c:pt idx="21">
                  <c:v>6750</c:v>
                </c:pt>
                <c:pt idx="22">
                  <c:v>6065</c:v>
                </c:pt>
                <c:pt idx="23">
                  <c:v>6989.7959183673465</c:v>
                </c:pt>
                <c:pt idx="26">
                  <c:v>7000</c:v>
                </c:pt>
                <c:pt idx="28">
                  <c:v>7000</c:v>
                </c:pt>
                <c:pt idx="29">
                  <c:v>5478.916666666667</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mayorista3'!$K$6:$K$35</c:f>
              <c:numCache>
                <c:formatCode>#,##0</c:formatCode>
                <c:ptCount val="30"/>
                <c:pt idx="0">
                  <c:v>6000</c:v>
                </c:pt>
                <c:pt idx="1">
                  <c:v>6000</c:v>
                </c:pt>
                <c:pt idx="2">
                  <c:v>6000</c:v>
                </c:pt>
                <c:pt idx="3">
                  <c:v>6000</c:v>
                </c:pt>
                <c:pt idx="4">
                  <c:v>6000</c:v>
                </c:pt>
                <c:pt idx="5">
                  <c:v>6000</c:v>
                </c:pt>
                <c:pt idx="6">
                  <c:v>6000</c:v>
                </c:pt>
                <c:pt idx="7">
                  <c:v>7000</c:v>
                </c:pt>
                <c:pt idx="8">
                  <c:v>6500</c:v>
                </c:pt>
                <c:pt idx="9">
                  <c:v>6263.1578947368425</c:v>
                </c:pt>
                <c:pt idx="10">
                  <c:v>6000</c:v>
                </c:pt>
                <c:pt idx="11">
                  <c:v>6608.695652173913</c:v>
                </c:pt>
                <c:pt idx="12">
                  <c:v>6000</c:v>
                </c:pt>
                <c:pt idx="13">
                  <c:v>6462.686567164179</c:v>
                </c:pt>
                <c:pt idx="14">
                  <c:v>6000</c:v>
                </c:pt>
                <c:pt idx="15">
                  <c:v>6000</c:v>
                </c:pt>
                <c:pt idx="16">
                  <c:v>6660.3773584905657</c:v>
                </c:pt>
                <c:pt idx="17">
                  <c:v>6583.333333333333</c:v>
                </c:pt>
                <c:pt idx="18">
                  <c:v>6529.411764705882</c:v>
                </c:pt>
                <c:pt idx="19">
                  <c:v>6500</c:v>
                </c:pt>
                <c:pt idx="20">
                  <c:v>6471.6981132075471</c:v>
                </c:pt>
                <c:pt idx="21">
                  <c:v>6500</c:v>
                </c:pt>
                <c:pt idx="22">
                  <c:v>6000</c:v>
                </c:pt>
                <c:pt idx="23">
                  <c:v>6297.8723404255315</c:v>
                </c:pt>
                <c:pt idx="24">
                  <c:v>6000</c:v>
                </c:pt>
                <c:pt idx="25">
                  <c:v>6000</c:v>
                </c:pt>
                <c:pt idx="26">
                  <c:v>6625</c:v>
                </c:pt>
                <c:pt idx="27">
                  <c:v>6444.4444444444443</c:v>
                </c:pt>
                <c:pt idx="28">
                  <c:v>6000</c:v>
                </c:pt>
                <c:pt idx="29">
                  <c:v>6625</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43843</c:v>
                </c:pt>
                <c:pt idx="1">
                  <c:v>43844</c:v>
                </c:pt>
                <c:pt idx="2">
                  <c:v>43845</c:v>
                </c:pt>
                <c:pt idx="3">
                  <c:v>43846</c:v>
                </c:pt>
                <c:pt idx="4">
                  <c:v>43847</c:v>
                </c:pt>
                <c:pt idx="5">
                  <c:v>43850</c:v>
                </c:pt>
                <c:pt idx="6">
                  <c:v>43851</c:v>
                </c:pt>
                <c:pt idx="7">
                  <c:v>43852</c:v>
                </c:pt>
                <c:pt idx="8">
                  <c:v>43853</c:v>
                </c:pt>
                <c:pt idx="9">
                  <c:v>43854</c:v>
                </c:pt>
                <c:pt idx="10">
                  <c:v>43857</c:v>
                </c:pt>
                <c:pt idx="11">
                  <c:v>43858</c:v>
                </c:pt>
                <c:pt idx="12">
                  <c:v>43859</c:v>
                </c:pt>
                <c:pt idx="13">
                  <c:v>43860</c:v>
                </c:pt>
                <c:pt idx="14">
                  <c:v>43861</c:v>
                </c:pt>
                <c:pt idx="15">
                  <c:v>43864</c:v>
                </c:pt>
                <c:pt idx="16">
                  <c:v>43865</c:v>
                </c:pt>
                <c:pt idx="17">
                  <c:v>43866</c:v>
                </c:pt>
                <c:pt idx="18">
                  <c:v>43867</c:v>
                </c:pt>
                <c:pt idx="19">
                  <c:v>43868</c:v>
                </c:pt>
                <c:pt idx="20">
                  <c:v>43871</c:v>
                </c:pt>
                <c:pt idx="21">
                  <c:v>43872</c:v>
                </c:pt>
                <c:pt idx="22">
                  <c:v>43873</c:v>
                </c:pt>
                <c:pt idx="23">
                  <c:v>43874</c:v>
                </c:pt>
                <c:pt idx="24">
                  <c:v>43875</c:v>
                </c:pt>
                <c:pt idx="25">
                  <c:v>43878</c:v>
                </c:pt>
                <c:pt idx="26">
                  <c:v>43879</c:v>
                </c:pt>
                <c:pt idx="27">
                  <c:v>43880</c:v>
                </c:pt>
                <c:pt idx="28">
                  <c:v>43881</c:v>
                </c:pt>
                <c:pt idx="29">
                  <c:v>43882</c:v>
                </c:pt>
              </c:numCache>
            </c:numRef>
          </c:cat>
          <c:val>
            <c:numRef>
              <c:f>'precio mayorista3'!$L$6:$L$35</c:f>
              <c:numCache>
                <c:formatCode>#,##0</c:formatCode>
                <c:ptCount val="30"/>
                <c:pt idx="0">
                  <c:v>8000</c:v>
                </c:pt>
                <c:pt idx="1">
                  <c:v>7500</c:v>
                </c:pt>
                <c:pt idx="2">
                  <c:v>7000</c:v>
                </c:pt>
                <c:pt idx="3">
                  <c:v>8000</c:v>
                </c:pt>
                <c:pt idx="4">
                  <c:v>8000</c:v>
                </c:pt>
                <c:pt idx="5">
                  <c:v>7000</c:v>
                </c:pt>
                <c:pt idx="6">
                  <c:v>7000</c:v>
                </c:pt>
                <c:pt idx="7">
                  <c:v>7000</c:v>
                </c:pt>
                <c:pt idx="8">
                  <c:v>7000</c:v>
                </c:pt>
                <c:pt idx="9">
                  <c:v>7500</c:v>
                </c:pt>
                <c:pt idx="10">
                  <c:v>7000</c:v>
                </c:pt>
                <c:pt idx="11">
                  <c:v>6750</c:v>
                </c:pt>
                <c:pt idx="12">
                  <c:v>7000</c:v>
                </c:pt>
                <c:pt idx="13">
                  <c:v>6750</c:v>
                </c:pt>
                <c:pt idx="14">
                  <c:v>6750</c:v>
                </c:pt>
                <c:pt idx="15">
                  <c:v>7000</c:v>
                </c:pt>
                <c:pt idx="16">
                  <c:v>6769.3846153846152</c:v>
                </c:pt>
                <c:pt idx="17">
                  <c:v>6750</c:v>
                </c:pt>
                <c:pt idx="18">
                  <c:v>6750</c:v>
                </c:pt>
                <c:pt idx="19">
                  <c:v>6750</c:v>
                </c:pt>
                <c:pt idx="20">
                  <c:v>6786</c:v>
                </c:pt>
                <c:pt idx="21">
                  <c:v>6750</c:v>
                </c:pt>
                <c:pt idx="22">
                  <c:v>6714</c:v>
                </c:pt>
                <c:pt idx="23">
                  <c:v>6750</c:v>
                </c:pt>
                <c:pt idx="24">
                  <c:v>6750</c:v>
                </c:pt>
                <c:pt idx="25">
                  <c:v>6500</c:v>
                </c:pt>
                <c:pt idx="26">
                  <c:v>6766.8</c:v>
                </c:pt>
                <c:pt idx="27">
                  <c:v>6786</c:v>
                </c:pt>
                <c:pt idx="28">
                  <c:v>6714</c:v>
                </c:pt>
                <c:pt idx="29">
                  <c:v>6750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minorista'!$C$25:$C$42</c:f>
              <c:numCache>
                <c:formatCode>mmm\-yy</c:formatCode>
                <c:ptCount val="18"/>
                <c:pt idx="0">
                  <c:v>43313</c:v>
                </c:pt>
                <c:pt idx="1">
                  <c:v>43344</c:v>
                </c:pt>
                <c:pt idx="2">
                  <c:v>43374</c:v>
                </c:pt>
                <c:pt idx="3">
                  <c:v>43405</c:v>
                </c:pt>
                <c:pt idx="4">
                  <c:v>43435</c:v>
                </c:pt>
                <c:pt idx="5">
                  <c:v>43466</c:v>
                </c:pt>
                <c:pt idx="6">
                  <c:v>43497</c:v>
                </c:pt>
                <c:pt idx="7">
                  <c:v>43525</c:v>
                </c:pt>
                <c:pt idx="8">
                  <c:v>43556</c:v>
                </c:pt>
                <c:pt idx="9">
                  <c:v>43586</c:v>
                </c:pt>
                <c:pt idx="10">
                  <c:v>43617</c:v>
                </c:pt>
                <c:pt idx="11">
                  <c:v>43647</c:v>
                </c:pt>
                <c:pt idx="12">
                  <c:v>43678</c:v>
                </c:pt>
                <c:pt idx="13">
                  <c:v>43709</c:v>
                </c:pt>
                <c:pt idx="14">
                  <c:v>43739</c:v>
                </c:pt>
                <c:pt idx="15">
                  <c:v>43770</c:v>
                </c:pt>
                <c:pt idx="16">
                  <c:v>43800</c:v>
                </c:pt>
                <c:pt idx="17">
                  <c:v>43831</c:v>
                </c:pt>
              </c:numCache>
            </c:numRef>
          </c:cat>
          <c:val>
            <c:numRef>
              <c:f>'precio minorista'!$D$25:$D$42</c:f>
              <c:numCache>
                <c:formatCode>#,##0</c:formatCode>
                <c:ptCount val="18"/>
                <c:pt idx="0">
                  <c:v>978.2</c:v>
                </c:pt>
                <c:pt idx="1">
                  <c:v>1032.5</c:v>
                </c:pt>
                <c:pt idx="2">
                  <c:v>1395.375</c:v>
                </c:pt>
                <c:pt idx="3">
                  <c:v>1643.7</c:v>
                </c:pt>
                <c:pt idx="4">
                  <c:v>1570</c:v>
                </c:pt>
                <c:pt idx="5">
                  <c:v>1380.1666666666667</c:v>
                </c:pt>
                <c:pt idx="6">
                  <c:v>1244</c:v>
                </c:pt>
                <c:pt idx="7">
                  <c:v>1158.8</c:v>
                </c:pt>
                <c:pt idx="8">
                  <c:v>1172</c:v>
                </c:pt>
                <c:pt idx="9">
                  <c:v>1148.2</c:v>
                </c:pt>
                <c:pt idx="10">
                  <c:v>1157.75</c:v>
                </c:pt>
                <c:pt idx="11">
                  <c:v>1173.375</c:v>
                </c:pt>
                <c:pt idx="12">
                  <c:v>1161.8</c:v>
                </c:pt>
                <c:pt idx="13">
                  <c:v>1141</c:v>
                </c:pt>
                <c:pt idx="14">
                  <c:v>1162</c:v>
                </c:pt>
                <c:pt idx="15">
                  <c:v>1168.5</c:v>
                </c:pt>
                <c:pt idx="16">
                  <c:v>1198.75</c:v>
                </c:pt>
                <c:pt idx="17">
                  <c:v>1177.375</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minorista'!$C$25:$C$42</c:f>
              <c:numCache>
                <c:formatCode>mmm\-yy</c:formatCode>
                <c:ptCount val="18"/>
                <c:pt idx="0">
                  <c:v>43313</c:v>
                </c:pt>
                <c:pt idx="1">
                  <c:v>43344</c:v>
                </c:pt>
                <c:pt idx="2">
                  <c:v>43374</c:v>
                </c:pt>
                <c:pt idx="3">
                  <c:v>43405</c:v>
                </c:pt>
                <c:pt idx="4">
                  <c:v>43435</c:v>
                </c:pt>
                <c:pt idx="5">
                  <c:v>43466</c:v>
                </c:pt>
                <c:pt idx="6">
                  <c:v>43497</c:v>
                </c:pt>
                <c:pt idx="7">
                  <c:v>43525</c:v>
                </c:pt>
                <c:pt idx="8">
                  <c:v>43556</c:v>
                </c:pt>
                <c:pt idx="9">
                  <c:v>43586</c:v>
                </c:pt>
                <c:pt idx="10">
                  <c:v>43617</c:v>
                </c:pt>
                <c:pt idx="11">
                  <c:v>43647</c:v>
                </c:pt>
                <c:pt idx="12">
                  <c:v>43678</c:v>
                </c:pt>
                <c:pt idx="13">
                  <c:v>43709</c:v>
                </c:pt>
                <c:pt idx="14">
                  <c:v>43739</c:v>
                </c:pt>
                <c:pt idx="15">
                  <c:v>43770</c:v>
                </c:pt>
                <c:pt idx="16">
                  <c:v>43800</c:v>
                </c:pt>
                <c:pt idx="17">
                  <c:v>43831</c:v>
                </c:pt>
              </c:numCache>
            </c:numRef>
          </c:cat>
          <c:val>
            <c:numRef>
              <c:f>'precio minorista'!$E$25:$E$42</c:f>
              <c:numCache>
                <c:formatCode>#,##0</c:formatCode>
                <c:ptCount val="18"/>
                <c:pt idx="0">
                  <c:v>552</c:v>
                </c:pt>
                <c:pt idx="1">
                  <c:v>711</c:v>
                </c:pt>
                <c:pt idx="2">
                  <c:v>827.25</c:v>
                </c:pt>
                <c:pt idx="3">
                  <c:v>662.4</c:v>
                </c:pt>
                <c:pt idx="4">
                  <c:v>410.625</c:v>
                </c:pt>
                <c:pt idx="5">
                  <c:v>399.75</c:v>
                </c:pt>
                <c:pt idx="6">
                  <c:v>454.375</c:v>
                </c:pt>
                <c:pt idx="7">
                  <c:v>476.5</c:v>
                </c:pt>
                <c:pt idx="8">
                  <c:v>459</c:v>
                </c:pt>
                <c:pt idx="9">
                  <c:v>472.2</c:v>
                </c:pt>
                <c:pt idx="10">
                  <c:v>476.25</c:v>
                </c:pt>
                <c:pt idx="11">
                  <c:v>480.25</c:v>
                </c:pt>
                <c:pt idx="12">
                  <c:v>478.5</c:v>
                </c:pt>
                <c:pt idx="13">
                  <c:v>497.28571428571428</c:v>
                </c:pt>
                <c:pt idx="14">
                  <c:v>565</c:v>
                </c:pt>
                <c:pt idx="15">
                  <c:v>530.9</c:v>
                </c:pt>
                <c:pt idx="16">
                  <c:v>462.375</c:v>
                </c:pt>
                <c:pt idx="17">
                  <c:v>508</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minorista'!$C$25:$C$42</c:f>
              <c:numCache>
                <c:formatCode>mmm\-yy</c:formatCode>
                <c:ptCount val="18"/>
                <c:pt idx="0">
                  <c:v>43313</c:v>
                </c:pt>
                <c:pt idx="1">
                  <c:v>43344</c:v>
                </c:pt>
                <c:pt idx="2">
                  <c:v>43374</c:v>
                </c:pt>
                <c:pt idx="3">
                  <c:v>43405</c:v>
                </c:pt>
                <c:pt idx="4">
                  <c:v>43435</c:v>
                </c:pt>
                <c:pt idx="5">
                  <c:v>43466</c:v>
                </c:pt>
                <c:pt idx="6">
                  <c:v>43497</c:v>
                </c:pt>
                <c:pt idx="7">
                  <c:v>43525</c:v>
                </c:pt>
                <c:pt idx="8">
                  <c:v>43556</c:v>
                </c:pt>
                <c:pt idx="9">
                  <c:v>43586</c:v>
                </c:pt>
                <c:pt idx="10">
                  <c:v>43617</c:v>
                </c:pt>
                <c:pt idx="11">
                  <c:v>43647</c:v>
                </c:pt>
                <c:pt idx="12">
                  <c:v>43678</c:v>
                </c:pt>
                <c:pt idx="13">
                  <c:v>43709</c:v>
                </c:pt>
                <c:pt idx="14">
                  <c:v>43739</c:v>
                </c:pt>
                <c:pt idx="15">
                  <c:v>43770</c:v>
                </c:pt>
                <c:pt idx="16">
                  <c:v>43800</c:v>
                </c:pt>
                <c:pt idx="17">
                  <c:v>43831</c:v>
                </c:pt>
              </c:numCache>
            </c:numRef>
          </c:cat>
          <c:val>
            <c:numRef>
              <c:f>'precio minorista'!$F$25:$F$42</c:f>
              <c:numCache>
                <c:formatCode>#,##0</c:formatCode>
                <c:ptCount val="18"/>
                <c:pt idx="0">
                  <c:v>372.33596281957091</c:v>
                </c:pt>
                <c:pt idx="1">
                  <c:v>475.1665607385533</c:v>
                </c:pt>
                <c:pt idx="2">
                  <c:v>575.49080451004954</c:v>
                </c:pt>
                <c:pt idx="3">
                  <c:v>357.89514013028332</c:v>
                </c:pt>
                <c:pt idx="4">
                  <c:v>174.30559255920807</c:v>
                </c:pt>
                <c:pt idx="5">
                  <c:v>166.14525586707438</c:v>
                </c:pt>
                <c:pt idx="6">
                  <c:v>233.74447619430919</c:v>
                </c:pt>
                <c:pt idx="7">
                  <c:v>228.22083552069827</c:v>
                </c:pt>
                <c:pt idx="8">
                  <c:v>230.61213090731468</c:v>
                </c:pt>
                <c:pt idx="9">
                  <c:v>260.36718136216138</c:v>
                </c:pt>
                <c:pt idx="10">
                  <c:v>267.90586959362344</c:v>
                </c:pt>
                <c:pt idx="11">
                  <c:v>273.84937343358399</c:v>
                </c:pt>
                <c:pt idx="12">
                  <c:v>275.59819487960203</c:v>
                </c:pt>
                <c:pt idx="13">
                  <c:v>279.80869960120913</c:v>
                </c:pt>
                <c:pt idx="14">
                  <c:v>354.05664321794097</c:v>
                </c:pt>
                <c:pt idx="15">
                  <c:v>266.29674758740441</c:v>
                </c:pt>
                <c:pt idx="16">
                  <c:v>194.34864307069148</c:v>
                </c:pt>
                <c:pt idx="17">
                  <c:v>273.47750774786431</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regiones'!$C$7:$C$25</c:f>
              <c:numCache>
                <c:formatCode>#,##0</c:formatCode>
                <c:ptCount val="19"/>
                <c:pt idx="0">
                  <c:v>1181.5</c:v>
                </c:pt>
                <c:pt idx="1">
                  <c:v>920</c:v>
                </c:pt>
                <c:pt idx="2">
                  <c:v>1223</c:v>
                </c:pt>
                <c:pt idx="3">
                  <c:v>1215</c:v>
                </c:pt>
                <c:pt idx="4">
                  <c:v>1280</c:v>
                </c:pt>
                <c:pt idx="5">
                  <c:v>1257</c:v>
                </c:pt>
                <c:pt idx="6">
                  <c:v>1265</c:v>
                </c:pt>
                <c:pt idx="7">
                  <c:v>1148.5</c:v>
                </c:pt>
                <c:pt idx="8">
                  <c:v>1290</c:v>
                </c:pt>
                <c:pt idx="9">
                  <c:v>1240</c:v>
                </c:pt>
                <c:pt idx="10">
                  <c:v>1490</c:v>
                </c:pt>
                <c:pt idx="11">
                  <c:v>1490</c:v>
                </c:pt>
                <c:pt idx="12">
                  <c:v>1273</c:v>
                </c:pt>
                <c:pt idx="13">
                  <c:v>1275</c:v>
                </c:pt>
                <c:pt idx="14">
                  <c:v>1257</c:v>
                </c:pt>
                <c:pt idx="15">
                  <c:v>1011.5</c:v>
                </c:pt>
                <c:pt idx="16">
                  <c:v>1215</c:v>
                </c:pt>
                <c:pt idx="17">
                  <c:v>1247</c:v>
                </c:pt>
                <c:pt idx="18">
                  <c:v>1202.5</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regiones'!$D$7:$D$25</c:f>
              <c:numCache>
                <c:formatCode>#,##0</c:formatCode>
                <c:ptCount val="19"/>
                <c:pt idx="0">
                  <c:v>1179</c:v>
                </c:pt>
                <c:pt idx="1">
                  <c:v>1290</c:v>
                </c:pt>
                <c:pt idx="2">
                  <c:v>1190</c:v>
                </c:pt>
                <c:pt idx="3">
                  <c:v>1238</c:v>
                </c:pt>
                <c:pt idx="4">
                  <c:v>1216</c:v>
                </c:pt>
                <c:pt idx="5">
                  <c:v>1249</c:v>
                </c:pt>
                <c:pt idx="6">
                  <c:v>1207</c:v>
                </c:pt>
                <c:pt idx="7">
                  <c:v>1205</c:v>
                </c:pt>
                <c:pt idx="8">
                  <c:v>1216</c:v>
                </c:pt>
                <c:pt idx="9">
                  <c:v>1227</c:v>
                </c:pt>
                <c:pt idx="10">
                  <c:v>1234</c:v>
                </c:pt>
                <c:pt idx="11">
                  <c:v>1213</c:v>
                </c:pt>
                <c:pt idx="12">
                  <c:v>1375.5</c:v>
                </c:pt>
                <c:pt idx="13">
                  <c:v>1266</c:v>
                </c:pt>
                <c:pt idx="14">
                  <c:v>1225</c:v>
                </c:pt>
                <c:pt idx="15">
                  <c:v>1190</c:v>
                </c:pt>
                <c:pt idx="16">
                  <c:v>1199</c:v>
                </c:pt>
                <c:pt idx="17">
                  <c:v>1191</c:v>
                </c:pt>
                <c:pt idx="18">
                  <c:v>1189</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regiones'!$E$7:$E$25</c:f>
              <c:numCache>
                <c:formatCode>#,##0</c:formatCode>
                <c:ptCount val="19"/>
                <c:pt idx="0">
                  <c:v>1230</c:v>
                </c:pt>
                <c:pt idx="1">
                  <c:v>1231.5</c:v>
                </c:pt>
                <c:pt idx="2">
                  <c:v>1151.5</c:v>
                </c:pt>
                <c:pt idx="3">
                  <c:v>1201</c:v>
                </c:pt>
                <c:pt idx="4">
                  <c:v>1223.5</c:v>
                </c:pt>
                <c:pt idx="5">
                  <c:v>1180.5</c:v>
                </c:pt>
                <c:pt idx="6">
                  <c:v>1194.5</c:v>
                </c:pt>
                <c:pt idx="7">
                  <c:v>1188.5</c:v>
                </c:pt>
                <c:pt idx="8">
                  <c:v>1210</c:v>
                </c:pt>
                <c:pt idx="9">
                  <c:v>1216.5</c:v>
                </c:pt>
                <c:pt idx="10">
                  <c:v>1235</c:v>
                </c:pt>
                <c:pt idx="11">
                  <c:v>1215</c:v>
                </c:pt>
                <c:pt idx="12">
                  <c:v>1182.5</c:v>
                </c:pt>
                <c:pt idx="13">
                  <c:v>1185.5</c:v>
                </c:pt>
                <c:pt idx="14">
                  <c:v>1201.5</c:v>
                </c:pt>
                <c:pt idx="15">
                  <c:v>1127.5</c:v>
                </c:pt>
                <c:pt idx="16">
                  <c:v>1090</c:v>
                </c:pt>
                <c:pt idx="17">
                  <c:v>1148.5</c:v>
                </c:pt>
                <c:pt idx="18">
                  <c:v>1114.5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regiones'!$F$7:$F$25</c:f>
              <c:numCache>
                <c:formatCode>#,##0</c:formatCode>
                <c:ptCount val="19"/>
                <c:pt idx="0">
                  <c:v>1166.5</c:v>
                </c:pt>
                <c:pt idx="1">
                  <c:v>1207</c:v>
                </c:pt>
                <c:pt idx="2">
                  <c:v>1121.5</c:v>
                </c:pt>
                <c:pt idx="3">
                  <c:v>1158.5</c:v>
                </c:pt>
                <c:pt idx="4">
                  <c:v>1219</c:v>
                </c:pt>
                <c:pt idx="5">
                  <c:v>1156.5</c:v>
                </c:pt>
                <c:pt idx="6">
                  <c:v>1187</c:v>
                </c:pt>
                <c:pt idx="7">
                  <c:v>1175</c:v>
                </c:pt>
                <c:pt idx="8">
                  <c:v>1192</c:v>
                </c:pt>
                <c:pt idx="9">
                  <c:v>1217.5</c:v>
                </c:pt>
                <c:pt idx="10">
                  <c:v>1210.5</c:v>
                </c:pt>
                <c:pt idx="11">
                  <c:v>1164</c:v>
                </c:pt>
                <c:pt idx="12">
                  <c:v>1215</c:v>
                </c:pt>
                <c:pt idx="13">
                  <c:v>1164.5</c:v>
                </c:pt>
                <c:pt idx="14">
                  <c:v>1191</c:v>
                </c:pt>
                <c:pt idx="15">
                  <c:v>1114</c:v>
                </c:pt>
                <c:pt idx="16">
                  <c:v>1147</c:v>
                </c:pt>
                <c:pt idx="17">
                  <c:v>1148</c:v>
                </c:pt>
                <c:pt idx="18">
                  <c:v>1145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regiones'!$G$7:$G$25</c:f>
              <c:numCache>
                <c:formatCode>#,##0</c:formatCode>
                <c:ptCount val="19"/>
                <c:pt idx="0">
                  <c:v>1180</c:v>
                </c:pt>
                <c:pt idx="1">
                  <c:v>1157</c:v>
                </c:pt>
                <c:pt idx="2">
                  <c:v>1240</c:v>
                </c:pt>
                <c:pt idx="3">
                  <c:v>1168</c:v>
                </c:pt>
                <c:pt idx="4">
                  <c:v>1173</c:v>
                </c:pt>
                <c:pt idx="5">
                  <c:v>1209</c:v>
                </c:pt>
                <c:pt idx="6">
                  <c:v>1194</c:v>
                </c:pt>
                <c:pt idx="7">
                  <c:v>1216</c:v>
                </c:pt>
                <c:pt idx="8">
                  <c:v>1191</c:v>
                </c:pt>
                <c:pt idx="9">
                  <c:v>1223</c:v>
                </c:pt>
                <c:pt idx="10">
                  <c:v>1233</c:v>
                </c:pt>
                <c:pt idx="11">
                  <c:v>1237</c:v>
                </c:pt>
                <c:pt idx="12">
                  <c:v>1196</c:v>
                </c:pt>
                <c:pt idx="13">
                  <c:v>1271</c:v>
                </c:pt>
                <c:pt idx="14">
                  <c:v>1179</c:v>
                </c:pt>
                <c:pt idx="15">
                  <c:v>1157</c:v>
                </c:pt>
                <c:pt idx="16">
                  <c:v>1197</c:v>
                </c:pt>
                <c:pt idx="17">
                  <c:v>1212</c:v>
                </c:pt>
                <c:pt idx="18">
                  <c:v>1164</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regiones'!$H$7:$H$25</c:f>
              <c:numCache>
                <c:formatCode>#,##0</c:formatCode>
                <c:ptCount val="19"/>
                <c:pt idx="0">
                  <c:v>1015.5</c:v>
                </c:pt>
                <c:pt idx="1">
                  <c:v>1207.5</c:v>
                </c:pt>
                <c:pt idx="2">
                  <c:v>1075.5</c:v>
                </c:pt>
                <c:pt idx="3">
                  <c:v>1189</c:v>
                </c:pt>
                <c:pt idx="4">
                  <c:v>1101</c:v>
                </c:pt>
                <c:pt idx="5">
                  <c:v>1141.5</c:v>
                </c:pt>
                <c:pt idx="6">
                  <c:v>1173.5</c:v>
                </c:pt>
                <c:pt idx="7">
                  <c:v>1106</c:v>
                </c:pt>
                <c:pt idx="8">
                  <c:v>1146.5</c:v>
                </c:pt>
                <c:pt idx="9">
                  <c:v>1320.5</c:v>
                </c:pt>
                <c:pt idx="10">
                  <c:v>1231.5</c:v>
                </c:pt>
                <c:pt idx="11">
                  <c:v>1134.5</c:v>
                </c:pt>
                <c:pt idx="12">
                  <c:v>1126</c:v>
                </c:pt>
                <c:pt idx="13">
                  <c:v>1106</c:v>
                </c:pt>
                <c:pt idx="14">
                  <c:v>1106</c:v>
                </c:pt>
                <c:pt idx="15">
                  <c:v>806.5</c:v>
                </c:pt>
                <c:pt idx="16">
                  <c:v>1190</c:v>
                </c:pt>
                <c:pt idx="17">
                  <c:v>984</c:v>
                </c:pt>
                <c:pt idx="18">
                  <c:v>1001</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regiones'!$I$7:$I$25</c:f>
              <c:numCache>
                <c:formatCode>#,##0</c:formatCode>
                <c:ptCount val="19"/>
                <c:pt idx="0">
                  <c:v>1203.5</c:v>
                </c:pt>
                <c:pt idx="1">
                  <c:v>1131</c:v>
                </c:pt>
                <c:pt idx="2">
                  <c:v>1144</c:v>
                </c:pt>
                <c:pt idx="3">
                  <c:v>1156.5</c:v>
                </c:pt>
                <c:pt idx="4">
                  <c:v>1139</c:v>
                </c:pt>
                <c:pt idx="5">
                  <c:v>1227</c:v>
                </c:pt>
                <c:pt idx="6">
                  <c:v>1210</c:v>
                </c:pt>
                <c:pt idx="7">
                  <c:v>1211</c:v>
                </c:pt>
                <c:pt idx="8">
                  <c:v>1227</c:v>
                </c:pt>
                <c:pt idx="9">
                  <c:v>1216</c:v>
                </c:pt>
                <c:pt idx="10">
                  <c:v>1214</c:v>
                </c:pt>
                <c:pt idx="11">
                  <c:v>1214</c:v>
                </c:pt>
                <c:pt idx="12">
                  <c:v>1207</c:v>
                </c:pt>
                <c:pt idx="13">
                  <c:v>1236</c:v>
                </c:pt>
                <c:pt idx="14">
                  <c:v>1238</c:v>
                </c:pt>
                <c:pt idx="15">
                  <c:v>1150</c:v>
                </c:pt>
                <c:pt idx="16">
                  <c:v>1123</c:v>
                </c:pt>
                <c:pt idx="17">
                  <c:v>1180</c:v>
                </c:pt>
                <c:pt idx="18">
                  <c:v>1174</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regiones'!$J$7:$J$25</c:f>
              <c:numCache>
                <c:formatCode>#,##0</c:formatCode>
                <c:ptCount val="19"/>
                <c:pt idx="0">
                  <c:v>1086</c:v>
                </c:pt>
                <c:pt idx="1">
                  <c:v>974.5</c:v>
                </c:pt>
                <c:pt idx="2">
                  <c:v>1113.5</c:v>
                </c:pt>
                <c:pt idx="3">
                  <c:v>1077.5</c:v>
                </c:pt>
                <c:pt idx="4">
                  <c:v>1112.5</c:v>
                </c:pt>
                <c:pt idx="5">
                  <c:v>1148</c:v>
                </c:pt>
                <c:pt idx="6">
                  <c:v>1152</c:v>
                </c:pt>
                <c:pt idx="7">
                  <c:v>1158.5</c:v>
                </c:pt>
                <c:pt idx="8">
                  <c:v>1123.5</c:v>
                </c:pt>
                <c:pt idx="9">
                  <c:v>1166</c:v>
                </c:pt>
                <c:pt idx="10">
                  <c:v>1062</c:v>
                </c:pt>
                <c:pt idx="11">
                  <c:v>1120</c:v>
                </c:pt>
                <c:pt idx="12">
                  <c:v>1120.5</c:v>
                </c:pt>
                <c:pt idx="13">
                  <c:v>1105.5</c:v>
                </c:pt>
                <c:pt idx="14">
                  <c:v>1203.5</c:v>
                </c:pt>
                <c:pt idx="15">
                  <c:v>984.5</c:v>
                </c:pt>
                <c:pt idx="16">
                  <c:v>1077.5</c:v>
                </c:pt>
                <c:pt idx="17">
                  <c:v>1017</c:v>
                </c:pt>
                <c:pt idx="18">
                  <c:v>1122.5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regiones'!$K$7:$K$25</c:f>
              <c:numCache>
                <c:formatCode>#,##0</c:formatCode>
                <c:ptCount val="19"/>
                <c:pt idx="0">
                  <c:v>1213</c:v>
                </c:pt>
                <c:pt idx="1">
                  <c:v>966</c:v>
                </c:pt>
                <c:pt idx="2">
                  <c:v>1283</c:v>
                </c:pt>
                <c:pt idx="3">
                  <c:v>1238</c:v>
                </c:pt>
                <c:pt idx="4">
                  <c:v>1178</c:v>
                </c:pt>
                <c:pt idx="5">
                  <c:v>1228</c:v>
                </c:pt>
                <c:pt idx="6">
                  <c:v>1223</c:v>
                </c:pt>
                <c:pt idx="7">
                  <c:v>1171</c:v>
                </c:pt>
                <c:pt idx="8">
                  <c:v>1251</c:v>
                </c:pt>
                <c:pt idx="9">
                  <c:v>1210</c:v>
                </c:pt>
                <c:pt idx="10">
                  <c:v>1223</c:v>
                </c:pt>
                <c:pt idx="11">
                  <c:v>1140</c:v>
                </c:pt>
                <c:pt idx="12">
                  <c:v>1207</c:v>
                </c:pt>
                <c:pt idx="13">
                  <c:v>1214</c:v>
                </c:pt>
                <c:pt idx="14">
                  <c:v>1216</c:v>
                </c:pt>
                <c:pt idx="15">
                  <c:v>1140</c:v>
                </c:pt>
                <c:pt idx="16">
                  <c:v>1220</c:v>
                </c:pt>
                <c:pt idx="17">
                  <c:v>1213</c:v>
                </c:pt>
                <c:pt idx="18">
                  <c:v>1198</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regiones'!$L$7:$L$25</c:f>
              <c:numCache>
                <c:formatCode>#,##0</c:formatCode>
                <c:ptCount val="19"/>
                <c:pt idx="0">
                  <c:v>525</c:v>
                </c:pt>
                <c:pt idx="1">
                  <c:v>593</c:v>
                </c:pt>
                <c:pt idx="3">
                  <c:v>567</c:v>
                </c:pt>
                <c:pt idx="4">
                  <c:v>495</c:v>
                </c:pt>
                <c:pt idx="5">
                  <c:v>550</c:v>
                </c:pt>
                <c:pt idx="6">
                  <c:v>533.5</c:v>
                </c:pt>
                <c:pt idx="7">
                  <c:v>501.5</c:v>
                </c:pt>
                <c:pt idx="8">
                  <c:v>500</c:v>
                </c:pt>
                <c:pt idx="9">
                  <c:v>495</c:v>
                </c:pt>
                <c:pt idx="10">
                  <c:v>477.5</c:v>
                </c:pt>
                <c:pt idx="12">
                  <c:v>510</c:v>
                </c:pt>
                <c:pt idx="13">
                  <c:v>528.5</c:v>
                </c:pt>
                <c:pt idx="14">
                  <c:v>497.5</c:v>
                </c:pt>
                <c:pt idx="15">
                  <c:v>501.5</c:v>
                </c:pt>
                <c:pt idx="16">
                  <c:v>502.5</c:v>
                </c:pt>
                <c:pt idx="17">
                  <c:v>507.5</c:v>
                </c:pt>
                <c:pt idx="18">
                  <c:v>508</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regiones'!$M$7:$M$25</c:f>
              <c:numCache>
                <c:formatCode>#,##0</c:formatCode>
                <c:ptCount val="19"/>
                <c:pt idx="0">
                  <c:v>521.5</c:v>
                </c:pt>
                <c:pt idx="1">
                  <c:v>553.5</c:v>
                </c:pt>
                <c:pt idx="2">
                  <c:v>532</c:v>
                </c:pt>
                <c:pt idx="3">
                  <c:v>491.5</c:v>
                </c:pt>
                <c:pt idx="4">
                  <c:v>487.5</c:v>
                </c:pt>
                <c:pt idx="5">
                  <c:v>487</c:v>
                </c:pt>
                <c:pt idx="6">
                  <c:v>463</c:v>
                </c:pt>
                <c:pt idx="7">
                  <c:v>466</c:v>
                </c:pt>
                <c:pt idx="8">
                  <c:v>471</c:v>
                </c:pt>
                <c:pt idx="9">
                  <c:v>458.5</c:v>
                </c:pt>
                <c:pt idx="10">
                  <c:v>452</c:v>
                </c:pt>
                <c:pt idx="11">
                  <c:v>469</c:v>
                </c:pt>
                <c:pt idx="12">
                  <c:v>485</c:v>
                </c:pt>
                <c:pt idx="13">
                  <c:v>469.5</c:v>
                </c:pt>
                <c:pt idx="14">
                  <c:v>475</c:v>
                </c:pt>
                <c:pt idx="15">
                  <c:v>500.5</c:v>
                </c:pt>
                <c:pt idx="16">
                  <c:v>489</c:v>
                </c:pt>
                <c:pt idx="17">
                  <c:v>481</c:v>
                </c:pt>
                <c:pt idx="18">
                  <c:v>511.5</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regiones'!$N$7:$N$25</c:f>
              <c:numCache>
                <c:formatCode>#,##0</c:formatCode>
                <c:ptCount val="19"/>
                <c:pt idx="0">
                  <c:v>535</c:v>
                </c:pt>
                <c:pt idx="1">
                  <c:v>548</c:v>
                </c:pt>
                <c:pt idx="2">
                  <c:v>546</c:v>
                </c:pt>
                <c:pt idx="3">
                  <c:v>513</c:v>
                </c:pt>
                <c:pt idx="4">
                  <c:v>424</c:v>
                </c:pt>
                <c:pt idx="5">
                  <c:v>418</c:v>
                </c:pt>
                <c:pt idx="6">
                  <c:v>413</c:v>
                </c:pt>
                <c:pt idx="7">
                  <c:v>413.5</c:v>
                </c:pt>
                <c:pt idx="8">
                  <c:v>379</c:v>
                </c:pt>
                <c:pt idx="9">
                  <c:v>380.5</c:v>
                </c:pt>
                <c:pt idx="10">
                  <c:v>450</c:v>
                </c:pt>
                <c:pt idx="11">
                  <c:v>358</c:v>
                </c:pt>
                <c:pt idx="12">
                  <c:v>380</c:v>
                </c:pt>
                <c:pt idx="13">
                  <c:v>406</c:v>
                </c:pt>
                <c:pt idx="14">
                  <c:v>367</c:v>
                </c:pt>
                <c:pt idx="15">
                  <c:v>396</c:v>
                </c:pt>
                <c:pt idx="16">
                  <c:v>450</c:v>
                </c:pt>
                <c:pt idx="17">
                  <c:v>450</c:v>
                </c:pt>
                <c:pt idx="18">
                  <c:v>443</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regiones'!$O$7:$O$25</c:f>
              <c:numCache>
                <c:formatCode>#,##0</c:formatCode>
                <c:ptCount val="19"/>
                <c:pt idx="0">
                  <c:v>556</c:v>
                </c:pt>
                <c:pt idx="1">
                  <c:v>644</c:v>
                </c:pt>
                <c:pt idx="2">
                  <c:v>586</c:v>
                </c:pt>
                <c:pt idx="3">
                  <c:v>538.5</c:v>
                </c:pt>
                <c:pt idx="4">
                  <c:v>550.5</c:v>
                </c:pt>
                <c:pt idx="5">
                  <c:v>487</c:v>
                </c:pt>
                <c:pt idx="6">
                  <c:v>492.5</c:v>
                </c:pt>
                <c:pt idx="7">
                  <c:v>450.5</c:v>
                </c:pt>
                <c:pt idx="8">
                  <c:v>444</c:v>
                </c:pt>
                <c:pt idx="9">
                  <c:v>469</c:v>
                </c:pt>
                <c:pt idx="10">
                  <c:v>486</c:v>
                </c:pt>
                <c:pt idx="11">
                  <c:v>516</c:v>
                </c:pt>
                <c:pt idx="12">
                  <c:v>489.5</c:v>
                </c:pt>
                <c:pt idx="13">
                  <c:v>491</c:v>
                </c:pt>
                <c:pt idx="14">
                  <c:v>490</c:v>
                </c:pt>
                <c:pt idx="15">
                  <c:v>553.5</c:v>
                </c:pt>
                <c:pt idx="16">
                  <c:v>474.5</c:v>
                </c:pt>
                <c:pt idx="17">
                  <c:v>520.5</c:v>
                </c:pt>
                <c:pt idx="18">
                  <c:v>517.5</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regiones'!$P$7:$P$25</c:f>
              <c:numCache>
                <c:formatCode>#,##0</c:formatCode>
                <c:ptCount val="19"/>
                <c:pt idx="0">
                  <c:v>558.5</c:v>
                </c:pt>
                <c:pt idx="1">
                  <c:v>542</c:v>
                </c:pt>
                <c:pt idx="2">
                  <c:v>517</c:v>
                </c:pt>
                <c:pt idx="3">
                  <c:v>568.5</c:v>
                </c:pt>
                <c:pt idx="4">
                  <c:v>550</c:v>
                </c:pt>
                <c:pt idx="5">
                  <c:v>508</c:v>
                </c:pt>
                <c:pt idx="6">
                  <c:v>500</c:v>
                </c:pt>
                <c:pt idx="7">
                  <c:v>493</c:v>
                </c:pt>
                <c:pt idx="8">
                  <c:v>460.5</c:v>
                </c:pt>
                <c:pt idx="9">
                  <c:v>484.5</c:v>
                </c:pt>
                <c:pt idx="10">
                  <c:v>479</c:v>
                </c:pt>
                <c:pt idx="11">
                  <c:v>471.5</c:v>
                </c:pt>
                <c:pt idx="12">
                  <c:v>504</c:v>
                </c:pt>
                <c:pt idx="13">
                  <c:v>510</c:v>
                </c:pt>
                <c:pt idx="14">
                  <c:v>459</c:v>
                </c:pt>
                <c:pt idx="15">
                  <c:v>442</c:v>
                </c:pt>
                <c:pt idx="16">
                  <c:v>413</c:v>
                </c:pt>
                <c:pt idx="17">
                  <c:v>522</c:v>
                </c:pt>
                <c:pt idx="18">
                  <c:v>528</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regiones'!$Q$7:$Q$25</c:f>
              <c:numCache>
                <c:formatCode>#,##0</c:formatCode>
                <c:ptCount val="19"/>
                <c:pt idx="0">
                  <c:v>358.5</c:v>
                </c:pt>
                <c:pt idx="1">
                  <c:v>362.5</c:v>
                </c:pt>
                <c:pt idx="2">
                  <c:v>375</c:v>
                </c:pt>
                <c:pt idx="3">
                  <c:v>409.5</c:v>
                </c:pt>
                <c:pt idx="4">
                  <c:v>344</c:v>
                </c:pt>
                <c:pt idx="5">
                  <c:v>342</c:v>
                </c:pt>
                <c:pt idx="6">
                  <c:v>350</c:v>
                </c:pt>
                <c:pt idx="7">
                  <c:v>325</c:v>
                </c:pt>
                <c:pt idx="8">
                  <c:v>308.5</c:v>
                </c:pt>
                <c:pt idx="9">
                  <c:v>325.5</c:v>
                </c:pt>
                <c:pt idx="10">
                  <c:v>294</c:v>
                </c:pt>
                <c:pt idx="11">
                  <c:v>331.5</c:v>
                </c:pt>
                <c:pt idx="12">
                  <c:v>306.5</c:v>
                </c:pt>
                <c:pt idx="13">
                  <c:v>356.5</c:v>
                </c:pt>
                <c:pt idx="14">
                  <c:v>352.5</c:v>
                </c:pt>
                <c:pt idx="15">
                  <c:v>338</c:v>
                </c:pt>
                <c:pt idx="16">
                  <c:v>325</c:v>
                </c:pt>
                <c:pt idx="17">
                  <c:v>350</c:v>
                </c:pt>
                <c:pt idx="18">
                  <c:v>307.5</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regiones'!$R$7:$R$25</c:f>
              <c:numCache>
                <c:formatCode>#,##0</c:formatCode>
                <c:ptCount val="19"/>
                <c:pt idx="0">
                  <c:v>388.5</c:v>
                </c:pt>
                <c:pt idx="1">
                  <c:v>364.5</c:v>
                </c:pt>
                <c:pt idx="2">
                  <c:v>416.5</c:v>
                </c:pt>
                <c:pt idx="3">
                  <c:v>392</c:v>
                </c:pt>
                <c:pt idx="4">
                  <c:v>398</c:v>
                </c:pt>
                <c:pt idx="5">
                  <c:v>398.5</c:v>
                </c:pt>
                <c:pt idx="6">
                  <c:v>384.5</c:v>
                </c:pt>
                <c:pt idx="7">
                  <c:v>376.5</c:v>
                </c:pt>
                <c:pt idx="8">
                  <c:v>342.5</c:v>
                </c:pt>
                <c:pt idx="9">
                  <c:v>339</c:v>
                </c:pt>
                <c:pt idx="10">
                  <c:v>331.5</c:v>
                </c:pt>
                <c:pt idx="11">
                  <c:v>335.5</c:v>
                </c:pt>
                <c:pt idx="12">
                  <c:v>341</c:v>
                </c:pt>
                <c:pt idx="13">
                  <c:v>321</c:v>
                </c:pt>
                <c:pt idx="14">
                  <c:v>329</c:v>
                </c:pt>
                <c:pt idx="15">
                  <c:v>331</c:v>
                </c:pt>
                <c:pt idx="16">
                  <c:v>329.5</c:v>
                </c:pt>
                <c:pt idx="17">
                  <c:v>333.5</c:v>
                </c:pt>
                <c:pt idx="18">
                  <c:v>333.5</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regiones'!$S$7:$S$25</c:f>
              <c:numCache>
                <c:formatCode>#,##0</c:formatCode>
                <c:ptCount val="19"/>
                <c:pt idx="0">
                  <c:v>428</c:v>
                </c:pt>
                <c:pt idx="1">
                  <c:v>510.5</c:v>
                </c:pt>
                <c:pt idx="2">
                  <c:v>660.5</c:v>
                </c:pt>
                <c:pt idx="3">
                  <c:v>655.5</c:v>
                </c:pt>
                <c:pt idx="4">
                  <c:v>593.5</c:v>
                </c:pt>
                <c:pt idx="5">
                  <c:v>525</c:v>
                </c:pt>
                <c:pt idx="6">
                  <c:v>458</c:v>
                </c:pt>
                <c:pt idx="7">
                  <c:v>455</c:v>
                </c:pt>
                <c:pt idx="8">
                  <c:v>480.5</c:v>
                </c:pt>
                <c:pt idx="9">
                  <c:v>477.5</c:v>
                </c:pt>
                <c:pt idx="10">
                  <c:v>369</c:v>
                </c:pt>
                <c:pt idx="11">
                  <c:v>375</c:v>
                </c:pt>
                <c:pt idx="12">
                  <c:v>327.5</c:v>
                </c:pt>
                <c:pt idx="13">
                  <c:v>369.5</c:v>
                </c:pt>
                <c:pt idx="14">
                  <c:v>394.5</c:v>
                </c:pt>
                <c:pt idx="15">
                  <c:v>387</c:v>
                </c:pt>
                <c:pt idx="16">
                  <c:v>397.5</c:v>
                </c:pt>
                <c:pt idx="17">
                  <c:v>407.5</c:v>
                </c:pt>
                <c:pt idx="18">
                  <c:v>386.5</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43756</c:v>
                </c:pt>
                <c:pt idx="1">
                  <c:v>43763</c:v>
                </c:pt>
                <c:pt idx="2">
                  <c:v>43770</c:v>
                </c:pt>
                <c:pt idx="3">
                  <c:v>43777</c:v>
                </c:pt>
                <c:pt idx="4">
                  <c:v>43784</c:v>
                </c:pt>
                <c:pt idx="5">
                  <c:v>43791</c:v>
                </c:pt>
                <c:pt idx="6">
                  <c:v>43798</c:v>
                </c:pt>
                <c:pt idx="7">
                  <c:v>43805</c:v>
                </c:pt>
                <c:pt idx="8">
                  <c:v>43812</c:v>
                </c:pt>
                <c:pt idx="9">
                  <c:v>43819</c:v>
                </c:pt>
                <c:pt idx="10">
                  <c:v>43826</c:v>
                </c:pt>
                <c:pt idx="11">
                  <c:v>43833</c:v>
                </c:pt>
                <c:pt idx="12">
                  <c:v>43840</c:v>
                </c:pt>
                <c:pt idx="13">
                  <c:v>43847</c:v>
                </c:pt>
                <c:pt idx="14">
                  <c:v>43854</c:v>
                </c:pt>
                <c:pt idx="15">
                  <c:v>43861</c:v>
                </c:pt>
                <c:pt idx="16">
                  <c:v>43868</c:v>
                </c:pt>
                <c:pt idx="17">
                  <c:v>43875</c:v>
                </c:pt>
                <c:pt idx="18">
                  <c:v>43882</c:v>
                </c:pt>
              </c:numCache>
            </c:numRef>
          </c:cat>
          <c:val>
            <c:numRef>
              <c:f>'precio minorista regiones'!$T$7:$T$25</c:f>
              <c:numCache>
                <c:formatCode>#,##0</c:formatCode>
                <c:ptCount val="19"/>
                <c:pt idx="0">
                  <c:v>500</c:v>
                </c:pt>
                <c:pt idx="1">
                  <c:v>500</c:v>
                </c:pt>
                <c:pt idx="2">
                  <c:v>450</c:v>
                </c:pt>
                <c:pt idx="3">
                  <c:v>475</c:v>
                </c:pt>
                <c:pt idx="4">
                  <c:v>450</c:v>
                </c:pt>
                <c:pt idx="5">
                  <c:v>458</c:v>
                </c:pt>
                <c:pt idx="6">
                  <c:v>525</c:v>
                </c:pt>
                <c:pt idx="7">
                  <c:v>458</c:v>
                </c:pt>
                <c:pt idx="8">
                  <c:v>500</c:v>
                </c:pt>
                <c:pt idx="9">
                  <c:v>483</c:v>
                </c:pt>
                <c:pt idx="10">
                  <c:v>525</c:v>
                </c:pt>
                <c:pt idx="11">
                  <c:v>475</c:v>
                </c:pt>
                <c:pt idx="12">
                  <c:v>450</c:v>
                </c:pt>
                <c:pt idx="13">
                  <c:v>516.5</c:v>
                </c:pt>
                <c:pt idx="14">
                  <c:v>517</c:v>
                </c:pt>
                <c:pt idx="15">
                  <c:v>517</c:v>
                </c:pt>
                <c:pt idx="16">
                  <c:v>475</c:v>
                </c:pt>
                <c:pt idx="17">
                  <c:v>512.5</c:v>
                </c:pt>
                <c:pt idx="18">
                  <c:v>517</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8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rend'!$D$7:$D$24</c:f>
              <c:numCache>
                <c:formatCode>#,##0</c:formatCode>
                <c:ptCount val="18"/>
                <c:pt idx="0">
                  <c:v>56000</c:v>
                </c:pt>
                <c:pt idx="1">
                  <c:v>59560</c:v>
                </c:pt>
                <c:pt idx="2">
                  <c:v>55620</c:v>
                </c:pt>
                <c:pt idx="3">
                  <c:v>63200</c:v>
                </c:pt>
                <c:pt idx="4">
                  <c:v>54145</c:v>
                </c:pt>
                <c:pt idx="5">
                  <c:v>55976</c:v>
                </c:pt>
                <c:pt idx="6">
                  <c:v>45078</c:v>
                </c:pt>
                <c:pt idx="7">
                  <c:v>50771</c:v>
                </c:pt>
                <c:pt idx="8">
                  <c:v>53653</c:v>
                </c:pt>
                <c:pt idx="9">
                  <c:v>41534</c:v>
                </c:pt>
                <c:pt idx="10">
                  <c:v>49576</c:v>
                </c:pt>
                <c:pt idx="11">
                  <c:v>48965</c:v>
                </c:pt>
                <c:pt idx="12">
                  <c:v>50526.337967409301</c:v>
                </c:pt>
                <c:pt idx="13">
                  <c:v>53485</c:v>
                </c:pt>
                <c:pt idx="14">
                  <c:v>54082</c:v>
                </c:pt>
                <c:pt idx="15">
                  <c:v>41268</c:v>
                </c:pt>
                <c:pt idx="16">
                  <c:v>41811</c:v>
                </c:pt>
                <c:pt idx="17">
                  <c:v>41742</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rend'!$E$7:$E$24</c:f>
              <c:numCache>
                <c:formatCode>#,##0</c:formatCode>
                <c:ptCount val="18"/>
                <c:pt idx="0">
                  <c:v>1093728.3999999999</c:v>
                </c:pt>
                <c:pt idx="1">
                  <c:v>1144170</c:v>
                </c:pt>
                <c:pt idx="2">
                  <c:v>1115735.7</c:v>
                </c:pt>
                <c:pt idx="3">
                  <c:v>1391378.2</c:v>
                </c:pt>
                <c:pt idx="4">
                  <c:v>834859.9</c:v>
                </c:pt>
                <c:pt idx="5">
                  <c:v>965939.5</c:v>
                </c:pt>
                <c:pt idx="6">
                  <c:v>924548.1</c:v>
                </c:pt>
                <c:pt idx="7">
                  <c:v>1081349.2</c:v>
                </c:pt>
                <c:pt idx="8">
                  <c:v>1676444</c:v>
                </c:pt>
                <c:pt idx="9">
                  <c:v>1093452</c:v>
                </c:pt>
                <c:pt idx="10">
                  <c:v>1159022.1000000001</c:v>
                </c:pt>
                <c:pt idx="11">
                  <c:v>1061324.9400000002</c:v>
                </c:pt>
                <c:pt idx="12">
                  <c:v>960502</c:v>
                </c:pt>
                <c:pt idx="13">
                  <c:v>1166024.8999999999</c:v>
                </c:pt>
                <c:pt idx="14">
                  <c:v>1426478.7500000002</c:v>
                </c:pt>
                <c:pt idx="15">
                  <c:v>1183356.6000000001</c:v>
                </c:pt>
                <c:pt idx="16">
                  <c:v>1162568</c:v>
                </c:pt>
                <c:pt idx="17">
                  <c:v>1178798.9727017821</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2016/17</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2017/18</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2018/19</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57868.1</c:v>
                </c:pt>
                <c:pt idx="1">
                  <c:v>14750.5</c:v>
                </c:pt>
                <c:pt idx="2">
                  <c:v>79162.100000000006</c:v>
                </c:pt>
                <c:pt idx="3">
                  <c:v>18393</c:v>
                </c:pt>
                <c:pt idx="4">
                  <c:v>114912.5</c:v>
                </c:pt>
                <c:pt idx="5">
                  <c:v>70799.3</c:v>
                </c:pt>
                <c:pt idx="6">
                  <c:v>48415.8</c:v>
                </c:pt>
                <c:pt idx="7">
                  <c:v>259521.5</c:v>
                </c:pt>
                <c:pt idx="8">
                  <c:v>113194.8</c:v>
                </c:pt>
                <c:pt idx="9">
                  <c:v>379285</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161921</xdr:colOff>
      <xdr:row>0</xdr:row>
      <xdr:rowOff>154038</xdr:rowOff>
    </xdr:from>
    <xdr:to>
      <xdr:col>2</xdr:col>
      <xdr:colOff>17809</xdr:colOff>
      <xdr:row>7</xdr:row>
      <xdr:rowOff>16812</xdr:rowOff>
    </xdr:to>
    <xdr:pic>
      <xdr:nvPicPr>
        <xdr:cNvPr id="6" name="Imagen 1">
          <a:extLst>
            <a:ext uri="{FF2B5EF4-FFF2-40B4-BE49-F238E27FC236}">
              <a16:creationId xmlns:a16="http://schemas.microsoft.com/office/drawing/2014/main" id="{8D13077D-AA91-45AB-8F81-74C845F79B80}"/>
            </a:ext>
          </a:extLst>
        </xdr:cNvPr>
        <xdr:cNvPicPr>
          <a:picLocks noChangeAspect="1" noChangeArrowheads="1"/>
        </xdr:cNvPicPr>
      </xdr:nvPicPr>
      <xdr:blipFill>
        <a:blip xmlns:r="http://schemas.openxmlformats.org/officeDocument/2006/relationships" r:embed="rId2"/>
        <a:stretch>
          <a:fillRect/>
        </a:stretch>
      </xdr:blipFill>
      <xdr:spPr bwMode="auto">
        <a:xfrm>
          <a:off x="161921" y="154038"/>
          <a:ext cx="1398031" cy="1132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72572</xdr:colOff>
      <xdr:row>25</xdr:row>
      <xdr:rowOff>45699</xdr:rowOff>
    </xdr:from>
    <xdr:to>
      <xdr:col>12</xdr:col>
      <xdr:colOff>644072</xdr:colOff>
      <xdr:row>46</xdr:row>
      <xdr:rowOff>109992</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47628</xdr:colOff>
      <xdr:row>36</xdr:row>
      <xdr:rowOff>54421</xdr:rowOff>
    </xdr:from>
    <xdr:to>
      <xdr:col>11</xdr:col>
      <xdr:colOff>755197</xdr:colOff>
      <xdr:row>56</xdr:row>
      <xdr:rowOff>74839</xdr:rowOff>
    </xdr:to>
    <xdr:graphicFrame macro="">
      <xdr:nvGraphicFramePr>
        <xdr:cNvPr id="6" name="Gráfico 5">
          <a:extLst>
            <a:ext uri="{FF2B5EF4-FFF2-40B4-BE49-F238E27FC236}">
              <a16:creationId xmlns:a16="http://schemas.microsoft.com/office/drawing/2014/main" id="{C4816775-6AA8-4A33-855E-E9AF89C993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59531</xdr:colOff>
      <xdr:row>55</xdr:row>
      <xdr:rowOff>20977</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154781" y="9484745"/>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62201</xdr:colOff>
      <xdr:row>22</xdr:row>
      <xdr:rowOff>72237</xdr:rowOff>
    </xdr:from>
    <xdr:to>
      <xdr:col>9</xdr:col>
      <xdr:colOff>718369</xdr:colOff>
      <xdr:row>45</xdr:row>
      <xdr:rowOff>60260</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60" zoomScaleNormal="80" zoomScalePageLayoutView="40" workbookViewId="0"/>
  </sheetViews>
  <sheetFormatPr baseColWidth="10" defaultColWidth="10.84375" defaultRowHeight="14.6"/>
  <cols>
    <col min="1" max="9" width="10.84375" style="56" customWidth="1"/>
    <col min="10" max="16" width="10.84375" style="56"/>
    <col min="17" max="17" width="10.84375" style="56" customWidth="1"/>
    <col min="18" max="26" width="10.84375" style="56"/>
    <col min="27" max="27" width="10.84375" style="56" customWidth="1"/>
    <col min="28" max="16384" width="10.84375" style="56"/>
  </cols>
  <sheetData>
    <row r="1" spans="1:10">
      <c r="A1" s="59"/>
    </row>
    <row r="2" spans="1:10">
      <c r="B2"/>
    </row>
    <row r="13" spans="1:10" ht="25.3">
      <c r="F13" s="60"/>
      <c r="G13" s="60"/>
      <c r="H13" s="61"/>
      <c r="I13" s="61"/>
      <c r="J13" s="61"/>
    </row>
    <row r="14" spans="1:10">
      <c r="E14" s="57"/>
      <c r="F14" s="57"/>
      <c r="G14" s="57"/>
    </row>
    <row r="15" spans="1:10" ht="15.45">
      <c r="E15" s="62"/>
      <c r="F15" s="63"/>
      <c r="G15" s="63"/>
      <c r="H15" s="64"/>
      <c r="I15" s="64"/>
      <c r="J15" s="64"/>
    </row>
    <row r="23" spans="4:4" ht="24.9">
      <c r="D23" s="60" t="s">
        <v>101</v>
      </c>
    </row>
    <row r="46" spans="4:6" ht="15.45">
      <c r="D46" s="276"/>
      <c r="E46" s="277"/>
      <c r="F46" s="277"/>
    </row>
    <row r="49" spans="4:5" ht="15.45">
      <c r="D49" s="278" t="s">
        <v>259</v>
      </c>
      <c r="E49" s="278"/>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zoomScale="60" zoomScaleNormal="80" workbookViewId="0"/>
  </sheetViews>
  <sheetFormatPr baseColWidth="10" defaultColWidth="10.84375" defaultRowHeight="12.45"/>
  <cols>
    <col min="1" max="1" width="1.69140625" style="33" customWidth="1"/>
    <col min="2" max="2" width="9.07421875" style="33" customWidth="1"/>
    <col min="3" max="7" width="10.3046875" style="33" customWidth="1"/>
    <col min="8" max="8" width="10.3046875" style="160" customWidth="1"/>
    <col min="9" max="16" width="10.3046875" style="33" customWidth="1"/>
    <col min="17" max="17" width="10.3046875" style="160" customWidth="1"/>
    <col min="18" max="20" width="10.3046875" style="33" customWidth="1"/>
    <col min="21" max="21" width="2.15234375" style="33" customWidth="1"/>
    <col min="22" max="22" width="10.84375" style="33"/>
    <col min="23" max="23" width="10.84375" style="106" customWidth="1"/>
    <col min="24" max="24" width="10.84375" style="227" hidden="1" customWidth="1"/>
    <col min="25" max="25" width="9.3046875" style="227" hidden="1" customWidth="1"/>
    <col min="26" max="26" width="13" style="227" hidden="1" customWidth="1"/>
    <col min="27" max="27" width="13.15234375" style="227" hidden="1" customWidth="1"/>
    <col min="28" max="28" width="7.15234375" style="227" hidden="1" customWidth="1"/>
    <col min="29" max="29" width="8.15234375" style="227" hidden="1" customWidth="1"/>
    <col min="30" max="30" width="9.3046875" style="227" hidden="1" customWidth="1"/>
    <col min="31" max="31" width="15.69140625" style="227" hidden="1" customWidth="1"/>
    <col min="32" max="32" width="13.15234375" style="227" hidden="1" customWidth="1"/>
    <col min="33" max="33" width="10.84375" style="106"/>
    <col min="34" max="16384" width="10.84375" style="33"/>
  </cols>
  <sheetData>
    <row r="1" spans="1:32" ht="8.25" customHeight="1">
      <c r="A1" s="33" t="s">
        <v>189</v>
      </c>
      <c r="B1" s="160"/>
      <c r="C1" s="160"/>
    </row>
    <row r="2" spans="1:32">
      <c r="B2" s="296" t="s">
        <v>58</v>
      </c>
      <c r="C2" s="296"/>
      <c r="D2" s="296"/>
      <c r="E2" s="296"/>
      <c r="F2" s="296"/>
      <c r="G2" s="296"/>
      <c r="H2" s="296"/>
      <c r="I2" s="296"/>
      <c r="J2" s="296"/>
      <c r="K2" s="296"/>
      <c r="L2" s="296"/>
      <c r="M2" s="296"/>
      <c r="N2" s="296"/>
      <c r="O2" s="296"/>
      <c r="P2" s="296"/>
      <c r="Q2" s="296"/>
      <c r="R2" s="296"/>
      <c r="S2" s="296"/>
      <c r="T2" s="296"/>
      <c r="U2" s="115"/>
      <c r="V2" s="40" t="s">
        <v>131</v>
      </c>
    </row>
    <row r="3" spans="1:32">
      <c r="B3" s="296" t="s">
        <v>128</v>
      </c>
      <c r="C3" s="296"/>
      <c r="D3" s="296"/>
      <c r="E3" s="296"/>
      <c r="F3" s="296"/>
      <c r="G3" s="296"/>
      <c r="H3" s="296"/>
      <c r="I3" s="296"/>
      <c r="J3" s="296"/>
      <c r="K3" s="296"/>
      <c r="L3" s="296"/>
      <c r="M3" s="296"/>
      <c r="N3" s="296"/>
      <c r="O3" s="296"/>
      <c r="P3" s="296"/>
      <c r="Q3" s="296"/>
      <c r="R3" s="296"/>
      <c r="S3" s="296"/>
      <c r="T3" s="296"/>
      <c r="U3" s="115"/>
    </row>
    <row r="4" spans="1:32">
      <c r="B4" s="296" t="s">
        <v>197</v>
      </c>
      <c r="C4" s="296"/>
      <c r="D4" s="296"/>
      <c r="E4" s="296"/>
      <c r="F4" s="296"/>
      <c r="G4" s="296"/>
      <c r="H4" s="296"/>
      <c r="I4" s="296"/>
      <c r="J4" s="296"/>
      <c r="K4" s="296"/>
      <c r="L4" s="296"/>
      <c r="M4" s="296"/>
      <c r="N4" s="296"/>
      <c r="O4" s="296"/>
      <c r="P4" s="296"/>
      <c r="Q4" s="296"/>
      <c r="R4" s="296"/>
      <c r="S4" s="296"/>
      <c r="T4" s="296"/>
      <c r="U4" s="115"/>
    </row>
    <row r="5" spans="1:32">
      <c r="C5" s="309" t="s">
        <v>178</v>
      </c>
      <c r="D5" s="309"/>
      <c r="E5" s="309"/>
      <c r="F5" s="309"/>
      <c r="G5" s="309"/>
      <c r="H5" s="309"/>
      <c r="I5" s="309"/>
      <c r="J5" s="309"/>
      <c r="K5" s="309"/>
      <c r="L5" s="309" t="s">
        <v>179</v>
      </c>
      <c r="M5" s="309"/>
      <c r="N5" s="309"/>
      <c r="O5" s="309"/>
      <c r="P5" s="309"/>
      <c r="Q5" s="309"/>
      <c r="R5" s="309"/>
      <c r="S5" s="309"/>
      <c r="T5" s="309"/>
      <c r="U5" s="118"/>
      <c r="V5" s="117"/>
    </row>
    <row r="6" spans="1:32" ht="24.9">
      <c r="B6" s="119" t="s">
        <v>121</v>
      </c>
      <c r="C6" s="120" t="s">
        <v>140</v>
      </c>
      <c r="D6" s="121" t="s">
        <v>21</v>
      </c>
      <c r="E6" s="121" t="s">
        <v>20</v>
      </c>
      <c r="F6" s="121" t="s">
        <v>120</v>
      </c>
      <c r="G6" s="121" t="s">
        <v>17</v>
      </c>
      <c r="H6" s="121" t="s">
        <v>240</v>
      </c>
      <c r="I6" s="121" t="s">
        <v>16</v>
      </c>
      <c r="J6" s="121" t="s">
        <v>15</v>
      </c>
      <c r="K6" s="122" t="s">
        <v>13</v>
      </c>
      <c r="L6" s="120" t="s">
        <v>140</v>
      </c>
      <c r="M6" s="121" t="s">
        <v>21</v>
      </c>
      <c r="N6" s="121" t="s">
        <v>20</v>
      </c>
      <c r="O6" s="121" t="s">
        <v>120</v>
      </c>
      <c r="P6" s="121" t="s">
        <v>17</v>
      </c>
      <c r="Q6" s="121" t="s">
        <v>240</v>
      </c>
      <c r="R6" s="121" t="s">
        <v>16</v>
      </c>
      <c r="S6" s="121" t="s">
        <v>15</v>
      </c>
      <c r="T6" s="122" t="s">
        <v>13</v>
      </c>
      <c r="U6" s="93"/>
      <c r="V6" s="117"/>
      <c r="Y6" s="230" t="s">
        <v>140</v>
      </c>
      <c r="Z6" s="230" t="s">
        <v>21</v>
      </c>
      <c r="AA6" s="230" t="s">
        <v>20</v>
      </c>
      <c r="AB6" s="230" t="s">
        <v>120</v>
      </c>
      <c r="AC6" s="230" t="s">
        <v>17</v>
      </c>
      <c r="AD6" s="230" t="s">
        <v>16</v>
      </c>
      <c r="AE6" s="230" t="s">
        <v>15</v>
      </c>
      <c r="AF6" s="230" t="s">
        <v>13</v>
      </c>
    </row>
    <row r="7" spans="1:32">
      <c r="B7" s="221">
        <v>43756</v>
      </c>
      <c r="C7" s="192">
        <v>1181.5</v>
      </c>
      <c r="D7" s="196">
        <v>1179</v>
      </c>
      <c r="E7" s="196">
        <v>1230</v>
      </c>
      <c r="F7" s="196">
        <v>1166.5</v>
      </c>
      <c r="G7" s="196">
        <v>1180</v>
      </c>
      <c r="H7" s="196">
        <v>1015.5</v>
      </c>
      <c r="I7" s="196">
        <v>1203.5</v>
      </c>
      <c r="J7" s="196">
        <v>1086</v>
      </c>
      <c r="K7" s="222">
        <v>1213</v>
      </c>
      <c r="L7" s="192">
        <v>525</v>
      </c>
      <c r="M7" s="196">
        <v>521.5</v>
      </c>
      <c r="N7" s="196">
        <v>535</v>
      </c>
      <c r="O7" s="196">
        <v>556</v>
      </c>
      <c r="P7" s="196">
        <v>558.5</v>
      </c>
      <c r="Q7" s="196">
        <v>358.5</v>
      </c>
      <c r="R7" s="196">
        <v>388.5</v>
      </c>
      <c r="S7" s="196">
        <v>428</v>
      </c>
      <c r="T7" s="222">
        <v>500</v>
      </c>
      <c r="U7" s="94"/>
      <c r="V7" s="117"/>
      <c r="Y7" s="223">
        <f>+IF(L7="","",((C7-L7)/L7))</f>
        <v>1.2504761904761905</v>
      </c>
      <c r="Z7" s="223">
        <f>+IF(M7="","",((D7-M7)/M7))</f>
        <v>1.2607861936720997</v>
      </c>
      <c r="AA7" s="223">
        <f>+IF(N7="","",((E7-N7)/N7))</f>
        <v>1.2990654205607477</v>
      </c>
      <c r="AB7" s="223">
        <f>+IF(O7="","",((F7-O7)/O7))</f>
        <v>1.0980215827338129</v>
      </c>
      <c r="AC7" s="223">
        <f>+IF(P7="","",((G7-P7)/P7))</f>
        <v>1.1128021486123545</v>
      </c>
      <c r="AD7" s="223">
        <f t="shared" ref="AD7:AD20" si="0">+IF(R7="","",((I7-R7)/R7))</f>
        <v>2.0978120978120978</v>
      </c>
      <c r="AE7" s="223">
        <f t="shared" ref="AE7:AE20" si="1">+IF(S7="","",((J7-S7)/S7))</f>
        <v>1.5373831775700935</v>
      </c>
      <c r="AF7" s="223">
        <f t="shared" ref="AF7:AF20" si="2">+IF(T7="","",((K7-T7)/T7))</f>
        <v>1.4259999999999999</v>
      </c>
    </row>
    <row r="8" spans="1:32">
      <c r="B8" s="123">
        <v>43763</v>
      </c>
      <c r="C8" s="124">
        <v>920</v>
      </c>
      <c r="D8" s="75">
        <v>1290</v>
      </c>
      <c r="E8" s="75">
        <v>1231.5</v>
      </c>
      <c r="F8" s="75">
        <v>1207</v>
      </c>
      <c r="G8" s="75">
        <v>1157</v>
      </c>
      <c r="H8" s="75">
        <v>1207.5</v>
      </c>
      <c r="I8" s="75">
        <v>1131</v>
      </c>
      <c r="J8" s="75">
        <v>974.5</v>
      </c>
      <c r="K8" s="125">
        <v>966</v>
      </c>
      <c r="L8" s="124">
        <v>593</v>
      </c>
      <c r="M8" s="75">
        <v>553.5</v>
      </c>
      <c r="N8" s="75">
        <v>548</v>
      </c>
      <c r="O8" s="75">
        <v>644</v>
      </c>
      <c r="P8" s="75">
        <v>542</v>
      </c>
      <c r="Q8" s="75">
        <v>362.5</v>
      </c>
      <c r="R8" s="75">
        <v>364.5</v>
      </c>
      <c r="S8" s="75">
        <v>510.5</v>
      </c>
      <c r="T8" s="125">
        <v>500</v>
      </c>
      <c r="U8" s="94"/>
      <c r="V8" s="117"/>
      <c r="Y8" s="223">
        <f t="shared" ref="Y8:Y25" si="3">+IF(L8="","",((C8-L8)/L8))</f>
        <v>0.55143338954468801</v>
      </c>
      <c r="Z8" s="223">
        <f t="shared" ref="Z8:Z20" si="4">+IF(M8="","",((D8-M8)/M8))</f>
        <v>1.3306233062330624</v>
      </c>
      <c r="AA8" s="223">
        <f t="shared" ref="AA8:AA20" si="5">+IF(N8="","",((E8-N8)/N8))</f>
        <v>1.2472627737226278</v>
      </c>
      <c r="AB8" s="223">
        <f t="shared" ref="AB8:AB20" si="6">+IF(O8="","",((F8-O8)/O8))</f>
        <v>0.87422360248447206</v>
      </c>
      <c r="AC8" s="223">
        <f t="shared" ref="AC8:AC20" si="7">+IF(P8="","",((G8-P8)/P8))</f>
        <v>1.1346863468634687</v>
      </c>
      <c r="AD8" s="223">
        <f t="shared" si="0"/>
        <v>2.1028806584362139</v>
      </c>
      <c r="AE8" s="223">
        <f t="shared" si="1"/>
        <v>0.90891283055827621</v>
      </c>
      <c r="AF8" s="223">
        <f t="shared" si="2"/>
        <v>0.93200000000000005</v>
      </c>
    </row>
    <row r="9" spans="1:32">
      <c r="B9" s="123">
        <v>43770</v>
      </c>
      <c r="C9" s="124">
        <v>1223</v>
      </c>
      <c r="D9" s="75">
        <v>1190</v>
      </c>
      <c r="E9" s="75">
        <v>1151.5</v>
      </c>
      <c r="F9" s="75">
        <v>1121.5</v>
      </c>
      <c r="G9" s="75">
        <v>1240</v>
      </c>
      <c r="H9" s="75">
        <v>1075.5</v>
      </c>
      <c r="I9" s="75">
        <v>1144</v>
      </c>
      <c r="J9" s="75">
        <v>1113.5</v>
      </c>
      <c r="K9" s="125">
        <v>1283</v>
      </c>
      <c r="L9" s="124"/>
      <c r="M9" s="75">
        <v>532</v>
      </c>
      <c r="N9" s="75">
        <v>546</v>
      </c>
      <c r="O9" s="75">
        <v>586</v>
      </c>
      <c r="P9" s="75">
        <v>517</v>
      </c>
      <c r="Q9" s="75">
        <v>375</v>
      </c>
      <c r="R9" s="75">
        <v>416.5</v>
      </c>
      <c r="S9" s="75">
        <v>660.5</v>
      </c>
      <c r="T9" s="125">
        <v>450</v>
      </c>
      <c r="U9" s="94"/>
      <c r="V9" s="117"/>
      <c r="Y9" s="223" t="str">
        <f t="shared" si="3"/>
        <v/>
      </c>
      <c r="Z9" s="223">
        <f t="shared" si="4"/>
        <v>1.236842105263158</v>
      </c>
      <c r="AA9" s="223">
        <f t="shared" si="5"/>
        <v>1.108974358974359</v>
      </c>
      <c r="AB9" s="223">
        <f t="shared" si="6"/>
        <v>0.91382252559726962</v>
      </c>
      <c r="AC9" s="223">
        <f t="shared" si="7"/>
        <v>1.3984526112185687</v>
      </c>
      <c r="AD9" s="223">
        <f t="shared" si="0"/>
        <v>1.7466986794717887</v>
      </c>
      <c r="AE9" s="223">
        <f t="shared" si="1"/>
        <v>0.68584405753217259</v>
      </c>
      <c r="AF9" s="223">
        <f t="shared" si="2"/>
        <v>1.8511111111111112</v>
      </c>
    </row>
    <row r="10" spans="1:32">
      <c r="B10" s="123">
        <v>43777</v>
      </c>
      <c r="C10" s="124">
        <v>1215</v>
      </c>
      <c r="D10" s="75">
        <v>1238</v>
      </c>
      <c r="E10" s="75">
        <v>1201</v>
      </c>
      <c r="F10" s="75">
        <v>1158.5</v>
      </c>
      <c r="G10" s="75">
        <v>1168</v>
      </c>
      <c r="H10" s="75">
        <v>1189</v>
      </c>
      <c r="I10" s="75">
        <v>1156.5</v>
      </c>
      <c r="J10" s="75">
        <v>1077.5</v>
      </c>
      <c r="K10" s="125">
        <v>1238</v>
      </c>
      <c r="L10" s="124">
        <v>567</v>
      </c>
      <c r="M10" s="75">
        <v>491.5</v>
      </c>
      <c r="N10" s="75">
        <v>513</v>
      </c>
      <c r="O10" s="75">
        <v>538.5</v>
      </c>
      <c r="P10" s="75">
        <v>568.5</v>
      </c>
      <c r="Q10" s="75">
        <v>409.5</v>
      </c>
      <c r="R10" s="75">
        <v>392</v>
      </c>
      <c r="S10" s="75">
        <v>655.5</v>
      </c>
      <c r="T10" s="125">
        <v>475</v>
      </c>
      <c r="U10" s="94"/>
      <c r="V10" s="117"/>
      <c r="Y10" s="223">
        <f t="shared" si="3"/>
        <v>1.1428571428571428</v>
      </c>
      <c r="Z10" s="223">
        <f t="shared" si="4"/>
        <v>1.5188199389623602</v>
      </c>
      <c r="AA10" s="223">
        <f t="shared" si="5"/>
        <v>1.341130604288499</v>
      </c>
      <c r="AB10" s="223">
        <f t="shared" si="6"/>
        <v>1.1513463324048283</v>
      </c>
      <c r="AC10" s="223">
        <f t="shared" si="7"/>
        <v>1.0545294635004399</v>
      </c>
      <c r="AD10" s="223">
        <f t="shared" si="0"/>
        <v>1.9502551020408163</v>
      </c>
      <c r="AE10" s="223">
        <f t="shared" si="1"/>
        <v>0.64378337147215869</v>
      </c>
      <c r="AF10" s="223">
        <f t="shared" si="2"/>
        <v>1.6063157894736841</v>
      </c>
    </row>
    <row r="11" spans="1:32">
      <c r="B11" s="123">
        <v>43784</v>
      </c>
      <c r="C11" s="124">
        <v>1280</v>
      </c>
      <c r="D11" s="75">
        <v>1216</v>
      </c>
      <c r="E11" s="75">
        <v>1223.5</v>
      </c>
      <c r="F11" s="75">
        <v>1219</v>
      </c>
      <c r="G11" s="75">
        <v>1173</v>
      </c>
      <c r="H11" s="75">
        <v>1101</v>
      </c>
      <c r="I11" s="75">
        <v>1139</v>
      </c>
      <c r="J11" s="75">
        <v>1112.5</v>
      </c>
      <c r="K11" s="125">
        <v>1178</v>
      </c>
      <c r="L11" s="124">
        <v>495</v>
      </c>
      <c r="M11" s="75">
        <v>487.5</v>
      </c>
      <c r="N11" s="75">
        <v>424</v>
      </c>
      <c r="O11" s="75">
        <v>550.5</v>
      </c>
      <c r="P11" s="75">
        <v>550</v>
      </c>
      <c r="Q11" s="75">
        <v>344</v>
      </c>
      <c r="R11" s="75">
        <v>398</v>
      </c>
      <c r="S11" s="75">
        <v>593.5</v>
      </c>
      <c r="T11" s="125">
        <v>450</v>
      </c>
      <c r="U11" s="94"/>
      <c r="V11" s="117"/>
      <c r="Y11" s="223">
        <f t="shared" si="3"/>
        <v>1.5858585858585859</v>
      </c>
      <c r="Z11" s="223">
        <f t="shared" si="4"/>
        <v>1.4943589743589745</v>
      </c>
      <c r="AA11" s="223">
        <f t="shared" si="5"/>
        <v>1.8856132075471699</v>
      </c>
      <c r="AB11" s="223">
        <f t="shared" si="6"/>
        <v>1.2143505903723888</v>
      </c>
      <c r="AC11" s="223">
        <f t="shared" si="7"/>
        <v>1.1327272727272728</v>
      </c>
      <c r="AD11" s="223">
        <f t="shared" si="0"/>
        <v>1.8618090452261307</v>
      </c>
      <c r="AE11" s="223">
        <f t="shared" si="1"/>
        <v>0.87447346251053071</v>
      </c>
      <c r="AF11" s="223">
        <f t="shared" si="2"/>
        <v>1.6177777777777778</v>
      </c>
    </row>
    <row r="12" spans="1:32">
      <c r="B12" s="123">
        <v>43791</v>
      </c>
      <c r="C12" s="124">
        <v>1257</v>
      </c>
      <c r="D12" s="75">
        <v>1249</v>
      </c>
      <c r="E12" s="75">
        <v>1180.5</v>
      </c>
      <c r="F12" s="75">
        <v>1156.5</v>
      </c>
      <c r="G12" s="75">
        <v>1209</v>
      </c>
      <c r="H12" s="75">
        <v>1141.5</v>
      </c>
      <c r="I12" s="75">
        <v>1227</v>
      </c>
      <c r="J12" s="75">
        <v>1148</v>
      </c>
      <c r="K12" s="125">
        <v>1228</v>
      </c>
      <c r="L12" s="124">
        <v>550</v>
      </c>
      <c r="M12" s="75">
        <v>487</v>
      </c>
      <c r="N12" s="75">
        <v>418</v>
      </c>
      <c r="O12" s="75">
        <v>487</v>
      </c>
      <c r="P12" s="75">
        <v>508</v>
      </c>
      <c r="Q12" s="75">
        <v>342</v>
      </c>
      <c r="R12" s="75">
        <v>398.5</v>
      </c>
      <c r="S12" s="75">
        <v>525</v>
      </c>
      <c r="T12" s="125">
        <v>458</v>
      </c>
      <c r="U12" s="94"/>
      <c r="V12" s="117"/>
      <c r="Y12" s="223">
        <f t="shared" si="3"/>
        <v>1.2854545454545454</v>
      </c>
      <c r="Z12" s="223">
        <f t="shared" si="4"/>
        <v>1.5646817248459959</v>
      </c>
      <c r="AA12" s="223">
        <f t="shared" si="5"/>
        <v>1.8241626794258374</v>
      </c>
      <c r="AB12" s="223">
        <f t="shared" si="6"/>
        <v>1.3747433264887063</v>
      </c>
      <c r="AC12" s="223">
        <f t="shared" si="7"/>
        <v>1.3799212598425197</v>
      </c>
      <c r="AD12" s="223">
        <f t="shared" si="0"/>
        <v>2.0790464240903388</v>
      </c>
      <c r="AE12" s="223">
        <f t="shared" si="1"/>
        <v>1.1866666666666668</v>
      </c>
      <c r="AF12" s="223">
        <f t="shared" si="2"/>
        <v>1.6812227074235808</v>
      </c>
    </row>
    <row r="13" spans="1:32">
      <c r="B13" s="123">
        <v>43798</v>
      </c>
      <c r="C13" s="124">
        <v>1265</v>
      </c>
      <c r="D13" s="75">
        <v>1207</v>
      </c>
      <c r="E13" s="75">
        <v>1194.5</v>
      </c>
      <c r="F13" s="75">
        <v>1187</v>
      </c>
      <c r="G13" s="75">
        <v>1194</v>
      </c>
      <c r="H13" s="75">
        <v>1173.5</v>
      </c>
      <c r="I13" s="75">
        <v>1210</v>
      </c>
      <c r="J13" s="75">
        <v>1152</v>
      </c>
      <c r="K13" s="125">
        <v>1223</v>
      </c>
      <c r="L13" s="124">
        <v>533.5</v>
      </c>
      <c r="M13" s="75">
        <v>463</v>
      </c>
      <c r="N13" s="75">
        <v>413</v>
      </c>
      <c r="O13" s="75">
        <v>492.5</v>
      </c>
      <c r="P13" s="75">
        <v>500</v>
      </c>
      <c r="Q13" s="75">
        <v>350</v>
      </c>
      <c r="R13" s="75">
        <v>384.5</v>
      </c>
      <c r="S13" s="75">
        <v>458</v>
      </c>
      <c r="T13" s="125">
        <v>525</v>
      </c>
      <c r="U13" s="94"/>
      <c r="V13" s="117"/>
      <c r="Y13" s="223">
        <f t="shared" si="3"/>
        <v>1.3711340206185567</v>
      </c>
      <c r="Z13" s="223">
        <f t="shared" si="4"/>
        <v>1.6069114470842332</v>
      </c>
      <c r="AA13" s="223">
        <f t="shared" si="5"/>
        <v>1.8922518159806296</v>
      </c>
      <c r="AB13" s="223">
        <f t="shared" si="6"/>
        <v>1.4101522842639593</v>
      </c>
      <c r="AC13" s="223">
        <f t="shared" si="7"/>
        <v>1.3879999999999999</v>
      </c>
      <c r="AD13" s="223">
        <f t="shared" si="0"/>
        <v>2.1469440832249673</v>
      </c>
      <c r="AE13" s="223">
        <f t="shared" si="1"/>
        <v>1.5152838427947599</v>
      </c>
      <c r="AF13" s="223">
        <f t="shared" si="2"/>
        <v>1.3295238095238096</v>
      </c>
    </row>
    <row r="14" spans="1:32">
      <c r="B14" s="123">
        <v>43805</v>
      </c>
      <c r="C14" s="124">
        <v>1148.5</v>
      </c>
      <c r="D14" s="75">
        <v>1205</v>
      </c>
      <c r="E14" s="75">
        <v>1188.5</v>
      </c>
      <c r="F14" s="75">
        <v>1175</v>
      </c>
      <c r="G14" s="75">
        <v>1216</v>
      </c>
      <c r="H14" s="75">
        <v>1106</v>
      </c>
      <c r="I14" s="75">
        <v>1211</v>
      </c>
      <c r="J14" s="75">
        <v>1158.5</v>
      </c>
      <c r="K14" s="125">
        <v>1171</v>
      </c>
      <c r="L14" s="124">
        <v>501.5</v>
      </c>
      <c r="M14" s="75">
        <v>466</v>
      </c>
      <c r="N14" s="75">
        <v>413.5</v>
      </c>
      <c r="O14" s="75">
        <v>450.5</v>
      </c>
      <c r="P14" s="75">
        <v>493</v>
      </c>
      <c r="Q14" s="75">
        <v>325</v>
      </c>
      <c r="R14" s="75">
        <v>376.5</v>
      </c>
      <c r="S14" s="75">
        <v>455</v>
      </c>
      <c r="T14" s="125">
        <v>458</v>
      </c>
      <c r="U14" s="94"/>
      <c r="V14" s="117"/>
      <c r="Y14" s="223">
        <f t="shared" si="3"/>
        <v>1.2901296111665006</v>
      </c>
      <c r="Z14" s="223">
        <f t="shared" si="4"/>
        <v>1.5858369098712446</v>
      </c>
      <c r="AA14" s="223">
        <f t="shared" si="5"/>
        <v>1.8742442563482467</v>
      </c>
      <c r="AB14" s="223">
        <f t="shared" si="6"/>
        <v>1.6082130965593784</v>
      </c>
      <c r="AC14" s="223">
        <f t="shared" si="7"/>
        <v>1.4665314401622718</v>
      </c>
      <c r="AD14" s="223">
        <f t="shared" si="0"/>
        <v>2.2164674634794155</v>
      </c>
      <c r="AE14" s="223">
        <f t="shared" si="1"/>
        <v>1.5461538461538462</v>
      </c>
      <c r="AF14" s="223">
        <f t="shared" si="2"/>
        <v>1.5567685589519651</v>
      </c>
    </row>
    <row r="15" spans="1:32">
      <c r="B15" s="123">
        <v>43812</v>
      </c>
      <c r="C15" s="124">
        <v>1290</v>
      </c>
      <c r="D15" s="75">
        <v>1216</v>
      </c>
      <c r="E15" s="75">
        <v>1210</v>
      </c>
      <c r="F15" s="75">
        <v>1192</v>
      </c>
      <c r="G15" s="75">
        <v>1191</v>
      </c>
      <c r="H15" s="75">
        <v>1146.5</v>
      </c>
      <c r="I15" s="75">
        <v>1227</v>
      </c>
      <c r="J15" s="75">
        <v>1123.5</v>
      </c>
      <c r="K15" s="125">
        <v>1251</v>
      </c>
      <c r="L15" s="124">
        <v>500</v>
      </c>
      <c r="M15" s="75">
        <v>471</v>
      </c>
      <c r="N15" s="75">
        <v>379</v>
      </c>
      <c r="O15" s="75">
        <v>444</v>
      </c>
      <c r="P15" s="75">
        <v>460.5</v>
      </c>
      <c r="Q15" s="75">
        <v>308.5</v>
      </c>
      <c r="R15" s="75">
        <v>342.5</v>
      </c>
      <c r="S15" s="75">
        <v>480.5</v>
      </c>
      <c r="T15" s="125">
        <v>500</v>
      </c>
      <c r="U15" s="94"/>
      <c r="V15" s="117"/>
      <c r="Y15" s="223">
        <f t="shared" si="3"/>
        <v>1.58</v>
      </c>
      <c r="Z15" s="223">
        <f t="shared" si="4"/>
        <v>1.5817409766454353</v>
      </c>
      <c r="AA15" s="223">
        <f t="shared" si="5"/>
        <v>2.1926121372031662</v>
      </c>
      <c r="AB15" s="223">
        <f t="shared" si="6"/>
        <v>1.6846846846846846</v>
      </c>
      <c r="AC15" s="223">
        <f t="shared" si="7"/>
        <v>1.5863192182410424</v>
      </c>
      <c r="AD15" s="223">
        <f t="shared" si="0"/>
        <v>2.5824817518248175</v>
      </c>
      <c r="AE15" s="223">
        <f t="shared" si="1"/>
        <v>1.3381893860561915</v>
      </c>
      <c r="AF15" s="223">
        <f t="shared" si="2"/>
        <v>1.502</v>
      </c>
    </row>
    <row r="16" spans="1:32">
      <c r="B16" s="123">
        <v>43819</v>
      </c>
      <c r="C16" s="124">
        <v>1240</v>
      </c>
      <c r="D16" s="75">
        <v>1227</v>
      </c>
      <c r="E16" s="75">
        <v>1216.5</v>
      </c>
      <c r="F16" s="75">
        <v>1217.5</v>
      </c>
      <c r="G16" s="75">
        <v>1223</v>
      </c>
      <c r="H16" s="75">
        <v>1320.5</v>
      </c>
      <c r="I16" s="75">
        <v>1216</v>
      </c>
      <c r="J16" s="75">
        <v>1166</v>
      </c>
      <c r="K16" s="125">
        <v>1210</v>
      </c>
      <c r="L16" s="124">
        <v>495</v>
      </c>
      <c r="M16" s="75">
        <v>458.5</v>
      </c>
      <c r="N16" s="75">
        <v>380.5</v>
      </c>
      <c r="O16" s="75">
        <v>469</v>
      </c>
      <c r="P16" s="75">
        <v>484.5</v>
      </c>
      <c r="Q16" s="75">
        <v>325.5</v>
      </c>
      <c r="R16" s="75">
        <v>339</v>
      </c>
      <c r="S16" s="75">
        <v>477.5</v>
      </c>
      <c r="T16" s="125">
        <v>483</v>
      </c>
      <c r="U16" s="94"/>
      <c r="V16" s="117"/>
      <c r="Y16" s="223">
        <f t="shared" si="3"/>
        <v>1.505050505050505</v>
      </c>
      <c r="Z16" s="223">
        <f t="shared" si="4"/>
        <v>1.6761177753544165</v>
      </c>
      <c r="AA16" s="223">
        <f t="shared" si="5"/>
        <v>2.1971090670170828</v>
      </c>
      <c r="AB16" s="223">
        <f t="shared" si="6"/>
        <v>1.595948827292111</v>
      </c>
      <c r="AC16" s="223">
        <f t="shared" si="7"/>
        <v>1.5242518059855521</v>
      </c>
      <c r="AD16" s="223">
        <f t="shared" si="0"/>
        <v>2.5870206489675516</v>
      </c>
      <c r="AE16" s="223">
        <f t="shared" si="1"/>
        <v>1.4418848167539267</v>
      </c>
      <c r="AF16" s="223">
        <f t="shared" si="2"/>
        <v>1.505175983436853</v>
      </c>
    </row>
    <row r="17" spans="2:33">
      <c r="B17" s="123">
        <v>43826</v>
      </c>
      <c r="C17" s="124">
        <v>1490</v>
      </c>
      <c r="D17" s="75">
        <v>1234</v>
      </c>
      <c r="E17" s="75">
        <v>1235</v>
      </c>
      <c r="F17" s="75">
        <v>1210.5</v>
      </c>
      <c r="G17" s="75">
        <v>1233</v>
      </c>
      <c r="H17" s="75">
        <v>1231.5</v>
      </c>
      <c r="I17" s="75">
        <v>1214</v>
      </c>
      <c r="J17" s="75">
        <v>1062</v>
      </c>
      <c r="K17" s="125">
        <v>1223</v>
      </c>
      <c r="L17" s="124">
        <v>477.5</v>
      </c>
      <c r="M17" s="75">
        <v>452</v>
      </c>
      <c r="N17" s="75">
        <v>450</v>
      </c>
      <c r="O17" s="75">
        <v>486</v>
      </c>
      <c r="P17" s="75">
        <v>479</v>
      </c>
      <c r="Q17" s="75">
        <v>294</v>
      </c>
      <c r="R17" s="75">
        <v>331.5</v>
      </c>
      <c r="S17" s="75">
        <v>369</v>
      </c>
      <c r="T17" s="125">
        <v>525</v>
      </c>
      <c r="U17" s="94"/>
      <c r="V17" s="117"/>
      <c r="Y17" s="223">
        <f t="shared" si="3"/>
        <v>2.1204188481675392</v>
      </c>
      <c r="Z17" s="223">
        <f t="shared" si="4"/>
        <v>1.7300884955752212</v>
      </c>
      <c r="AA17" s="223">
        <f t="shared" si="5"/>
        <v>1.7444444444444445</v>
      </c>
      <c r="AB17" s="223">
        <f t="shared" si="6"/>
        <v>1.4907407407407407</v>
      </c>
      <c r="AC17" s="223">
        <f t="shared" si="7"/>
        <v>1.5741127348643007</v>
      </c>
      <c r="AD17" s="223">
        <f t="shared" si="0"/>
        <v>2.6621417797888385</v>
      </c>
      <c r="AE17" s="223">
        <f t="shared" si="1"/>
        <v>1.8780487804878048</v>
      </c>
      <c r="AF17" s="223">
        <f t="shared" si="2"/>
        <v>1.3295238095238096</v>
      </c>
    </row>
    <row r="18" spans="2:33">
      <c r="B18" s="123">
        <v>43833</v>
      </c>
      <c r="C18" s="124">
        <v>1490</v>
      </c>
      <c r="D18" s="75">
        <v>1213</v>
      </c>
      <c r="E18" s="75">
        <v>1215</v>
      </c>
      <c r="F18" s="75">
        <v>1164</v>
      </c>
      <c r="G18" s="75">
        <v>1237</v>
      </c>
      <c r="H18" s="75">
        <v>1134.5</v>
      </c>
      <c r="I18" s="75">
        <v>1214</v>
      </c>
      <c r="J18" s="75">
        <v>1120</v>
      </c>
      <c r="K18" s="125">
        <v>1140</v>
      </c>
      <c r="L18" s="124"/>
      <c r="M18" s="75">
        <v>469</v>
      </c>
      <c r="N18" s="75">
        <v>358</v>
      </c>
      <c r="O18" s="75">
        <v>516</v>
      </c>
      <c r="P18" s="75">
        <v>471.5</v>
      </c>
      <c r="Q18" s="75">
        <v>331.5</v>
      </c>
      <c r="R18" s="75">
        <v>335.5</v>
      </c>
      <c r="S18" s="75">
        <v>375</v>
      </c>
      <c r="T18" s="125">
        <v>475</v>
      </c>
      <c r="U18" s="94"/>
      <c r="V18" s="117"/>
      <c r="Y18" s="223" t="str">
        <f t="shared" si="3"/>
        <v/>
      </c>
      <c r="Z18" s="223">
        <f t="shared" si="4"/>
        <v>1.5863539445628998</v>
      </c>
      <c r="AA18" s="223">
        <f t="shared" si="5"/>
        <v>2.3938547486033519</v>
      </c>
      <c r="AB18" s="223">
        <f t="shared" si="6"/>
        <v>1.2558139534883721</v>
      </c>
      <c r="AC18" s="223">
        <f t="shared" si="7"/>
        <v>1.6235418875927889</v>
      </c>
      <c r="AD18" s="223">
        <f t="shared" si="0"/>
        <v>2.6184798807749625</v>
      </c>
      <c r="AE18" s="223">
        <f t="shared" si="1"/>
        <v>1.9866666666666666</v>
      </c>
      <c r="AF18" s="223">
        <f t="shared" si="2"/>
        <v>1.4</v>
      </c>
    </row>
    <row r="19" spans="2:33">
      <c r="B19" s="123">
        <v>43840</v>
      </c>
      <c r="C19" s="124">
        <v>1273</v>
      </c>
      <c r="D19" s="75">
        <v>1375.5</v>
      </c>
      <c r="E19" s="75">
        <v>1182.5</v>
      </c>
      <c r="F19" s="75">
        <v>1215</v>
      </c>
      <c r="G19" s="75">
        <v>1196</v>
      </c>
      <c r="H19" s="75">
        <v>1126</v>
      </c>
      <c r="I19" s="75">
        <v>1207</v>
      </c>
      <c r="J19" s="75">
        <v>1120.5</v>
      </c>
      <c r="K19" s="125">
        <v>1207</v>
      </c>
      <c r="L19" s="124">
        <v>510</v>
      </c>
      <c r="M19" s="75">
        <v>485</v>
      </c>
      <c r="N19" s="75">
        <v>380</v>
      </c>
      <c r="O19" s="75">
        <v>489.5</v>
      </c>
      <c r="P19" s="75">
        <v>504</v>
      </c>
      <c r="Q19" s="75">
        <v>306.5</v>
      </c>
      <c r="R19" s="75">
        <v>341</v>
      </c>
      <c r="S19" s="75">
        <v>327.5</v>
      </c>
      <c r="T19" s="125">
        <v>450</v>
      </c>
      <c r="U19" s="94"/>
      <c r="V19" s="117"/>
      <c r="Y19" s="223">
        <f t="shared" si="3"/>
        <v>1.496078431372549</v>
      </c>
      <c r="Z19" s="223">
        <f t="shared" si="4"/>
        <v>1.836082474226804</v>
      </c>
      <c r="AA19" s="223">
        <f t="shared" si="5"/>
        <v>2.111842105263158</v>
      </c>
      <c r="AB19" s="223">
        <f t="shared" si="6"/>
        <v>1.4821246169560776</v>
      </c>
      <c r="AC19" s="223">
        <f t="shared" si="7"/>
        <v>1.373015873015873</v>
      </c>
      <c r="AD19" s="223">
        <f t="shared" si="0"/>
        <v>2.5395894428152492</v>
      </c>
      <c r="AE19" s="223">
        <f t="shared" si="1"/>
        <v>2.4213740458015267</v>
      </c>
      <c r="AF19" s="223">
        <f t="shared" si="2"/>
        <v>1.6822222222222223</v>
      </c>
    </row>
    <row r="20" spans="2:33">
      <c r="B20" s="123">
        <v>43847</v>
      </c>
      <c r="C20" s="124">
        <v>1275</v>
      </c>
      <c r="D20" s="75">
        <v>1266</v>
      </c>
      <c r="E20" s="75">
        <v>1185.5</v>
      </c>
      <c r="F20" s="75">
        <v>1164.5</v>
      </c>
      <c r="G20" s="75">
        <v>1271</v>
      </c>
      <c r="H20" s="75">
        <v>1106</v>
      </c>
      <c r="I20" s="75">
        <v>1236</v>
      </c>
      <c r="J20" s="75">
        <v>1105.5</v>
      </c>
      <c r="K20" s="125">
        <v>1214</v>
      </c>
      <c r="L20" s="124">
        <v>528.5</v>
      </c>
      <c r="M20" s="75">
        <v>469.5</v>
      </c>
      <c r="N20" s="75">
        <v>406</v>
      </c>
      <c r="O20" s="75">
        <v>491</v>
      </c>
      <c r="P20" s="75">
        <v>510</v>
      </c>
      <c r="Q20" s="75">
        <v>356.5</v>
      </c>
      <c r="R20" s="75">
        <v>321</v>
      </c>
      <c r="S20" s="75">
        <v>369.5</v>
      </c>
      <c r="T20" s="125">
        <v>516.5</v>
      </c>
      <c r="U20" s="94"/>
      <c r="V20" s="117"/>
      <c r="Y20" s="223">
        <f t="shared" si="3"/>
        <v>1.4124881740775781</v>
      </c>
      <c r="Z20" s="223">
        <f t="shared" si="4"/>
        <v>1.6964856230031948</v>
      </c>
      <c r="AA20" s="223">
        <f t="shared" si="5"/>
        <v>1.9199507389162562</v>
      </c>
      <c r="AB20" s="223">
        <f t="shared" si="6"/>
        <v>1.3716904276985744</v>
      </c>
      <c r="AC20" s="223">
        <f t="shared" si="7"/>
        <v>1.4921568627450981</v>
      </c>
      <c r="AD20" s="223">
        <f t="shared" si="0"/>
        <v>2.8504672897196262</v>
      </c>
      <c r="AE20" s="223">
        <f t="shared" si="1"/>
        <v>1.9918809201623815</v>
      </c>
      <c r="AF20" s="223">
        <f t="shared" si="2"/>
        <v>1.3504356243949662</v>
      </c>
    </row>
    <row r="21" spans="2:33" s="160" customFormat="1">
      <c r="B21" s="123">
        <v>43854</v>
      </c>
      <c r="C21" s="124">
        <v>1257</v>
      </c>
      <c r="D21" s="75">
        <v>1225</v>
      </c>
      <c r="E21" s="75">
        <v>1201.5</v>
      </c>
      <c r="F21" s="75">
        <v>1191</v>
      </c>
      <c r="G21" s="75">
        <v>1179</v>
      </c>
      <c r="H21" s="75">
        <v>1106</v>
      </c>
      <c r="I21" s="75">
        <v>1238</v>
      </c>
      <c r="J21" s="75">
        <v>1203.5</v>
      </c>
      <c r="K21" s="125">
        <v>1216</v>
      </c>
      <c r="L21" s="124">
        <v>497.5</v>
      </c>
      <c r="M21" s="75">
        <v>475</v>
      </c>
      <c r="N21" s="75">
        <v>367</v>
      </c>
      <c r="O21" s="75">
        <v>490</v>
      </c>
      <c r="P21" s="75">
        <v>459</v>
      </c>
      <c r="Q21" s="75">
        <v>352.5</v>
      </c>
      <c r="R21" s="75">
        <v>329</v>
      </c>
      <c r="S21" s="75">
        <v>394.5</v>
      </c>
      <c r="T21" s="125">
        <v>517</v>
      </c>
      <c r="U21" s="94"/>
      <c r="V21" s="117"/>
      <c r="W21" s="106"/>
      <c r="X21" s="227"/>
      <c r="Y21" s="223"/>
      <c r="Z21" s="223"/>
      <c r="AA21" s="223"/>
      <c r="AB21" s="223"/>
      <c r="AC21" s="223"/>
      <c r="AD21" s="223"/>
      <c r="AE21" s="223"/>
      <c r="AF21" s="223"/>
      <c r="AG21" s="106"/>
    </row>
    <row r="22" spans="2:33" s="160" customFormat="1">
      <c r="B22" s="123">
        <v>43861</v>
      </c>
      <c r="C22" s="124">
        <v>1011.5</v>
      </c>
      <c r="D22" s="75">
        <v>1190</v>
      </c>
      <c r="E22" s="75">
        <v>1127.5</v>
      </c>
      <c r="F22" s="75">
        <v>1114</v>
      </c>
      <c r="G22" s="75">
        <v>1157</v>
      </c>
      <c r="H22" s="75">
        <v>806.5</v>
      </c>
      <c r="I22" s="75">
        <v>1150</v>
      </c>
      <c r="J22" s="75">
        <v>984.5</v>
      </c>
      <c r="K22" s="125">
        <v>1140</v>
      </c>
      <c r="L22" s="124">
        <v>501.5</v>
      </c>
      <c r="M22" s="75">
        <v>500.5</v>
      </c>
      <c r="N22" s="75">
        <v>396</v>
      </c>
      <c r="O22" s="75">
        <v>553.5</v>
      </c>
      <c r="P22" s="75">
        <v>442</v>
      </c>
      <c r="Q22" s="75">
        <v>338</v>
      </c>
      <c r="R22" s="75">
        <v>331</v>
      </c>
      <c r="S22" s="75">
        <v>387</v>
      </c>
      <c r="T22" s="125">
        <v>517</v>
      </c>
      <c r="U22" s="94"/>
      <c r="V22" s="117"/>
      <c r="W22" s="106"/>
      <c r="X22" s="227"/>
      <c r="Y22" s="223"/>
      <c r="Z22" s="223"/>
      <c r="AA22" s="223"/>
      <c r="AB22" s="223"/>
      <c r="AC22" s="223"/>
      <c r="AD22" s="223"/>
      <c r="AE22" s="223"/>
      <c r="AF22" s="223"/>
      <c r="AG22" s="106"/>
    </row>
    <row r="23" spans="2:33" s="160" customFormat="1">
      <c r="B23" s="123">
        <v>43868</v>
      </c>
      <c r="C23" s="124">
        <v>1215</v>
      </c>
      <c r="D23" s="75">
        <v>1199</v>
      </c>
      <c r="E23" s="75">
        <v>1090</v>
      </c>
      <c r="F23" s="75">
        <v>1147</v>
      </c>
      <c r="G23" s="75">
        <v>1197</v>
      </c>
      <c r="H23" s="75">
        <v>1190</v>
      </c>
      <c r="I23" s="75">
        <v>1123</v>
      </c>
      <c r="J23" s="75">
        <v>1077.5</v>
      </c>
      <c r="K23" s="125">
        <v>1220</v>
      </c>
      <c r="L23" s="124">
        <v>502.5</v>
      </c>
      <c r="M23" s="75">
        <v>489</v>
      </c>
      <c r="N23" s="75">
        <v>450</v>
      </c>
      <c r="O23" s="75">
        <v>474.5</v>
      </c>
      <c r="P23" s="75">
        <v>413</v>
      </c>
      <c r="Q23" s="75">
        <v>325</v>
      </c>
      <c r="R23" s="75">
        <v>329.5</v>
      </c>
      <c r="S23" s="75">
        <v>397.5</v>
      </c>
      <c r="T23" s="125">
        <v>475</v>
      </c>
      <c r="U23" s="94"/>
      <c r="V23" s="117"/>
      <c r="W23" s="106"/>
      <c r="X23" s="227"/>
      <c r="Y23" s="223"/>
      <c r="Z23" s="223"/>
      <c r="AA23" s="223"/>
      <c r="AB23" s="223"/>
      <c r="AC23" s="223"/>
      <c r="AD23" s="223"/>
      <c r="AE23" s="223"/>
      <c r="AF23" s="223"/>
      <c r="AG23" s="106"/>
    </row>
    <row r="24" spans="2:33">
      <c r="B24" s="123">
        <v>43875</v>
      </c>
      <c r="C24" s="124">
        <v>1247</v>
      </c>
      <c r="D24" s="75">
        <v>1191</v>
      </c>
      <c r="E24" s="75">
        <v>1148.5</v>
      </c>
      <c r="F24" s="75">
        <v>1148</v>
      </c>
      <c r="G24" s="75">
        <v>1212</v>
      </c>
      <c r="H24" s="75">
        <v>984</v>
      </c>
      <c r="I24" s="75">
        <v>1180</v>
      </c>
      <c r="J24" s="75">
        <v>1017</v>
      </c>
      <c r="K24" s="210">
        <v>1213</v>
      </c>
      <c r="L24" s="124">
        <v>507.5</v>
      </c>
      <c r="M24" s="75">
        <v>481</v>
      </c>
      <c r="N24" s="75">
        <v>450</v>
      </c>
      <c r="O24" s="75">
        <v>520.5</v>
      </c>
      <c r="P24" s="75">
        <v>522</v>
      </c>
      <c r="Q24" s="75">
        <v>350</v>
      </c>
      <c r="R24" s="75">
        <v>333.5</v>
      </c>
      <c r="S24" s="75">
        <v>407.5</v>
      </c>
      <c r="T24" s="125">
        <v>512.5</v>
      </c>
      <c r="U24" s="94"/>
      <c r="V24" s="117"/>
      <c r="Y24" s="223">
        <f t="shared" si="3"/>
        <v>1.4571428571428571</v>
      </c>
      <c r="Z24" s="223">
        <f t="shared" ref="Z24:AC25" si="8">+IF(M24="","",((D24-M24)/M24))</f>
        <v>1.4760914760914761</v>
      </c>
      <c r="AA24" s="223">
        <f t="shared" si="8"/>
        <v>1.5522222222222222</v>
      </c>
      <c r="AB24" s="223">
        <f t="shared" si="8"/>
        <v>1.2055715658021133</v>
      </c>
      <c r="AC24" s="223">
        <f t="shared" si="8"/>
        <v>1.3218390804597702</v>
      </c>
      <c r="AD24" s="223">
        <f t="shared" ref="AD24:AF25" si="9">+IF(R24="","",((I24-R24)/R24))</f>
        <v>2.5382308845577213</v>
      </c>
      <c r="AE24" s="223">
        <f t="shared" si="9"/>
        <v>1.4957055214723927</v>
      </c>
      <c r="AF24" s="223">
        <f t="shared" si="9"/>
        <v>1.366829268292683</v>
      </c>
    </row>
    <row r="25" spans="2:33">
      <c r="B25" s="126">
        <v>43882</v>
      </c>
      <c r="C25" s="127">
        <v>1202.5</v>
      </c>
      <c r="D25" s="31">
        <v>1189</v>
      </c>
      <c r="E25" s="31">
        <v>1114.5</v>
      </c>
      <c r="F25" s="31">
        <v>1145</v>
      </c>
      <c r="G25" s="31">
        <v>1164</v>
      </c>
      <c r="H25" s="31">
        <v>1001</v>
      </c>
      <c r="I25" s="31">
        <v>1174</v>
      </c>
      <c r="J25" s="31">
        <v>1122.5</v>
      </c>
      <c r="K25" s="211">
        <v>1198</v>
      </c>
      <c r="L25" s="127">
        <v>508</v>
      </c>
      <c r="M25" s="31">
        <v>511.5</v>
      </c>
      <c r="N25" s="31">
        <v>443</v>
      </c>
      <c r="O25" s="31">
        <v>517.5</v>
      </c>
      <c r="P25" s="31">
        <v>528</v>
      </c>
      <c r="Q25" s="31">
        <v>307.5</v>
      </c>
      <c r="R25" s="31">
        <v>333.5</v>
      </c>
      <c r="S25" s="31">
        <v>386.5</v>
      </c>
      <c r="T25" s="128">
        <v>517</v>
      </c>
      <c r="U25" s="94"/>
      <c r="V25" s="117"/>
      <c r="W25" s="116"/>
      <c r="X25" s="228"/>
      <c r="Y25" s="223">
        <f t="shared" si="3"/>
        <v>1.3671259842519685</v>
      </c>
      <c r="Z25" s="223">
        <f t="shared" si="8"/>
        <v>1.324535679374389</v>
      </c>
      <c r="AA25" s="223">
        <f t="shared" si="8"/>
        <v>1.5158013544018059</v>
      </c>
      <c r="AB25" s="223">
        <f t="shared" si="8"/>
        <v>1.21256038647343</v>
      </c>
      <c r="AC25" s="223">
        <f t="shared" si="8"/>
        <v>1.2045454545454546</v>
      </c>
      <c r="AD25" s="223">
        <f t="shared" si="9"/>
        <v>2.5202398800599699</v>
      </c>
      <c r="AE25" s="223">
        <f t="shared" si="9"/>
        <v>1.9042690815006469</v>
      </c>
      <c r="AF25" s="223">
        <f t="shared" si="9"/>
        <v>1.3172147001934236</v>
      </c>
    </row>
    <row r="26" spans="2:33" ht="12.9">
      <c r="B26" s="308" t="s">
        <v>218</v>
      </c>
      <c r="C26" s="308"/>
      <c r="D26" s="308"/>
      <c r="E26" s="308"/>
      <c r="F26" s="308"/>
      <c r="G26" s="308"/>
      <c r="H26" s="308"/>
      <c r="I26" s="308"/>
      <c r="J26" s="308"/>
      <c r="K26" s="308"/>
      <c r="R26" s="39"/>
      <c r="S26" s="39"/>
      <c r="V26" s="129"/>
      <c r="W26" s="116"/>
    </row>
    <row r="27" spans="2:33">
      <c r="V27" s="117"/>
      <c r="X27" s="231" t="s">
        <v>182</v>
      </c>
      <c r="Y27" s="229">
        <f>+AVERAGE(C7:C25)</f>
        <v>1235.8421052631579</v>
      </c>
      <c r="Z27" s="229">
        <f>+AVERAGE(D7:D25)</f>
        <v>1226.2894736842106</v>
      </c>
      <c r="AA27" s="229">
        <f>+AVERAGE(E7:E25)</f>
        <v>1185.6578947368421</v>
      </c>
      <c r="AB27" s="229">
        <f>+AVERAGE(F7:F25)</f>
        <v>1173.6578947368421</v>
      </c>
      <c r="AC27" s="229">
        <f>+AVERAGE(G7:G25)</f>
        <v>1199.8421052631579</v>
      </c>
      <c r="AD27" s="229">
        <f>+AVERAGE(I7:I25)</f>
        <v>1189.5263157894738</v>
      </c>
      <c r="AE27" s="229">
        <f>+AVERAGE(J7:J25)</f>
        <v>1101.3157894736842</v>
      </c>
      <c r="AF27" s="229">
        <f>+AVERAGE(K7:K25)</f>
        <v>1196.421052631579</v>
      </c>
    </row>
    <row r="28" spans="2:33">
      <c r="V28" s="117"/>
      <c r="X28" s="231" t="s">
        <v>183</v>
      </c>
      <c r="Y28" s="229">
        <f>+AVERAGE(L7:L25)</f>
        <v>517.23529411764707</v>
      </c>
      <c r="Z28" s="229">
        <f>+AVERAGE(M7:M25)</f>
        <v>487.57894736842104</v>
      </c>
      <c r="AA28" s="229">
        <f>+AVERAGE(N7:N25)</f>
        <v>435.26315789473682</v>
      </c>
      <c r="AB28" s="229">
        <f>+AVERAGE(O7:O25)</f>
        <v>513.5</v>
      </c>
      <c r="AC28" s="229">
        <f>+AVERAGE(P7:P25)</f>
        <v>500.55263157894734</v>
      </c>
      <c r="AD28" s="229">
        <f t="shared" ref="AD28:AF28" si="10">+AVERAGE(R7:R25)</f>
        <v>357.15789473684208</v>
      </c>
      <c r="AE28" s="229">
        <f t="shared" si="10"/>
        <v>455.68421052631578</v>
      </c>
      <c r="AF28" s="229">
        <f t="shared" si="10"/>
        <v>489.68421052631578</v>
      </c>
    </row>
    <row r="29" spans="2:33">
      <c r="V29" s="117"/>
      <c r="X29" s="231" t="s">
        <v>157</v>
      </c>
      <c r="Y29" s="223">
        <f>+Y27/Y28-1</f>
        <v>1.3893228465226524</v>
      </c>
      <c r="Z29" s="223">
        <f t="shared" ref="Z29:AF29" si="11">+Z27/Z28-1</f>
        <v>1.5150582901554408</v>
      </c>
      <c r="AA29" s="223">
        <f t="shared" si="11"/>
        <v>1.7240024183796856</v>
      </c>
      <c r="AB29" s="223">
        <f t="shared" si="11"/>
        <v>1.2856044688156611</v>
      </c>
      <c r="AC29" s="223">
        <f t="shared" si="11"/>
        <v>1.397034856211556</v>
      </c>
      <c r="AD29" s="223">
        <f t="shared" si="11"/>
        <v>2.3305334512231068</v>
      </c>
      <c r="AE29" s="223">
        <f t="shared" si="11"/>
        <v>1.4168399168399168</v>
      </c>
      <c r="AF29" s="223">
        <f t="shared" si="11"/>
        <v>1.4432502149613069</v>
      </c>
    </row>
    <row r="30" spans="2:33">
      <c r="V30" s="117"/>
    </row>
    <row r="31" spans="2:33">
      <c r="V31" s="117"/>
    </row>
    <row r="32" spans="2:33">
      <c r="V32" s="117"/>
    </row>
    <row r="33" spans="3:22">
      <c r="V33" s="117"/>
    </row>
    <row r="34" spans="3:22">
      <c r="V34" s="117"/>
    </row>
    <row r="35" spans="3:22">
      <c r="V35" s="117"/>
    </row>
    <row r="46" spans="3:22" ht="12.9">
      <c r="C46" s="33" t="s">
        <v>162</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69"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96" zoomScaleNormal="80" zoomScaleSheetLayoutView="96" zoomScalePageLayoutView="80" workbookViewId="0"/>
  </sheetViews>
  <sheetFormatPr baseColWidth="10" defaultColWidth="14.3828125" defaultRowHeight="12.45"/>
  <cols>
    <col min="1" max="1" width="1.3828125" style="20" customWidth="1"/>
    <col min="2" max="7" width="18.3828125" style="20" customWidth="1"/>
    <col min="8" max="16384" width="14.3828125" style="20"/>
  </cols>
  <sheetData>
    <row r="1" spans="1:8" ht="6" customHeight="1"/>
    <row r="2" spans="1:8">
      <c r="A2" s="2"/>
      <c r="C2" s="311" t="s">
        <v>12</v>
      </c>
      <c r="D2" s="311"/>
      <c r="E2" s="311"/>
      <c r="F2" s="311"/>
      <c r="H2" s="40" t="s">
        <v>131</v>
      </c>
    </row>
    <row r="3" spans="1:8">
      <c r="A3" s="2"/>
      <c r="C3" s="311" t="s">
        <v>111</v>
      </c>
      <c r="D3" s="311"/>
      <c r="E3" s="311"/>
      <c r="F3" s="311"/>
    </row>
    <row r="4" spans="1:8">
      <c r="A4" s="2"/>
      <c r="C4" s="25"/>
      <c r="D4" s="25"/>
      <c r="E4" s="25"/>
      <c r="F4" s="25"/>
    </row>
    <row r="5" spans="1:8" ht="12.75" customHeight="1">
      <c r="A5" s="2"/>
      <c r="C5" s="312" t="s">
        <v>11</v>
      </c>
      <c r="D5" s="314" t="s">
        <v>132</v>
      </c>
      <c r="E5" s="314" t="s">
        <v>133</v>
      </c>
      <c r="F5" s="314" t="s">
        <v>134</v>
      </c>
    </row>
    <row r="6" spans="1:8">
      <c r="A6" s="2"/>
      <c r="C6" s="313"/>
      <c r="D6" s="315"/>
      <c r="E6" s="315"/>
      <c r="F6" s="315"/>
    </row>
    <row r="7" spans="1:8">
      <c r="A7" s="2"/>
      <c r="C7" s="25" t="s">
        <v>10</v>
      </c>
      <c r="D7" s="66">
        <v>56000</v>
      </c>
      <c r="E7" s="66">
        <v>1093728.3999999999</v>
      </c>
      <c r="F7" s="71">
        <v>19.530864285714287</v>
      </c>
    </row>
    <row r="8" spans="1:8">
      <c r="A8" s="2"/>
      <c r="C8" s="25" t="s">
        <v>9</v>
      </c>
      <c r="D8" s="66">
        <v>59560</v>
      </c>
      <c r="E8" s="66">
        <v>1144170</v>
      </c>
      <c r="F8" s="71">
        <v>19.210376091336467</v>
      </c>
    </row>
    <row r="9" spans="1:8" ht="12.75" customHeight="1">
      <c r="A9" s="2"/>
      <c r="C9" s="25" t="s">
        <v>8</v>
      </c>
      <c r="D9" s="66">
        <v>55620</v>
      </c>
      <c r="E9" s="66">
        <v>1115735.7</v>
      </c>
      <c r="F9" s="71">
        <v>20.059973031283707</v>
      </c>
    </row>
    <row r="10" spans="1:8">
      <c r="A10" s="2"/>
      <c r="C10" s="25" t="s">
        <v>7</v>
      </c>
      <c r="D10" s="66">
        <v>63200</v>
      </c>
      <c r="E10" s="66">
        <v>1391378.2</v>
      </c>
      <c r="F10" s="71">
        <v>22.015477848101266</v>
      </c>
    </row>
    <row r="11" spans="1:8">
      <c r="A11" s="2"/>
      <c r="C11" s="25" t="s">
        <v>6</v>
      </c>
      <c r="D11" s="66">
        <v>54145</v>
      </c>
      <c r="E11" s="66">
        <v>834859.9</v>
      </c>
      <c r="F11" s="71">
        <v>15.418965740142211</v>
      </c>
    </row>
    <row r="12" spans="1:8">
      <c r="A12" s="2"/>
      <c r="C12" s="25" t="s">
        <v>5</v>
      </c>
      <c r="D12" s="66">
        <v>55976</v>
      </c>
      <c r="E12" s="66">
        <v>965939.5</v>
      </c>
      <c r="F12" s="71">
        <v>17.25631520651708</v>
      </c>
    </row>
    <row r="13" spans="1:8">
      <c r="A13" s="2"/>
      <c r="C13" s="25" t="s">
        <v>4</v>
      </c>
      <c r="D13" s="66">
        <v>45078</v>
      </c>
      <c r="E13" s="66">
        <v>924548.1</v>
      </c>
      <c r="F13" s="71">
        <v>20.509962731265809</v>
      </c>
    </row>
    <row r="14" spans="1:8">
      <c r="A14" s="2"/>
      <c r="C14" s="25" t="s">
        <v>3</v>
      </c>
      <c r="D14" s="66">
        <v>50771</v>
      </c>
      <c r="E14" s="66">
        <v>1081349.2</v>
      </c>
      <c r="F14" s="71">
        <v>21.3</v>
      </c>
    </row>
    <row r="15" spans="1:8">
      <c r="A15" s="2"/>
      <c r="C15" s="25" t="s">
        <v>2</v>
      </c>
      <c r="D15" s="66">
        <v>53653</v>
      </c>
      <c r="E15" s="66">
        <v>1676444</v>
      </c>
      <c r="F15" s="71">
        <v>31.25</v>
      </c>
    </row>
    <row r="16" spans="1:8">
      <c r="A16" s="2"/>
      <c r="C16" s="25" t="s">
        <v>110</v>
      </c>
      <c r="D16" s="66">
        <v>41534</v>
      </c>
      <c r="E16" s="66">
        <v>1093452</v>
      </c>
      <c r="F16" s="71">
        <v>26.33</v>
      </c>
    </row>
    <row r="17" spans="1:11">
      <c r="A17" s="2"/>
      <c r="C17" s="25" t="s">
        <v>117</v>
      </c>
      <c r="D17" s="66">
        <v>49576</v>
      </c>
      <c r="E17" s="66">
        <v>1159022.1000000001</v>
      </c>
      <c r="F17" s="71">
        <v>23.378693319348098</v>
      </c>
    </row>
    <row r="18" spans="1:11">
      <c r="A18" s="2"/>
      <c r="C18" s="25" t="s">
        <v>126</v>
      </c>
      <c r="D18" s="66">
        <v>48965</v>
      </c>
      <c r="E18" s="66">
        <v>1061324.9400000002</v>
      </c>
      <c r="F18" s="71">
        <v>21.675174920861842</v>
      </c>
    </row>
    <row r="19" spans="1:11" ht="12.75" customHeight="1">
      <c r="A19" s="2"/>
      <c r="C19" s="25" t="s">
        <v>152</v>
      </c>
      <c r="D19" s="66">
        <v>50526.337967409301</v>
      </c>
      <c r="E19" s="66">
        <v>960502</v>
      </c>
      <c r="F19" s="71">
        <v>19.010000000000002</v>
      </c>
    </row>
    <row r="20" spans="1:11">
      <c r="A20" s="2"/>
      <c r="C20" s="25" t="s">
        <v>161</v>
      </c>
      <c r="D20" s="66">
        <v>53485</v>
      </c>
      <c r="E20" s="66">
        <v>1166024.8999999999</v>
      </c>
      <c r="F20" s="71">
        <v>21.8</v>
      </c>
    </row>
    <row r="21" spans="1:11" ht="12.75" customHeight="1">
      <c r="A21" s="2"/>
      <c r="C21" s="25" t="s">
        <v>191</v>
      </c>
      <c r="D21" s="66">
        <v>54082</v>
      </c>
      <c r="E21" s="66">
        <v>1426478.7500000002</v>
      </c>
      <c r="F21" s="71">
        <v>26.376220369069195</v>
      </c>
    </row>
    <row r="22" spans="1:11" ht="12.75" customHeight="1">
      <c r="A22" s="2"/>
      <c r="C22" s="159" t="s">
        <v>208</v>
      </c>
      <c r="D22" s="66">
        <v>41268</v>
      </c>
      <c r="E22" s="66">
        <v>1183356.6000000001</v>
      </c>
      <c r="F22" s="71">
        <v>28.674920034893866</v>
      </c>
    </row>
    <row r="23" spans="1:11" ht="12.75" customHeight="1">
      <c r="A23" s="2"/>
      <c r="C23" s="159" t="s">
        <v>246</v>
      </c>
      <c r="D23" s="66">
        <v>41811</v>
      </c>
      <c r="E23" s="66">
        <v>1162568</v>
      </c>
      <c r="F23" s="71">
        <v>27.80531439094975</v>
      </c>
      <c r="G23" s="248"/>
      <c r="H23" s="248"/>
      <c r="I23" s="103"/>
      <c r="J23" s="103"/>
      <c r="K23" s="103"/>
    </row>
    <row r="24" spans="1:11" ht="12.75" customHeight="1">
      <c r="A24" s="2"/>
      <c r="C24" s="256" t="s">
        <v>252</v>
      </c>
      <c r="D24" s="257">
        <v>41742</v>
      </c>
      <c r="E24" s="257">
        <f>D24*F24</f>
        <v>1178798.9727017821</v>
      </c>
      <c r="F24" s="258">
        <f>AVERAGE(F22:F23)</f>
        <v>28.24011721292181</v>
      </c>
      <c r="G24" s="248"/>
      <c r="H24" s="248"/>
      <c r="I24" s="248"/>
      <c r="J24" s="103"/>
      <c r="K24" s="103"/>
    </row>
    <row r="25" spans="1:11">
      <c r="A25" s="2"/>
      <c r="B25" s="101"/>
      <c r="C25" s="240" t="s">
        <v>219</v>
      </c>
      <c r="D25" s="241"/>
      <c r="E25" s="241"/>
      <c r="F25" s="241"/>
      <c r="G25" s="101"/>
    </row>
    <row r="26" spans="1:11" ht="26.6" customHeight="1">
      <c r="A26" s="2"/>
      <c r="B26" s="101"/>
      <c r="C26" s="310" t="s">
        <v>255</v>
      </c>
      <c r="D26" s="310"/>
      <c r="E26" s="310"/>
      <c r="F26" s="310"/>
      <c r="G26" s="101"/>
    </row>
    <row r="27" spans="1:11">
      <c r="A27" s="2"/>
      <c r="C27" s="209"/>
      <c r="D27" s="209"/>
      <c r="E27" s="209"/>
      <c r="F27" s="209"/>
      <c r="G27" s="209"/>
      <c r="H27" s="209"/>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71" zoomScaleNormal="80" zoomScaleSheetLayoutView="71" zoomScalePageLayoutView="80" workbookViewId="0"/>
  </sheetViews>
  <sheetFormatPr baseColWidth="10" defaultColWidth="15.84375" defaultRowHeight="12.45"/>
  <cols>
    <col min="1" max="1" width="1.3828125" style="20" customWidth="1"/>
    <col min="2" max="2" width="9.3828125" style="20" customWidth="1"/>
    <col min="3" max="3" width="11.84375" style="20" customWidth="1"/>
    <col min="4" max="4" width="12.3828125" style="20" customWidth="1"/>
    <col min="5" max="5" width="14.84375" style="20" customWidth="1"/>
    <col min="6" max="6" width="11.3828125" style="20" customWidth="1"/>
    <col min="7" max="8" width="11.84375" style="20" customWidth="1"/>
    <col min="9" max="9" width="11.69140625" style="20" customWidth="1"/>
    <col min="10" max="10" width="14.3828125" style="20" customWidth="1"/>
    <col min="11" max="11" width="11.3046875" style="20" customWidth="1"/>
    <col min="12" max="12" width="12.15234375" style="20" customWidth="1"/>
    <col min="13" max="13" width="10.3828125" style="20" customWidth="1"/>
    <col min="14" max="14" width="2" style="20" customWidth="1"/>
    <col min="15" max="15" width="14" style="20" customWidth="1"/>
    <col min="16" max="16" width="15.84375" style="109"/>
    <col min="17" max="16384" width="15.84375" style="20"/>
  </cols>
  <sheetData>
    <row r="1" spans="2:15" ht="6" customHeight="1"/>
    <row r="2" spans="2:15">
      <c r="B2" s="296" t="s">
        <v>98</v>
      </c>
      <c r="C2" s="296"/>
      <c r="D2" s="296"/>
      <c r="E2" s="296"/>
      <c r="F2" s="296"/>
      <c r="G2" s="296"/>
      <c r="H2" s="296"/>
      <c r="I2" s="296"/>
      <c r="J2" s="296"/>
      <c r="K2" s="296"/>
      <c r="L2" s="296"/>
      <c r="M2" s="296"/>
      <c r="N2" s="165"/>
      <c r="O2" s="40" t="s">
        <v>131</v>
      </c>
    </row>
    <row r="3" spans="2:15" ht="12.75" customHeight="1">
      <c r="B3" s="296" t="s">
        <v>47</v>
      </c>
      <c r="C3" s="296"/>
      <c r="D3" s="296"/>
      <c r="E3" s="296"/>
      <c r="F3" s="296"/>
      <c r="G3" s="296"/>
      <c r="H3" s="296"/>
      <c r="I3" s="296"/>
      <c r="J3" s="296"/>
      <c r="K3" s="296"/>
      <c r="L3" s="296"/>
      <c r="M3" s="296"/>
      <c r="N3" s="165"/>
    </row>
    <row r="4" spans="2:15">
      <c r="B4" s="296" t="s">
        <v>25</v>
      </c>
      <c r="C4" s="296"/>
      <c r="D4" s="296"/>
      <c r="E4" s="296"/>
      <c r="F4" s="296"/>
      <c r="G4" s="296"/>
      <c r="H4" s="296"/>
      <c r="I4" s="296"/>
      <c r="J4" s="296"/>
      <c r="K4" s="296"/>
      <c r="L4" s="296"/>
      <c r="M4" s="296"/>
      <c r="N4" s="165"/>
    </row>
    <row r="5" spans="2:15">
      <c r="B5" s="2"/>
      <c r="C5" s="2"/>
      <c r="D5" s="2"/>
      <c r="E5" s="2"/>
      <c r="F5" s="2"/>
      <c r="G5" s="2"/>
      <c r="H5" s="2"/>
      <c r="I5" s="2"/>
      <c r="J5" s="2"/>
      <c r="K5" s="44"/>
      <c r="L5" s="2"/>
    </row>
    <row r="6" spans="2:15">
      <c r="B6" s="316" t="s">
        <v>11</v>
      </c>
      <c r="C6" s="174" t="s">
        <v>22</v>
      </c>
      <c r="D6" s="174" t="s">
        <v>22</v>
      </c>
      <c r="E6" s="174" t="s">
        <v>24</v>
      </c>
      <c r="F6" s="174" t="s">
        <v>22</v>
      </c>
      <c r="G6" s="174" t="s">
        <v>23</v>
      </c>
      <c r="H6" s="251" t="s">
        <v>22</v>
      </c>
      <c r="I6" s="174" t="s">
        <v>23</v>
      </c>
      <c r="J6" s="174" t="s">
        <v>22</v>
      </c>
      <c r="K6" s="174" t="s">
        <v>22</v>
      </c>
      <c r="L6" s="174" t="s">
        <v>22</v>
      </c>
      <c r="M6" s="174" t="s">
        <v>135</v>
      </c>
      <c r="N6" s="1"/>
    </row>
    <row r="7" spans="2:15">
      <c r="B7" s="317"/>
      <c r="C7" s="175" t="s">
        <v>21</v>
      </c>
      <c r="D7" s="175" t="s">
        <v>20</v>
      </c>
      <c r="E7" s="175" t="s">
        <v>19</v>
      </c>
      <c r="F7" s="175" t="s">
        <v>18</v>
      </c>
      <c r="G7" s="175" t="s">
        <v>17</v>
      </c>
      <c r="H7" s="250" t="s">
        <v>240</v>
      </c>
      <c r="I7" s="175" t="s">
        <v>16</v>
      </c>
      <c r="J7" s="175" t="s">
        <v>15</v>
      </c>
      <c r="K7" s="175" t="s">
        <v>14</v>
      </c>
      <c r="L7" s="175" t="s">
        <v>13</v>
      </c>
      <c r="M7" s="175" t="s">
        <v>136</v>
      </c>
      <c r="N7" s="1"/>
    </row>
    <row r="8" spans="2:15">
      <c r="B8" s="54" t="s">
        <v>10</v>
      </c>
      <c r="C8" s="53">
        <v>5420</v>
      </c>
      <c r="D8" s="53">
        <v>1190</v>
      </c>
      <c r="E8" s="53">
        <v>4090</v>
      </c>
      <c r="F8" s="53">
        <v>3140</v>
      </c>
      <c r="G8" s="53">
        <v>3850</v>
      </c>
      <c r="H8" s="53" t="s">
        <v>232</v>
      </c>
      <c r="I8" s="53">
        <v>5690</v>
      </c>
      <c r="J8" s="53">
        <v>15000</v>
      </c>
      <c r="K8" s="54" t="s">
        <v>232</v>
      </c>
      <c r="L8" s="53">
        <v>16310</v>
      </c>
      <c r="M8" s="53">
        <v>1310</v>
      </c>
      <c r="N8" s="53"/>
    </row>
    <row r="9" spans="2:15">
      <c r="B9" s="54" t="s">
        <v>9</v>
      </c>
      <c r="C9" s="53">
        <v>5400</v>
      </c>
      <c r="D9" s="53">
        <v>1200</v>
      </c>
      <c r="E9" s="53">
        <v>4000</v>
      </c>
      <c r="F9" s="53">
        <v>3450</v>
      </c>
      <c r="G9" s="53">
        <v>3800</v>
      </c>
      <c r="H9" s="53" t="s">
        <v>232</v>
      </c>
      <c r="I9" s="53">
        <v>6400</v>
      </c>
      <c r="J9" s="53">
        <v>16800</v>
      </c>
      <c r="K9" s="54" t="s">
        <v>232</v>
      </c>
      <c r="L9" s="53">
        <v>17200</v>
      </c>
      <c r="M9" s="53">
        <v>1310</v>
      </c>
      <c r="N9" s="53"/>
    </row>
    <row r="10" spans="2:15">
      <c r="B10" s="54" t="s">
        <v>8</v>
      </c>
      <c r="C10" s="53">
        <v>4960</v>
      </c>
      <c r="D10" s="53">
        <v>1550</v>
      </c>
      <c r="E10" s="53">
        <v>3260</v>
      </c>
      <c r="F10" s="53">
        <v>2820</v>
      </c>
      <c r="G10" s="53">
        <v>2800</v>
      </c>
      <c r="H10" s="53" t="s">
        <v>232</v>
      </c>
      <c r="I10" s="53">
        <v>6290</v>
      </c>
      <c r="J10" s="53">
        <v>15620</v>
      </c>
      <c r="K10" s="54" t="s">
        <v>232</v>
      </c>
      <c r="L10" s="53">
        <v>17010</v>
      </c>
      <c r="M10" s="53">
        <v>1310</v>
      </c>
      <c r="N10" s="53"/>
    </row>
    <row r="11" spans="2:15">
      <c r="B11" s="54" t="s">
        <v>7</v>
      </c>
      <c r="C11" s="53">
        <v>5590</v>
      </c>
      <c r="D11" s="53">
        <v>1870</v>
      </c>
      <c r="E11" s="53">
        <v>4000</v>
      </c>
      <c r="F11" s="53">
        <v>3410</v>
      </c>
      <c r="G11" s="53">
        <v>3740</v>
      </c>
      <c r="H11" s="53" t="s">
        <v>232</v>
      </c>
      <c r="I11" s="53">
        <v>6600</v>
      </c>
      <c r="J11" s="53">
        <v>17980</v>
      </c>
      <c r="K11" s="54" t="s">
        <v>232</v>
      </c>
      <c r="L11" s="53">
        <v>18700</v>
      </c>
      <c r="M11" s="53">
        <v>1310</v>
      </c>
      <c r="N11" s="53"/>
    </row>
    <row r="12" spans="2:15">
      <c r="B12" s="54" t="s">
        <v>6</v>
      </c>
      <c r="C12" s="53">
        <v>3236.8</v>
      </c>
      <c r="D12" s="53">
        <v>2188.7800000000002</v>
      </c>
      <c r="E12" s="53">
        <v>5236.7</v>
      </c>
      <c r="F12" s="53">
        <v>1711.1</v>
      </c>
      <c r="G12" s="53">
        <v>3368.74</v>
      </c>
      <c r="H12" s="53" t="s">
        <v>232</v>
      </c>
      <c r="I12" s="53">
        <v>8440.58</v>
      </c>
      <c r="J12" s="53">
        <v>14058.9</v>
      </c>
      <c r="K12" s="54">
        <v>3971.3</v>
      </c>
      <c r="L12" s="53">
        <v>11228.6</v>
      </c>
      <c r="M12" s="53">
        <v>703.66</v>
      </c>
      <c r="N12" s="53"/>
    </row>
    <row r="13" spans="2:15">
      <c r="B13" s="54" t="s">
        <v>5</v>
      </c>
      <c r="C13" s="55">
        <v>3520</v>
      </c>
      <c r="D13" s="247">
        <v>2040</v>
      </c>
      <c r="E13" s="55">
        <v>5610</v>
      </c>
      <c r="F13" s="55">
        <v>1570</v>
      </c>
      <c r="G13" s="55">
        <v>3430</v>
      </c>
      <c r="H13" s="55" t="s">
        <v>232</v>
      </c>
      <c r="I13" s="55">
        <v>8100</v>
      </c>
      <c r="J13" s="55">
        <v>14800</v>
      </c>
      <c r="K13" s="55">
        <v>4240</v>
      </c>
      <c r="L13" s="55">
        <v>11960</v>
      </c>
      <c r="M13" s="55">
        <v>706</v>
      </c>
      <c r="N13" s="55"/>
    </row>
    <row r="14" spans="2:15">
      <c r="B14" s="54" t="s">
        <v>4</v>
      </c>
      <c r="C14" s="53">
        <v>2996</v>
      </c>
      <c r="D14" s="53">
        <v>606</v>
      </c>
      <c r="E14" s="53">
        <v>2760</v>
      </c>
      <c r="F14" s="53">
        <v>259</v>
      </c>
      <c r="G14" s="53">
        <v>2183</v>
      </c>
      <c r="H14" s="53" t="s">
        <v>232</v>
      </c>
      <c r="I14" s="53">
        <v>7025</v>
      </c>
      <c r="J14" s="53">
        <v>13473</v>
      </c>
      <c r="K14" s="53">
        <v>4567</v>
      </c>
      <c r="L14" s="53">
        <v>10522</v>
      </c>
      <c r="M14" s="53">
        <v>687</v>
      </c>
      <c r="N14" s="53"/>
    </row>
    <row r="15" spans="2:15">
      <c r="B15" s="54" t="s">
        <v>3</v>
      </c>
      <c r="C15" s="53">
        <v>3421</v>
      </c>
      <c r="D15" s="53">
        <v>447</v>
      </c>
      <c r="E15" s="53">
        <v>3493</v>
      </c>
      <c r="F15" s="53">
        <v>1981</v>
      </c>
      <c r="G15" s="53">
        <v>4589</v>
      </c>
      <c r="H15" s="53" t="s">
        <v>232</v>
      </c>
      <c r="I15" s="53">
        <v>8958</v>
      </c>
      <c r="J15" s="53">
        <v>16756</v>
      </c>
      <c r="K15" s="53">
        <v>3767</v>
      </c>
      <c r="L15" s="53">
        <v>6672</v>
      </c>
      <c r="M15" s="53">
        <v>687</v>
      </c>
      <c r="N15" s="53"/>
    </row>
    <row r="16" spans="2:15">
      <c r="B16" s="54" t="s">
        <v>2</v>
      </c>
      <c r="C16" s="53">
        <v>3208</v>
      </c>
      <c r="D16" s="53">
        <v>1493</v>
      </c>
      <c r="E16" s="53">
        <v>3750</v>
      </c>
      <c r="F16" s="53">
        <v>887</v>
      </c>
      <c r="G16" s="53">
        <v>4584</v>
      </c>
      <c r="H16" s="53" t="s">
        <v>232</v>
      </c>
      <c r="I16" s="53">
        <v>9385</v>
      </c>
      <c r="J16" s="53">
        <v>17757</v>
      </c>
      <c r="K16" s="53">
        <v>3839</v>
      </c>
      <c r="L16" s="53">
        <v>8063</v>
      </c>
      <c r="M16" s="53">
        <v>687</v>
      </c>
      <c r="N16" s="53"/>
    </row>
    <row r="17" spans="2:18">
      <c r="B17" s="54" t="s">
        <v>110</v>
      </c>
      <c r="C17" s="53">
        <v>1865</v>
      </c>
      <c r="D17" s="53">
        <v>1421</v>
      </c>
      <c r="E17" s="53">
        <v>3607</v>
      </c>
      <c r="F17" s="53">
        <v>1681</v>
      </c>
      <c r="G17" s="53">
        <v>2080</v>
      </c>
      <c r="H17" s="53" t="s">
        <v>232</v>
      </c>
      <c r="I17" s="53">
        <v>5998</v>
      </c>
      <c r="J17" s="53">
        <v>10383</v>
      </c>
      <c r="K17" s="53">
        <v>3393</v>
      </c>
      <c r="L17" s="53">
        <v>10419</v>
      </c>
      <c r="M17" s="53">
        <v>687</v>
      </c>
      <c r="N17" s="53"/>
    </row>
    <row r="18" spans="2:18">
      <c r="B18" s="54" t="s">
        <v>117</v>
      </c>
      <c r="C18" s="53">
        <v>2546</v>
      </c>
      <c r="D18" s="53">
        <v>1103</v>
      </c>
      <c r="E18" s="53">
        <v>5104</v>
      </c>
      <c r="F18" s="53">
        <v>942</v>
      </c>
      <c r="G18" s="53">
        <v>3017</v>
      </c>
      <c r="H18" s="53" t="s">
        <v>232</v>
      </c>
      <c r="I18" s="53">
        <v>8372</v>
      </c>
      <c r="J18" s="53">
        <v>14459</v>
      </c>
      <c r="K18" s="53">
        <v>3334</v>
      </c>
      <c r="L18" s="53">
        <v>10012</v>
      </c>
      <c r="M18" s="53">
        <v>687</v>
      </c>
      <c r="N18" s="53"/>
    </row>
    <row r="19" spans="2:18">
      <c r="B19" s="54" t="s">
        <v>126</v>
      </c>
      <c r="C19" s="53">
        <v>2197</v>
      </c>
      <c r="D19" s="53">
        <v>1480</v>
      </c>
      <c r="E19" s="53">
        <v>3299</v>
      </c>
      <c r="F19" s="53">
        <v>1394</v>
      </c>
      <c r="G19" s="53">
        <v>3557</v>
      </c>
      <c r="H19" s="53" t="s">
        <v>232</v>
      </c>
      <c r="I19" s="53">
        <v>8532</v>
      </c>
      <c r="J19" s="53">
        <v>13054</v>
      </c>
      <c r="K19" s="53">
        <v>4007</v>
      </c>
      <c r="L19" s="53">
        <v>10758</v>
      </c>
      <c r="M19" s="53">
        <v>687</v>
      </c>
      <c r="N19" s="53"/>
    </row>
    <row r="20" spans="2:18">
      <c r="B20" s="54" t="s">
        <v>152</v>
      </c>
      <c r="C20" s="53">
        <v>1874.8517657009927</v>
      </c>
      <c r="D20" s="53">
        <v>1451.3199862357419</v>
      </c>
      <c r="E20" s="53">
        <v>4939.8094869007145</v>
      </c>
      <c r="F20" s="53">
        <v>2047.8950515475051</v>
      </c>
      <c r="G20" s="53">
        <v>3593.5396570323278</v>
      </c>
      <c r="H20" s="53" t="s">
        <v>232</v>
      </c>
      <c r="I20" s="53">
        <v>8685.4599664461075</v>
      </c>
      <c r="J20" s="53">
        <v>16788.425585779605</v>
      </c>
      <c r="K20" s="53">
        <v>3490.6066401256444</v>
      </c>
      <c r="L20" s="53">
        <v>6967.4298276406953</v>
      </c>
      <c r="M20" s="53">
        <v>687</v>
      </c>
      <c r="N20" s="53"/>
    </row>
    <row r="21" spans="2:18">
      <c r="B21" s="54" t="s">
        <v>161</v>
      </c>
      <c r="C21" s="53">
        <v>2244</v>
      </c>
      <c r="D21" s="53">
        <v>776</v>
      </c>
      <c r="E21" s="53">
        <v>4449</v>
      </c>
      <c r="F21" s="53">
        <v>2251</v>
      </c>
      <c r="G21" s="53">
        <v>5243</v>
      </c>
      <c r="H21" s="53" t="s">
        <v>232</v>
      </c>
      <c r="I21" s="53">
        <v>8946</v>
      </c>
      <c r="J21" s="53">
        <v>14976</v>
      </c>
      <c r="K21" s="53">
        <v>3369</v>
      </c>
      <c r="L21" s="53">
        <v>10544</v>
      </c>
      <c r="M21" s="53">
        <v>687</v>
      </c>
      <c r="N21" s="53"/>
    </row>
    <row r="22" spans="2:18">
      <c r="B22" s="54" t="s">
        <v>191</v>
      </c>
      <c r="C22" s="53">
        <v>2193</v>
      </c>
      <c r="D22" s="53">
        <v>1721</v>
      </c>
      <c r="E22" s="53">
        <v>5339</v>
      </c>
      <c r="F22" s="53">
        <v>1195</v>
      </c>
      <c r="G22" s="53">
        <v>4168</v>
      </c>
      <c r="H22" s="53" t="s">
        <v>232</v>
      </c>
      <c r="I22" s="53">
        <v>9892</v>
      </c>
      <c r="J22" s="53">
        <v>13886</v>
      </c>
      <c r="K22" s="53">
        <v>3979</v>
      </c>
      <c r="L22" s="53">
        <v>11022</v>
      </c>
      <c r="M22" s="53">
        <v>687</v>
      </c>
      <c r="N22" s="53"/>
    </row>
    <row r="23" spans="2:18">
      <c r="B23" s="54" t="s">
        <v>208</v>
      </c>
      <c r="C23" s="53">
        <v>2137</v>
      </c>
      <c r="D23" s="53">
        <v>625</v>
      </c>
      <c r="E23" s="53">
        <v>3197</v>
      </c>
      <c r="F23" s="53">
        <v>725</v>
      </c>
      <c r="G23" s="53">
        <v>3920</v>
      </c>
      <c r="H23" s="53">
        <v>3015</v>
      </c>
      <c r="I23" s="53">
        <v>4409</v>
      </c>
      <c r="J23" s="53">
        <v>12486</v>
      </c>
      <c r="K23" s="53">
        <v>2935</v>
      </c>
      <c r="L23" s="53">
        <v>7132</v>
      </c>
      <c r="M23" s="53">
        <v>687</v>
      </c>
      <c r="N23" s="53"/>
    </row>
    <row r="24" spans="2:18">
      <c r="B24" s="54" t="s">
        <v>246</v>
      </c>
      <c r="C24" s="53">
        <v>1934</v>
      </c>
      <c r="D24" s="53">
        <v>854</v>
      </c>
      <c r="E24" s="53">
        <v>3432</v>
      </c>
      <c r="F24" s="53">
        <v>1679</v>
      </c>
      <c r="G24" s="53">
        <v>4602</v>
      </c>
      <c r="H24" s="53">
        <v>2503</v>
      </c>
      <c r="I24" s="53">
        <v>4266</v>
      </c>
      <c r="J24" s="53">
        <v>10501</v>
      </c>
      <c r="K24" s="53">
        <v>2666</v>
      </c>
      <c r="L24" s="53">
        <v>8687</v>
      </c>
      <c r="M24" s="53">
        <v>687</v>
      </c>
      <c r="N24" s="53"/>
      <c r="O24" s="103"/>
    </row>
    <row r="25" spans="2:18" ht="12.9">
      <c r="B25" s="318" t="s">
        <v>220</v>
      </c>
      <c r="C25" s="319"/>
      <c r="D25" s="319"/>
      <c r="E25" s="319"/>
      <c r="F25" s="319"/>
      <c r="G25" s="319"/>
      <c r="H25" s="320"/>
      <c r="I25" s="319"/>
      <c r="J25" s="319"/>
      <c r="K25" s="319"/>
      <c r="L25" s="319"/>
      <c r="M25" s="319"/>
      <c r="N25" s="53"/>
    </row>
    <row r="27" spans="2:18">
      <c r="N27" s="172"/>
    </row>
    <row r="28" spans="2:18">
      <c r="B28" s="109"/>
      <c r="C28" s="107"/>
      <c r="D28" s="107"/>
      <c r="E28" s="107"/>
      <c r="F28" s="107"/>
      <c r="G28" s="107"/>
      <c r="H28" s="107"/>
      <c r="I28" s="107"/>
      <c r="J28" s="107"/>
      <c r="K28" s="107"/>
      <c r="L28" s="107"/>
      <c r="M28" s="107"/>
      <c r="N28" s="169"/>
    </row>
    <row r="29" spans="2:18">
      <c r="B29" s="109"/>
      <c r="C29" s="107"/>
      <c r="D29" s="107"/>
      <c r="E29" s="107"/>
      <c r="F29" s="107"/>
      <c r="G29" s="107"/>
      <c r="H29" s="107"/>
      <c r="I29" s="107"/>
      <c r="J29" s="107"/>
      <c r="K29" s="107"/>
      <c r="L29" s="107"/>
      <c r="M29" s="107"/>
      <c r="N29" s="169"/>
    </row>
    <row r="30" spans="2:18">
      <c r="B30" s="109"/>
      <c r="C30" s="107"/>
      <c r="D30" s="107"/>
      <c r="E30" s="107"/>
      <c r="F30" s="107"/>
      <c r="G30" s="107"/>
      <c r="H30" s="107"/>
      <c r="I30" s="107"/>
      <c r="J30" s="107"/>
      <c r="K30" s="107"/>
      <c r="L30" s="107"/>
      <c r="M30" s="107"/>
      <c r="N30" s="169"/>
      <c r="O30" s="104"/>
      <c r="P30" s="104"/>
      <c r="Q30" s="104"/>
      <c r="R30" s="104"/>
    </row>
    <row r="31" spans="2:18" ht="12.9">
      <c r="B31" s="170"/>
      <c r="C31" s="171"/>
      <c r="D31" s="171"/>
      <c r="E31" s="171"/>
      <c r="F31" s="171"/>
      <c r="G31" s="171"/>
      <c r="H31" s="171"/>
      <c r="I31" s="171"/>
      <c r="J31" s="171"/>
      <c r="K31" s="171"/>
      <c r="L31" s="171"/>
      <c r="M31" s="171"/>
      <c r="N31" s="173"/>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84" zoomScaleNormal="80" zoomScaleSheetLayoutView="84" zoomScalePageLayoutView="80" workbookViewId="0"/>
  </sheetViews>
  <sheetFormatPr baseColWidth="10" defaultColWidth="10.84375" defaultRowHeight="12.45"/>
  <cols>
    <col min="1" max="1" width="1.3828125" style="20" customWidth="1"/>
    <col min="2" max="2" width="10.84375" style="20"/>
    <col min="3" max="4" width="11.69140625" style="20" customWidth="1"/>
    <col min="5" max="5" width="14.3828125" style="20" customWidth="1"/>
    <col min="6" max="6" width="10.84375" style="20"/>
    <col min="7" max="8" width="11.84375" style="20" customWidth="1"/>
    <col min="9" max="9" width="12.3828125" style="20" customWidth="1"/>
    <col min="10" max="10" width="13.3828125" style="20" customWidth="1"/>
    <col min="11" max="11" width="10.84375" style="20"/>
    <col min="12" max="12" width="11.3828125" style="20" customWidth="1"/>
    <col min="13" max="13" width="10.84375" style="20"/>
    <col min="14" max="14" width="2" style="20" customWidth="1"/>
    <col min="15" max="15" width="12.69140625" style="20" bestFit="1" customWidth="1"/>
    <col min="16" max="24" width="10.84375" style="104" hidden="1" customWidth="1"/>
    <col min="25" max="25" width="10.84375" style="109"/>
    <col min="26" max="16384" width="10.84375" style="20"/>
  </cols>
  <sheetData>
    <row r="1" spans="2:25" ht="6.75" customHeight="1"/>
    <row r="2" spans="2:25">
      <c r="B2" s="323" t="s">
        <v>61</v>
      </c>
      <c r="C2" s="323"/>
      <c r="D2" s="323"/>
      <c r="E2" s="323"/>
      <c r="F2" s="323"/>
      <c r="G2" s="323"/>
      <c r="H2" s="323"/>
      <c r="I2" s="323"/>
      <c r="J2" s="323"/>
      <c r="K2" s="323"/>
      <c r="L2" s="323"/>
      <c r="M2" s="323"/>
      <c r="O2" s="40" t="s">
        <v>131</v>
      </c>
    </row>
    <row r="3" spans="2:25" ht="14.25" customHeight="1">
      <c r="B3" s="323" t="s">
        <v>46</v>
      </c>
      <c r="C3" s="323"/>
      <c r="D3" s="323"/>
      <c r="E3" s="323"/>
      <c r="F3" s="323"/>
      <c r="G3" s="323"/>
      <c r="H3" s="323"/>
      <c r="I3" s="323"/>
      <c r="J3" s="323"/>
      <c r="K3" s="323"/>
      <c r="L3" s="323"/>
      <c r="M3" s="323"/>
    </row>
    <row r="4" spans="2:25">
      <c r="B4" s="323" t="s">
        <v>26</v>
      </c>
      <c r="C4" s="323"/>
      <c r="D4" s="323"/>
      <c r="E4" s="323"/>
      <c r="F4" s="323"/>
      <c r="G4" s="323"/>
      <c r="H4" s="323"/>
      <c r="I4" s="323"/>
      <c r="J4" s="323"/>
      <c r="K4" s="323"/>
      <c r="L4" s="323"/>
      <c r="M4" s="323"/>
    </row>
    <row r="5" spans="2:25">
      <c r="B5" s="95"/>
      <c r="C5" s="95"/>
      <c r="D5" s="95"/>
      <c r="E5" s="95"/>
      <c r="F5" s="95"/>
      <c r="G5" s="95"/>
      <c r="H5" s="95"/>
      <c r="I5" s="95"/>
      <c r="J5" s="95"/>
      <c r="K5" s="96"/>
      <c r="L5" s="95"/>
      <c r="M5" s="97"/>
      <c r="P5" s="20"/>
      <c r="Q5" s="20"/>
      <c r="R5" s="20"/>
      <c r="S5" s="20"/>
      <c r="T5" s="20"/>
      <c r="U5" s="20"/>
      <c r="V5" s="20"/>
      <c r="W5" s="20"/>
      <c r="X5" s="20"/>
      <c r="Y5" s="20"/>
    </row>
    <row r="6" spans="2:25">
      <c r="B6" s="321" t="s">
        <v>11</v>
      </c>
      <c r="C6" s="166" t="s">
        <v>22</v>
      </c>
      <c r="D6" s="166" t="s">
        <v>22</v>
      </c>
      <c r="E6" s="166" t="s">
        <v>24</v>
      </c>
      <c r="F6" s="166" t="s">
        <v>22</v>
      </c>
      <c r="G6" s="166" t="s">
        <v>23</v>
      </c>
      <c r="H6" s="251" t="s">
        <v>22</v>
      </c>
      <c r="I6" s="166" t="s">
        <v>23</v>
      </c>
      <c r="J6" s="166" t="s">
        <v>22</v>
      </c>
      <c r="K6" s="166" t="s">
        <v>22</v>
      </c>
      <c r="L6" s="166" t="s">
        <v>22</v>
      </c>
      <c r="M6" s="166" t="s">
        <v>135</v>
      </c>
      <c r="P6" s="20"/>
      <c r="Q6" s="20"/>
      <c r="R6" s="20"/>
      <c r="S6" s="20"/>
      <c r="T6" s="20"/>
      <c r="U6" s="20"/>
      <c r="V6" s="20"/>
      <c r="W6" s="20"/>
      <c r="X6" s="20"/>
      <c r="Y6" s="20"/>
    </row>
    <row r="7" spans="2:25">
      <c r="B7" s="322"/>
      <c r="C7" s="167" t="s">
        <v>21</v>
      </c>
      <c r="D7" s="167" t="s">
        <v>20</v>
      </c>
      <c r="E7" s="167" t="s">
        <v>19</v>
      </c>
      <c r="F7" s="167" t="s">
        <v>18</v>
      </c>
      <c r="G7" s="167" t="s">
        <v>17</v>
      </c>
      <c r="H7" s="250" t="s">
        <v>240</v>
      </c>
      <c r="I7" s="167" t="s">
        <v>16</v>
      </c>
      <c r="J7" s="167" t="s">
        <v>15</v>
      </c>
      <c r="K7" s="167" t="s">
        <v>14</v>
      </c>
      <c r="L7" s="167" t="s">
        <v>13</v>
      </c>
      <c r="M7" s="167" t="s">
        <v>136</v>
      </c>
      <c r="P7" s="20"/>
      <c r="Q7" s="20"/>
      <c r="R7" s="20"/>
      <c r="S7" s="20"/>
      <c r="T7" s="20"/>
      <c r="U7" s="20"/>
      <c r="V7" s="20"/>
      <c r="W7" s="20"/>
      <c r="X7" s="20"/>
      <c r="Y7" s="20"/>
    </row>
    <row r="8" spans="2:25">
      <c r="B8" s="54" t="s">
        <v>10</v>
      </c>
      <c r="C8" s="53">
        <v>110721.3</v>
      </c>
      <c r="D8" s="53">
        <v>14420.5</v>
      </c>
      <c r="E8" s="53">
        <v>63776.2</v>
      </c>
      <c r="F8" s="53">
        <v>57186.7</v>
      </c>
      <c r="G8" s="53">
        <v>57216.7</v>
      </c>
      <c r="H8" s="53" t="s">
        <v>232</v>
      </c>
      <c r="I8" s="53">
        <v>113195.2</v>
      </c>
      <c r="J8" s="53">
        <v>297628.59999999998</v>
      </c>
      <c r="K8" s="54" t="s">
        <v>232</v>
      </c>
      <c r="L8" s="53">
        <v>367637.1</v>
      </c>
      <c r="M8" s="53">
        <v>11946.100000000093</v>
      </c>
      <c r="P8" s="20"/>
      <c r="Q8" s="20"/>
      <c r="R8" s="20"/>
      <c r="S8" s="20"/>
      <c r="T8" s="20"/>
      <c r="U8" s="20"/>
      <c r="V8" s="20"/>
      <c r="W8" s="20"/>
      <c r="X8" s="20"/>
      <c r="Y8" s="20"/>
    </row>
    <row r="9" spans="2:25">
      <c r="B9" s="54" t="s">
        <v>9</v>
      </c>
      <c r="C9" s="53">
        <v>109620</v>
      </c>
      <c r="D9" s="53">
        <v>15000</v>
      </c>
      <c r="E9" s="53">
        <v>63360</v>
      </c>
      <c r="F9" s="53">
        <v>65550</v>
      </c>
      <c r="G9" s="53">
        <v>57190</v>
      </c>
      <c r="H9" s="53" t="s">
        <v>232</v>
      </c>
      <c r="I9" s="53">
        <v>128320</v>
      </c>
      <c r="J9" s="53">
        <v>302400</v>
      </c>
      <c r="K9" s="54" t="s">
        <v>232</v>
      </c>
      <c r="L9" s="53">
        <v>390784</v>
      </c>
      <c r="M9" s="53">
        <v>11946</v>
      </c>
      <c r="P9" s="20"/>
      <c r="Q9" s="20"/>
      <c r="R9" s="20"/>
      <c r="S9" s="20"/>
      <c r="T9" s="20"/>
      <c r="U9" s="20"/>
      <c r="V9" s="20"/>
      <c r="W9" s="20"/>
      <c r="X9" s="20"/>
      <c r="Y9" s="20"/>
    </row>
    <row r="10" spans="2:25">
      <c r="B10" s="54" t="s">
        <v>8</v>
      </c>
      <c r="C10" s="53">
        <v>106540.8</v>
      </c>
      <c r="D10" s="53">
        <v>25575</v>
      </c>
      <c r="E10" s="53">
        <v>43227.6</v>
      </c>
      <c r="F10" s="53">
        <v>56512.800000000003</v>
      </c>
      <c r="G10" s="53">
        <v>42448</v>
      </c>
      <c r="H10" s="53" t="s">
        <v>232</v>
      </c>
      <c r="I10" s="53">
        <v>127498.3</v>
      </c>
      <c r="J10" s="53">
        <v>321303.40000000002</v>
      </c>
      <c r="K10" s="54" t="s">
        <v>232</v>
      </c>
      <c r="L10" s="53">
        <v>380683.8</v>
      </c>
      <c r="M10" s="53">
        <v>11946</v>
      </c>
      <c r="P10" s="20"/>
      <c r="Q10" s="20"/>
      <c r="R10" s="20"/>
      <c r="S10" s="20"/>
      <c r="T10" s="20"/>
      <c r="U10" s="20"/>
      <c r="V10" s="20"/>
      <c r="W10" s="20"/>
      <c r="X10" s="20"/>
      <c r="Y10" s="20"/>
    </row>
    <row r="11" spans="2:25">
      <c r="B11" s="54" t="s">
        <v>7</v>
      </c>
      <c r="C11" s="53">
        <v>120464.5</v>
      </c>
      <c r="D11" s="53">
        <v>31322.5</v>
      </c>
      <c r="E11" s="53">
        <v>59440</v>
      </c>
      <c r="F11" s="53">
        <v>44261.8</v>
      </c>
      <c r="G11" s="53">
        <v>63355.6</v>
      </c>
      <c r="H11" s="53" t="s">
        <v>232</v>
      </c>
      <c r="I11" s="53">
        <v>131670</v>
      </c>
      <c r="J11" s="53">
        <v>446083.8</v>
      </c>
      <c r="K11" s="54" t="s">
        <v>232</v>
      </c>
      <c r="L11" s="53">
        <v>482834</v>
      </c>
      <c r="M11" s="53">
        <v>11946</v>
      </c>
      <c r="P11" s="20"/>
      <c r="Q11" s="20"/>
      <c r="R11" s="20"/>
      <c r="S11" s="20"/>
      <c r="T11" s="20"/>
      <c r="U11" s="20"/>
      <c r="V11" s="20"/>
      <c r="W11" s="20"/>
      <c r="X11" s="20"/>
      <c r="Y11" s="20"/>
    </row>
    <row r="12" spans="2:25">
      <c r="B12" s="54" t="s">
        <v>6</v>
      </c>
      <c r="C12" s="53">
        <v>56405.8</v>
      </c>
      <c r="D12" s="53">
        <v>20414.599999999999</v>
      </c>
      <c r="E12" s="53">
        <v>87051.9</v>
      </c>
      <c r="F12" s="53">
        <v>22726.799999999999</v>
      </c>
      <c r="G12" s="53">
        <v>44973.2</v>
      </c>
      <c r="H12" s="53" t="s">
        <v>232</v>
      </c>
      <c r="I12" s="53">
        <v>97715.5</v>
      </c>
      <c r="J12" s="53">
        <v>212544.8</v>
      </c>
      <c r="K12" s="54">
        <v>72423.3</v>
      </c>
      <c r="L12" s="53">
        <v>213984.4</v>
      </c>
      <c r="M12" s="53">
        <v>6619.6</v>
      </c>
      <c r="P12" s="20"/>
      <c r="Q12" s="20"/>
      <c r="R12" s="20"/>
      <c r="S12" s="20"/>
      <c r="T12" s="20"/>
      <c r="U12" s="20"/>
      <c r="V12" s="20"/>
      <c r="W12" s="20"/>
      <c r="X12" s="20"/>
      <c r="Y12" s="20"/>
    </row>
    <row r="13" spans="2:25">
      <c r="B13" s="54" t="s">
        <v>5</v>
      </c>
      <c r="C13" s="53">
        <v>66880</v>
      </c>
      <c r="D13" s="53">
        <v>27744</v>
      </c>
      <c r="E13" s="53">
        <v>86001.3</v>
      </c>
      <c r="F13" s="53">
        <v>26690</v>
      </c>
      <c r="G13" s="53">
        <v>58550.1</v>
      </c>
      <c r="H13" s="53" t="s">
        <v>232</v>
      </c>
      <c r="I13" s="53">
        <v>135270</v>
      </c>
      <c r="J13" s="53">
        <v>220224</v>
      </c>
      <c r="K13" s="53">
        <v>86623.2</v>
      </c>
      <c r="L13" s="53">
        <v>251518.8</v>
      </c>
      <c r="M13" s="53">
        <v>6438.07</v>
      </c>
      <c r="P13" s="20"/>
      <c r="Q13" s="20"/>
      <c r="R13" s="20"/>
      <c r="S13" s="20"/>
      <c r="T13" s="20"/>
      <c r="U13" s="20"/>
      <c r="V13" s="20"/>
      <c r="W13" s="20"/>
      <c r="X13" s="20"/>
      <c r="Y13" s="20"/>
    </row>
    <row r="14" spans="2:25">
      <c r="B14" s="54" t="s">
        <v>4</v>
      </c>
      <c r="C14" s="53">
        <v>51591.1</v>
      </c>
      <c r="D14" s="53">
        <v>8350.7000000000007</v>
      </c>
      <c r="E14" s="53">
        <v>53081.5</v>
      </c>
      <c r="F14" s="53">
        <v>3752.9</v>
      </c>
      <c r="G14" s="53">
        <v>31915.5</v>
      </c>
      <c r="H14" s="53" t="s">
        <v>232</v>
      </c>
      <c r="I14" s="53">
        <v>109800.8</v>
      </c>
      <c r="J14" s="53">
        <v>265552.8</v>
      </c>
      <c r="K14" s="53">
        <v>121619.2</v>
      </c>
      <c r="L14" s="53">
        <v>272625</v>
      </c>
      <c r="M14" s="53">
        <v>6258.6</v>
      </c>
      <c r="P14" s="20"/>
      <c r="Q14" s="20"/>
      <c r="R14" s="20"/>
      <c r="S14" s="20"/>
      <c r="T14" s="20"/>
      <c r="U14" s="20"/>
      <c r="V14" s="20"/>
      <c r="W14" s="20"/>
      <c r="X14" s="20"/>
      <c r="Y14" s="20"/>
    </row>
    <row r="15" spans="2:25">
      <c r="B15" s="54" t="s">
        <v>3</v>
      </c>
      <c r="C15" s="53">
        <v>78466.3</v>
      </c>
      <c r="D15" s="53">
        <v>11764.2</v>
      </c>
      <c r="E15" s="53">
        <v>86174.8</v>
      </c>
      <c r="F15" s="53">
        <v>38358</v>
      </c>
      <c r="G15" s="53">
        <v>57455.5</v>
      </c>
      <c r="H15" s="53" t="s">
        <v>232</v>
      </c>
      <c r="I15" s="53">
        <v>165633.4</v>
      </c>
      <c r="J15" s="53">
        <v>315519.2</v>
      </c>
      <c r="K15" s="53">
        <v>124687.7</v>
      </c>
      <c r="L15" s="53">
        <v>197024.2</v>
      </c>
      <c r="M15" s="53">
        <v>6265.9</v>
      </c>
      <c r="P15" s="20"/>
      <c r="Q15" s="20"/>
      <c r="R15" s="20"/>
      <c r="S15" s="20"/>
      <c r="T15" s="20"/>
      <c r="U15" s="20"/>
      <c r="V15" s="20"/>
      <c r="W15" s="20"/>
      <c r="X15" s="20"/>
      <c r="Y15" s="20"/>
    </row>
    <row r="16" spans="2:25">
      <c r="B16" s="54" t="s">
        <v>2</v>
      </c>
      <c r="C16" s="53">
        <v>75516.320000000007</v>
      </c>
      <c r="D16" s="53">
        <v>31084.26</v>
      </c>
      <c r="E16" s="53">
        <v>79125</v>
      </c>
      <c r="F16" s="53">
        <v>15806.34</v>
      </c>
      <c r="G16" s="53">
        <v>111620.4</v>
      </c>
      <c r="H16" s="53" t="s">
        <v>232</v>
      </c>
      <c r="I16" s="53">
        <v>255835.1</v>
      </c>
      <c r="J16" s="53">
        <v>615990.32999999996</v>
      </c>
      <c r="K16" s="53">
        <v>142119.78</v>
      </c>
      <c r="L16" s="53">
        <v>343080.65</v>
      </c>
      <c r="M16" s="53">
        <v>6265.9</v>
      </c>
      <c r="P16" s="20"/>
      <c r="Q16" s="20"/>
      <c r="R16" s="20"/>
      <c r="S16" s="20"/>
      <c r="T16" s="20"/>
      <c r="U16" s="20"/>
      <c r="V16" s="20"/>
      <c r="W16" s="20"/>
      <c r="X16" s="20"/>
      <c r="Y16" s="20"/>
    </row>
    <row r="17" spans="2:25">
      <c r="B17" s="54" t="s">
        <v>110</v>
      </c>
      <c r="C17" s="53">
        <v>41067.300000000003</v>
      </c>
      <c r="D17" s="53">
        <v>16000.460000000001</v>
      </c>
      <c r="E17" s="53">
        <v>88299.36</v>
      </c>
      <c r="F17" s="53">
        <v>25652.06</v>
      </c>
      <c r="G17" s="53">
        <v>34486.400000000001</v>
      </c>
      <c r="H17" s="53" t="s">
        <v>232</v>
      </c>
      <c r="I17" s="53">
        <v>101006.31999999999</v>
      </c>
      <c r="J17" s="53">
        <v>272034.59999999998</v>
      </c>
      <c r="K17" s="53">
        <v>122928.38999999998</v>
      </c>
      <c r="L17" s="53">
        <v>385711.38</v>
      </c>
      <c r="M17" s="53">
        <v>6265.9</v>
      </c>
      <c r="P17" s="20"/>
      <c r="Q17" s="20"/>
      <c r="R17" s="20"/>
      <c r="S17" s="20"/>
      <c r="T17" s="20"/>
      <c r="U17" s="20"/>
      <c r="V17" s="20"/>
      <c r="W17" s="20"/>
      <c r="X17" s="20"/>
      <c r="Y17" s="20"/>
    </row>
    <row r="18" spans="2:25">
      <c r="B18" s="54" t="s">
        <v>117</v>
      </c>
      <c r="C18" s="53">
        <v>51863.119903167018</v>
      </c>
      <c r="D18" s="53">
        <v>16391.720884117247</v>
      </c>
      <c r="E18" s="53">
        <v>112644.46653744439</v>
      </c>
      <c r="F18" s="53">
        <v>19220.222324539445</v>
      </c>
      <c r="G18" s="53">
        <v>69067.986200520332</v>
      </c>
      <c r="H18" s="53" t="s">
        <v>232</v>
      </c>
      <c r="I18" s="53">
        <v>152632.15975101327</v>
      </c>
      <c r="J18" s="53">
        <v>314581.74984666158</v>
      </c>
      <c r="K18" s="53">
        <v>76034.57195077253</v>
      </c>
      <c r="L18" s="53">
        <v>340220.209903059</v>
      </c>
      <c r="M18" s="53">
        <v>6365.9</v>
      </c>
      <c r="P18" s="20"/>
      <c r="Q18" s="20"/>
      <c r="R18" s="20"/>
      <c r="S18" s="20"/>
      <c r="T18" s="20"/>
      <c r="U18" s="20"/>
      <c r="V18" s="20"/>
      <c r="W18" s="20"/>
      <c r="X18" s="20"/>
      <c r="Y18" s="20"/>
    </row>
    <row r="19" spans="2:25">
      <c r="B19" s="54" t="s">
        <v>126</v>
      </c>
      <c r="C19" s="53">
        <v>47235.5</v>
      </c>
      <c r="D19" s="53">
        <v>18070.8</v>
      </c>
      <c r="E19" s="53">
        <v>77889.39</v>
      </c>
      <c r="F19" s="53">
        <v>17620.16</v>
      </c>
      <c r="G19" s="53">
        <v>45494.03</v>
      </c>
      <c r="H19" s="53" t="s">
        <v>232</v>
      </c>
      <c r="I19" s="53">
        <v>131819.4</v>
      </c>
      <c r="J19" s="53">
        <v>272045.36</v>
      </c>
      <c r="K19" s="53">
        <v>100735.98000000001</v>
      </c>
      <c r="L19" s="53">
        <v>344148.42000000004</v>
      </c>
      <c r="M19" s="53">
        <v>6265.44</v>
      </c>
      <c r="P19" s="20"/>
      <c r="Q19" s="20"/>
      <c r="R19" s="20"/>
      <c r="S19" s="20"/>
      <c r="T19" s="20"/>
      <c r="U19" s="20"/>
      <c r="V19" s="20"/>
      <c r="W19" s="20"/>
      <c r="X19" s="20"/>
      <c r="Y19" s="20"/>
    </row>
    <row r="20" spans="2:25">
      <c r="B20" s="54" t="s">
        <v>152</v>
      </c>
      <c r="C20" s="53">
        <v>43406.3</v>
      </c>
      <c r="D20" s="53">
        <v>21881.1</v>
      </c>
      <c r="E20" s="53">
        <v>112928.4</v>
      </c>
      <c r="F20" s="53">
        <v>33402.9</v>
      </c>
      <c r="G20" s="53">
        <v>59085.4</v>
      </c>
      <c r="H20" s="53" t="s">
        <v>232</v>
      </c>
      <c r="I20" s="53">
        <v>137049.29999999999</v>
      </c>
      <c r="J20" s="53">
        <v>305709.5</v>
      </c>
      <c r="K20" s="53">
        <v>62139.8</v>
      </c>
      <c r="L20" s="53">
        <v>178633.9</v>
      </c>
      <c r="M20" s="53">
        <v>6265.44</v>
      </c>
      <c r="P20" s="20"/>
      <c r="Q20" s="20"/>
      <c r="R20" s="20"/>
      <c r="S20" s="20"/>
      <c r="T20" s="20"/>
      <c r="U20" s="20"/>
      <c r="V20" s="20"/>
      <c r="W20" s="20"/>
      <c r="X20" s="20"/>
      <c r="Y20" s="20"/>
    </row>
    <row r="21" spans="2:25">
      <c r="B21" s="54" t="s">
        <v>161</v>
      </c>
      <c r="C21" s="53">
        <v>54372.1</v>
      </c>
      <c r="D21" s="53">
        <v>13820.6</v>
      </c>
      <c r="E21" s="53">
        <v>76522.8</v>
      </c>
      <c r="F21" s="53">
        <v>30906.2</v>
      </c>
      <c r="G21" s="53">
        <v>88711.6</v>
      </c>
      <c r="H21" s="53" t="s">
        <v>232</v>
      </c>
      <c r="I21" s="53">
        <v>132490.29999999999</v>
      </c>
      <c r="J21" s="53">
        <v>338757.1</v>
      </c>
      <c r="K21" s="53">
        <v>74118</v>
      </c>
      <c r="L21" s="53">
        <v>350060.79999999999</v>
      </c>
      <c r="M21" s="53">
        <v>6265.4400000000005</v>
      </c>
      <c r="P21" s="20"/>
      <c r="Q21" s="20"/>
      <c r="R21" s="20"/>
      <c r="S21" s="20"/>
      <c r="T21" s="20"/>
      <c r="U21" s="20"/>
      <c r="V21" s="20"/>
      <c r="W21" s="20"/>
      <c r="X21" s="20"/>
      <c r="Y21" s="20"/>
    </row>
    <row r="22" spans="2:25">
      <c r="B22" s="54" t="s">
        <v>191</v>
      </c>
      <c r="C22" s="53">
        <v>54517.979999999996</v>
      </c>
      <c r="D22" s="53">
        <v>23887.480000000003</v>
      </c>
      <c r="E22" s="53">
        <v>90763</v>
      </c>
      <c r="F22" s="53">
        <v>18426.900000000001</v>
      </c>
      <c r="G22" s="53">
        <v>92237.84</v>
      </c>
      <c r="H22" s="53" t="s">
        <v>232</v>
      </c>
      <c r="I22" s="53">
        <v>170637</v>
      </c>
      <c r="J22" s="53">
        <v>369923.04</v>
      </c>
      <c r="K22" s="53">
        <v>126094.50999999998</v>
      </c>
      <c r="L22" s="53">
        <v>473725.56000000006</v>
      </c>
      <c r="M22" s="53">
        <v>6265.4400000000005</v>
      </c>
      <c r="P22" s="20"/>
      <c r="Q22" s="20"/>
      <c r="R22" s="20"/>
      <c r="S22" s="20"/>
      <c r="T22" s="20"/>
      <c r="U22" s="20"/>
      <c r="V22" s="20"/>
      <c r="W22" s="20"/>
      <c r="X22" s="20"/>
      <c r="Y22" s="20"/>
    </row>
    <row r="23" spans="2:25">
      <c r="B23" s="54" t="s">
        <v>208</v>
      </c>
      <c r="C23" s="53">
        <v>60645.8</v>
      </c>
      <c r="D23" s="53">
        <v>10162.5</v>
      </c>
      <c r="E23" s="53">
        <v>60586.400000000001</v>
      </c>
      <c r="F23" s="53">
        <v>10505</v>
      </c>
      <c r="G23" s="53">
        <v>73415.3</v>
      </c>
      <c r="H23" s="53">
        <v>62576.1</v>
      </c>
      <c r="I23" s="53">
        <v>76334.600000000006</v>
      </c>
      <c r="J23" s="53">
        <v>396541.3</v>
      </c>
      <c r="K23" s="53">
        <v>142018.29999999999</v>
      </c>
      <c r="L23" s="53">
        <v>284305.90000000002</v>
      </c>
      <c r="M23" s="53">
        <v>6265.4</v>
      </c>
      <c r="P23" s="20"/>
      <c r="Q23" s="20"/>
      <c r="R23" s="20"/>
      <c r="S23" s="20"/>
      <c r="T23" s="20"/>
      <c r="U23" s="20"/>
      <c r="V23" s="20"/>
      <c r="W23" s="20"/>
      <c r="X23" s="20"/>
      <c r="Y23" s="20"/>
    </row>
    <row r="24" spans="2:25">
      <c r="B24" s="54" t="s">
        <v>246</v>
      </c>
      <c r="C24" s="53">
        <v>57868.1</v>
      </c>
      <c r="D24" s="53">
        <v>14750.5</v>
      </c>
      <c r="E24" s="53">
        <v>79162.100000000006</v>
      </c>
      <c r="F24" s="53">
        <v>18393</v>
      </c>
      <c r="G24" s="53">
        <v>114912.5</v>
      </c>
      <c r="H24" s="53">
        <v>70799.3</v>
      </c>
      <c r="I24" s="53">
        <v>48415.8</v>
      </c>
      <c r="J24" s="53">
        <v>259521.5</v>
      </c>
      <c r="K24" s="53">
        <v>113194.8</v>
      </c>
      <c r="L24" s="53">
        <v>379285</v>
      </c>
      <c r="M24" s="53">
        <v>6265.4</v>
      </c>
      <c r="O24" s="45"/>
      <c r="P24" s="20"/>
      <c r="Q24" s="20"/>
      <c r="R24" s="20"/>
      <c r="S24" s="20"/>
      <c r="T24" s="20"/>
      <c r="U24" s="20"/>
      <c r="V24" s="20"/>
      <c r="W24" s="20"/>
      <c r="X24" s="20"/>
      <c r="Y24" s="20"/>
    </row>
    <row r="25" spans="2:25" ht="12.9">
      <c r="B25" s="324" t="s">
        <v>219</v>
      </c>
      <c r="C25" s="325"/>
      <c r="D25" s="325"/>
      <c r="E25" s="325"/>
      <c r="F25" s="325"/>
      <c r="G25" s="325"/>
      <c r="H25" s="326"/>
      <c r="I25" s="325"/>
      <c r="J25" s="325"/>
      <c r="K25" s="325"/>
      <c r="L25" s="325"/>
      <c r="M25" s="325"/>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6"/>
      <c r="C27" s="177"/>
      <c r="D27" s="177"/>
      <c r="E27" s="177"/>
      <c r="F27" s="177"/>
      <c r="G27" s="177"/>
      <c r="H27" s="177"/>
      <c r="I27" s="177"/>
      <c r="J27" s="177"/>
      <c r="K27" s="177"/>
      <c r="L27" s="177"/>
      <c r="M27" s="177"/>
    </row>
    <row r="28" spans="2:25">
      <c r="B28" s="176"/>
      <c r="C28" s="177"/>
      <c r="D28" s="177"/>
      <c r="E28" s="177"/>
      <c r="F28" s="177"/>
      <c r="G28" s="177"/>
      <c r="H28" s="177"/>
      <c r="I28" s="177"/>
      <c r="J28" s="177"/>
      <c r="K28" s="177"/>
      <c r="L28" s="177"/>
      <c r="M28" s="177"/>
    </row>
    <row r="29" spans="2:25">
      <c r="B29" s="176"/>
      <c r="C29" s="177"/>
      <c r="D29" s="177"/>
      <c r="E29" s="177"/>
      <c r="F29" s="177"/>
      <c r="G29" s="177"/>
      <c r="H29" s="177"/>
      <c r="I29" s="177"/>
      <c r="J29" s="177"/>
      <c r="K29" s="177"/>
      <c r="L29" s="177"/>
      <c r="M29" s="177"/>
    </row>
    <row r="30" spans="2:25">
      <c r="B30" s="176"/>
      <c r="C30" s="178"/>
      <c r="D30" s="178"/>
      <c r="E30" s="178"/>
      <c r="F30" s="178"/>
      <c r="G30" s="178"/>
      <c r="H30" s="178"/>
      <c r="I30" s="178"/>
      <c r="J30" s="178"/>
      <c r="K30" s="178"/>
      <c r="L30" s="178"/>
      <c r="M30" s="178"/>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78"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zoomScale="87" zoomScaleNormal="80" zoomScaleSheetLayoutView="87" zoomScalePageLayoutView="80" workbookViewId="0"/>
  </sheetViews>
  <sheetFormatPr baseColWidth="10" defaultColWidth="10.84375" defaultRowHeight="12.45"/>
  <cols>
    <col min="1" max="1" width="1.3828125" style="20" customWidth="1"/>
    <col min="2" max="2" width="11.3828125" style="20" customWidth="1"/>
    <col min="3" max="4" width="12" style="20" customWidth="1"/>
    <col min="5" max="5" width="14.84375" style="20" customWidth="1"/>
    <col min="6" max="9" width="12" style="20" customWidth="1"/>
    <col min="10" max="10" width="13.69140625" style="20" customWidth="1"/>
    <col min="11" max="12" width="12" style="20" customWidth="1"/>
    <col min="13" max="13" width="10.84375" style="20"/>
    <col min="14" max="14" width="1.3046875" style="20" customWidth="1"/>
    <col min="15" max="15" width="10.84375" style="20"/>
    <col min="16" max="16" width="10.84375" style="109"/>
    <col min="17" max="25" width="10.84375" style="104" hidden="1" customWidth="1"/>
    <col min="26" max="26" width="10.84375" style="109"/>
    <col min="27" max="16384" width="10.84375" style="20"/>
  </cols>
  <sheetData>
    <row r="1" spans="2:26" ht="6.75" customHeight="1"/>
    <row r="2" spans="2:26">
      <c r="B2" s="296" t="s">
        <v>124</v>
      </c>
      <c r="C2" s="296"/>
      <c r="D2" s="296"/>
      <c r="E2" s="296"/>
      <c r="F2" s="296"/>
      <c r="G2" s="296"/>
      <c r="H2" s="296"/>
      <c r="I2" s="296"/>
      <c r="J2" s="296"/>
      <c r="K2" s="296"/>
      <c r="L2" s="296"/>
      <c r="M2" s="296"/>
      <c r="N2" s="165"/>
      <c r="O2" s="40" t="s">
        <v>131</v>
      </c>
      <c r="P2" s="163"/>
      <c r="Q2" s="217"/>
    </row>
    <row r="3" spans="2:26">
      <c r="B3" s="296" t="s">
        <v>45</v>
      </c>
      <c r="C3" s="296"/>
      <c r="D3" s="296"/>
      <c r="E3" s="296"/>
      <c r="F3" s="296"/>
      <c r="G3" s="296"/>
      <c r="H3" s="296"/>
      <c r="I3" s="296"/>
      <c r="J3" s="296"/>
      <c r="K3" s="296"/>
      <c r="L3" s="296"/>
      <c r="M3" s="296"/>
      <c r="N3" s="165"/>
      <c r="O3" s="165"/>
      <c r="P3" s="163"/>
      <c r="Q3" s="217"/>
    </row>
    <row r="4" spans="2:26" ht="15" customHeight="1">
      <c r="B4" s="296" t="s">
        <v>27</v>
      </c>
      <c r="C4" s="296"/>
      <c r="D4" s="296"/>
      <c r="E4" s="296"/>
      <c r="F4" s="296"/>
      <c r="G4" s="296"/>
      <c r="H4" s="296"/>
      <c r="I4" s="296"/>
      <c r="J4" s="296"/>
      <c r="K4" s="296"/>
      <c r="L4" s="296"/>
      <c r="M4" s="296"/>
      <c r="N4" s="165"/>
      <c r="O4" s="165"/>
      <c r="P4" s="163"/>
      <c r="Q4" s="217"/>
    </row>
    <row r="5" spans="2:26">
      <c r="B5" s="2"/>
      <c r="C5" s="2"/>
      <c r="D5" s="2"/>
      <c r="E5" s="2"/>
      <c r="F5" s="2"/>
      <c r="G5" s="2"/>
      <c r="H5" s="2"/>
      <c r="I5" s="2"/>
      <c r="J5" s="2"/>
      <c r="K5" s="2"/>
      <c r="L5" s="2"/>
      <c r="M5" s="2"/>
      <c r="N5" s="2"/>
      <c r="O5" s="2"/>
      <c r="P5" s="181"/>
      <c r="Q5" s="218"/>
    </row>
    <row r="6" spans="2:26" ht="15" customHeight="1">
      <c r="B6" s="321" t="s">
        <v>11</v>
      </c>
      <c r="C6" s="166" t="s">
        <v>22</v>
      </c>
      <c r="D6" s="166" t="s">
        <v>22</v>
      </c>
      <c r="E6" s="166" t="s">
        <v>24</v>
      </c>
      <c r="F6" s="166" t="s">
        <v>22</v>
      </c>
      <c r="G6" s="166" t="s">
        <v>23</v>
      </c>
      <c r="H6" s="251" t="s">
        <v>22</v>
      </c>
      <c r="I6" s="166" t="s">
        <v>23</v>
      </c>
      <c r="J6" s="166" t="s">
        <v>22</v>
      </c>
      <c r="K6" s="166" t="s">
        <v>22</v>
      </c>
      <c r="L6" s="166" t="s">
        <v>22</v>
      </c>
      <c r="M6" s="166" t="s">
        <v>135</v>
      </c>
      <c r="N6" s="1"/>
      <c r="O6" s="1"/>
      <c r="P6" s="182"/>
      <c r="Q6" s="219"/>
    </row>
    <row r="7" spans="2:26" ht="15" customHeight="1">
      <c r="B7" s="322"/>
      <c r="C7" s="167" t="s">
        <v>21</v>
      </c>
      <c r="D7" s="167" t="s">
        <v>20</v>
      </c>
      <c r="E7" s="167" t="s">
        <v>19</v>
      </c>
      <c r="F7" s="167" t="s">
        <v>18</v>
      </c>
      <c r="G7" s="167" t="s">
        <v>17</v>
      </c>
      <c r="H7" s="250" t="s">
        <v>240</v>
      </c>
      <c r="I7" s="167" t="s">
        <v>16</v>
      </c>
      <c r="J7" s="167" t="s">
        <v>15</v>
      </c>
      <c r="K7" s="167" t="s">
        <v>14</v>
      </c>
      <c r="L7" s="167" t="s">
        <v>13</v>
      </c>
      <c r="M7" s="167" t="s">
        <v>136</v>
      </c>
      <c r="N7" s="1"/>
      <c r="O7" s="1"/>
      <c r="P7" s="182"/>
      <c r="Q7" s="216" t="str">
        <f>+C7</f>
        <v>Coquimbo</v>
      </c>
      <c r="R7" s="216" t="str">
        <f>+D7</f>
        <v>Valparaíso</v>
      </c>
      <c r="S7" s="216" t="str">
        <f>+E7</f>
        <v>Metropolitana</v>
      </c>
      <c r="T7" s="216" t="str">
        <f>+F7</f>
        <v>O´Higgins</v>
      </c>
      <c r="U7" s="216" t="str">
        <f>+G7</f>
        <v>Maule</v>
      </c>
      <c r="V7" s="216" t="str">
        <f t="shared" ref="V7:W7" si="0">+I7</f>
        <v>Bío Bío</v>
      </c>
      <c r="W7" s="216" t="str">
        <f t="shared" si="0"/>
        <v>La Araucanía</v>
      </c>
      <c r="X7" s="216" t="str">
        <f>+K7</f>
        <v>Los Ríos</v>
      </c>
      <c r="Y7" s="216" t="str">
        <f>+L7</f>
        <v>Los Lagos</v>
      </c>
      <c r="Z7" s="182"/>
    </row>
    <row r="8" spans="2:26" ht="12.75" customHeight="1">
      <c r="B8" s="54" t="s">
        <v>10</v>
      </c>
      <c r="C8" s="67">
        <v>20.42828413284133</v>
      </c>
      <c r="D8" s="68">
        <v>12.118067226890757</v>
      </c>
      <c r="E8" s="68">
        <v>15.59320293398533</v>
      </c>
      <c r="F8" s="68">
        <v>18.212324840764332</v>
      </c>
      <c r="G8" s="68">
        <v>14.861480519480519</v>
      </c>
      <c r="H8" s="53" t="s">
        <v>232</v>
      </c>
      <c r="I8" s="68">
        <v>19.893708260105448</v>
      </c>
      <c r="J8" s="68">
        <v>19.841906666666667</v>
      </c>
      <c r="K8" s="54" t="s">
        <v>232</v>
      </c>
      <c r="L8" s="68">
        <v>22.540594727161249</v>
      </c>
      <c r="M8" s="68">
        <v>9.1190839694656489</v>
      </c>
      <c r="N8" s="68"/>
      <c r="O8" s="41"/>
      <c r="P8" s="183"/>
      <c r="Z8" s="183"/>
    </row>
    <row r="9" spans="2:26" ht="12.75" customHeight="1">
      <c r="B9" s="54" t="s">
        <v>9</v>
      </c>
      <c r="C9" s="68">
        <v>20.3</v>
      </c>
      <c r="D9" s="68">
        <v>12.5</v>
      </c>
      <c r="E9" s="68">
        <v>15.84</v>
      </c>
      <c r="F9" s="68">
        <v>19</v>
      </c>
      <c r="G9" s="68">
        <v>15.05</v>
      </c>
      <c r="H9" s="53" t="s">
        <v>232</v>
      </c>
      <c r="I9" s="68">
        <v>20.05</v>
      </c>
      <c r="J9" s="68">
        <v>18</v>
      </c>
      <c r="K9" s="54" t="s">
        <v>232</v>
      </c>
      <c r="L9" s="68">
        <v>22.72</v>
      </c>
      <c r="M9" s="68">
        <v>9.1190839694656489</v>
      </c>
      <c r="N9" s="68"/>
      <c r="O9" s="41"/>
      <c r="P9" s="183"/>
      <c r="Q9" s="215">
        <f t="shared" ref="Q9:Q23" si="1">+C9/C8-1</f>
        <v>-6.2797311809019707E-3</v>
      </c>
      <c r="R9" s="215">
        <f t="shared" ref="R9:R23" si="2">+D9/D8-1</f>
        <v>3.1517631150098868E-2</v>
      </c>
      <c r="S9" s="215">
        <f t="shared" ref="S9:S23" si="3">+E9/E8-1</f>
        <v>1.5827220812779652E-2</v>
      </c>
      <c r="T9" s="215">
        <f t="shared" ref="T9:T23" si="4">+F9/F8-1</f>
        <v>4.3249566769895775E-2</v>
      </c>
      <c r="U9" s="215">
        <f t="shared" ref="U9:U23" si="5">+G9/G8-1</f>
        <v>1.2685107669613949E-2</v>
      </c>
      <c r="V9" s="215">
        <f t="shared" ref="V9:Y21" si="6">+I9/I8-1</f>
        <v>7.8563401981710523E-3</v>
      </c>
      <c r="W9" s="215">
        <f t="shared" si="6"/>
        <v>-9.2829116556675029E-2</v>
      </c>
      <c r="X9" s="215" t="e">
        <f t="shared" si="6"/>
        <v>#VALUE!</v>
      </c>
      <c r="Y9" s="215">
        <f t="shared" si="6"/>
        <v>7.959207599015361E-3</v>
      </c>
      <c r="Z9" s="183"/>
    </row>
    <row r="10" spans="2:26" ht="12.75" customHeight="1">
      <c r="B10" s="54" t="s">
        <v>8</v>
      </c>
      <c r="C10" s="68">
        <v>21.48</v>
      </c>
      <c r="D10" s="68">
        <v>16.5</v>
      </c>
      <c r="E10" s="68">
        <v>13.26</v>
      </c>
      <c r="F10" s="68">
        <v>20.04</v>
      </c>
      <c r="G10" s="68">
        <v>15.16</v>
      </c>
      <c r="H10" s="53" t="s">
        <v>232</v>
      </c>
      <c r="I10" s="68">
        <v>20.27</v>
      </c>
      <c r="J10" s="68">
        <v>20.57</v>
      </c>
      <c r="K10" s="54" t="s">
        <v>232</v>
      </c>
      <c r="L10" s="68">
        <v>22.380000000000003</v>
      </c>
      <c r="M10" s="68">
        <v>9.1190839694656489</v>
      </c>
      <c r="N10" s="68"/>
      <c r="O10" s="41"/>
      <c r="P10" s="183"/>
      <c r="Q10" s="215">
        <f t="shared" si="1"/>
        <v>5.8128078817734075E-2</v>
      </c>
      <c r="R10" s="215">
        <f t="shared" si="2"/>
        <v>0.32000000000000006</v>
      </c>
      <c r="S10" s="215">
        <f t="shared" si="3"/>
        <v>-0.16287878787878785</v>
      </c>
      <c r="T10" s="215">
        <f t="shared" si="4"/>
        <v>5.4736842105263195E-2</v>
      </c>
      <c r="U10" s="215">
        <f t="shared" si="5"/>
        <v>7.3089700996677998E-3</v>
      </c>
      <c r="V10" s="215">
        <f t="shared" si="6"/>
        <v>1.0972568578553554E-2</v>
      </c>
      <c r="W10" s="215">
        <f t="shared" si="6"/>
        <v>0.14277777777777789</v>
      </c>
      <c r="X10" s="215" t="e">
        <f t="shared" si="6"/>
        <v>#VALUE!</v>
      </c>
      <c r="Y10" s="215">
        <f t="shared" si="6"/>
        <v>-1.4964788732394152E-2</v>
      </c>
      <c r="Z10" s="183"/>
    </row>
    <row r="11" spans="2:26" ht="12.75" customHeight="1">
      <c r="B11" s="54" t="s">
        <v>7</v>
      </c>
      <c r="C11" s="68">
        <v>21.55</v>
      </c>
      <c r="D11" s="68">
        <v>16.75</v>
      </c>
      <c r="E11" s="68">
        <v>14.86</v>
      </c>
      <c r="F11" s="68">
        <v>12.98</v>
      </c>
      <c r="G11" s="68">
        <v>16.940000000000001</v>
      </c>
      <c r="H11" s="53" t="s">
        <v>232</v>
      </c>
      <c r="I11" s="68">
        <v>19.95</v>
      </c>
      <c r="J11" s="68">
        <v>24.81</v>
      </c>
      <c r="K11" s="54" t="s">
        <v>232</v>
      </c>
      <c r="L11" s="68">
        <v>25.82</v>
      </c>
      <c r="M11" s="68">
        <v>9.4073842480743544</v>
      </c>
      <c r="N11" s="68"/>
      <c r="O11" s="41"/>
      <c r="P11" s="183"/>
      <c r="Q11" s="215">
        <f t="shared" si="1"/>
        <v>3.2588454376163423E-3</v>
      </c>
      <c r="R11" s="215">
        <f t="shared" si="2"/>
        <v>1.5151515151515138E-2</v>
      </c>
      <c r="S11" s="215">
        <f t="shared" si="3"/>
        <v>0.1206636500754148</v>
      </c>
      <c r="T11" s="215">
        <f t="shared" si="4"/>
        <v>-0.35229540918163671</v>
      </c>
      <c r="U11" s="215">
        <f t="shared" si="5"/>
        <v>0.11741424802110823</v>
      </c>
      <c r="V11" s="215">
        <f t="shared" si="6"/>
        <v>-1.5786877158362134E-2</v>
      </c>
      <c r="W11" s="215">
        <f t="shared" si="6"/>
        <v>0.20612542537676215</v>
      </c>
      <c r="X11" s="215" t="e">
        <f t="shared" si="6"/>
        <v>#VALUE!</v>
      </c>
      <c r="Y11" s="215">
        <f t="shared" si="6"/>
        <v>0.15370866845397657</v>
      </c>
      <c r="Z11" s="183"/>
    </row>
    <row r="12" spans="2:26" ht="12.75" customHeight="1">
      <c r="B12" s="54" t="s">
        <v>6</v>
      </c>
      <c r="C12" s="68">
        <v>17.426408798813643</v>
      </c>
      <c r="D12" s="68">
        <v>9.3375088133761874</v>
      </c>
      <c r="E12" s="68">
        <v>16.623426967364942</v>
      </c>
      <c r="F12" s="68">
        <v>13.281982350534744</v>
      </c>
      <c r="G12" s="68">
        <v>13.350154657230894</v>
      </c>
      <c r="H12" s="53" t="s">
        <v>232</v>
      </c>
      <c r="I12" s="68">
        <v>11.576870309860222</v>
      </c>
      <c r="J12" s="68">
        <v>15.118167139676645</v>
      </c>
      <c r="K12" s="54">
        <v>18.236673129705636</v>
      </c>
      <c r="L12" s="68">
        <v>19.057086368736975</v>
      </c>
      <c r="M12" s="68">
        <v>9.1190793201133147</v>
      </c>
      <c r="N12" s="68"/>
      <c r="O12" s="41"/>
      <c r="P12" s="183"/>
      <c r="Q12" s="215">
        <f t="shared" si="1"/>
        <v>-0.1913499397302254</v>
      </c>
      <c r="R12" s="215">
        <f t="shared" si="2"/>
        <v>-0.44253678726112311</v>
      </c>
      <c r="S12" s="215">
        <f t="shared" si="3"/>
        <v>0.11866937869212268</v>
      </c>
      <c r="T12" s="215">
        <f t="shared" si="4"/>
        <v>2.3265204201444067E-2</v>
      </c>
      <c r="U12" s="215">
        <f t="shared" si="5"/>
        <v>-0.21191530949050219</v>
      </c>
      <c r="V12" s="215">
        <f t="shared" si="6"/>
        <v>-0.41970574887918688</v>
      </c>
      <c r="W12" s="215">
        <f t="shared" si="6"/>
        <v>-0.39064219509566123</v>
      </c>
      <c r="X12" s="215" t="e">
        <f t="shared" si="6"/>
        <v>#VALUE!</v>
      </c>
      <c r="Y12" s="215">
        <f t="shared" si="6"/>
        <v>-0.26192539238044243</v>
      </c>
      <c r="Z12" s="183"/>
    </row>
    <row r="13" spans="2:26" ht="12.75" customHeight="1">
      <c r="B13" s="54" t="s">
        <v>5</v>
      </c>
      <c r="C13" s="68">
        <v>19</v>
      </c>
      <c r="D13" s="68">
        <v>13.6</v>
      </c>
      <c r="E13" s="68">
        <v>15.330000000000002</v>
      </c>
      <c r="F13" s="68">
        <v>17</v>
      </c>
      <c r="G13" s="68">
        <v>17.07</v>
      </c>
      <c r="H13" s="53" t="s">
        <v>232</v>
      </c>
      <c r="I13" s="68">
        <v>16.7</v>
      </c>
      <c r="J13" s="68">
        <v>14.88</v>
      </c>
      <c r="K13" s="68">
        <v>20.43</v>
      </c>
      <c r="L13" s="68">
        <v>21.03</v>
      </c>
      <c r="M13" s="68">
        <v>9.1100436681222714</v>
      </c>
      <c r="N13" s="68"/>
      <c r="O13" s="41"/>
      <c r="P13" s="183"/>
      <c r="Q13" s="215">
        <f t="shared" si="1"/>
        <v>9.0299224547830237E-2</v>
      </c>
      <c r="R13" s="215">
        <f t="shared" si="2"/>
        <v>0.456491262478671</v>
      </c>
      <c r="S13" s="215">
        <f t="shared" si="3"/>
        <v>-7.7807480365161275E-2</v>
      </c>
      <c r="T13" s="215">
        <f t="shared" si="4"/>
        <v>0.2799294225319886</v>
      </c>
      <c r="U13" s="215">
        <f t="shared" si="5"/>
        <v>0.27863687262636416</v>
      </c>
      <c r="V13" s="215">
        <f t="shared" si="6"/>
        <v>0.44253149193321439</v>
      </c>
      <c r="W13" s="215">
        <f t="shared" si="6"/>
        <v>-1.5753704630741217E-2</v>
      </c>
      <c r="X13" s="215">
        <f t="shared" si="6"/>
        <v>0.12027012025135564</v>
      </c>
      <c r="Y13" s="215">
        <f t="shared" si="6"/>
        <v>0.10352650940909713</v>
      </c>
      <c r="Z13" s="183"/>
    </row>
    <row r="14" spans="2:26" ht="12.75" customHeight="1">
      <c r="B14" s="54" t="s">
        <v>4</v>
      </c>
      <c r="C14" s="68">
        <v>17.22</v>
      </c>
      <c r="D14" s="68">
        <v>13.780000000000001</v>
      </c>
      <c r="E14" s="68">
        <v>19.23</v>
      </c>
      <c r="F14" s="68">
        <v>14.49</v>
      </c>
      <c r="G14" s="68">
        <v>14.62</v>
      </c>
      <c r="H14" s="53" t="s">
        <v>232</v>
      </c>
      <c r="I14" s="68">
        <v>15.63</v>
      </c>
      <c r="J14" s="68">
        <v>19.71</v>
      </c>
      <c r="K14" s="68">
        <v>26.630000000000003</v>
      </c>
      <c r="L14" s="68">
        <v>25.910000000000004</v>
      </c>
      <c r="M14" s="68">
        <v>9.1206695778748177</v>
      </c>
      <c r="N14" s="68"/>
      <c r="O14" s="41"/>
      <c r="P14" s="183"/>
      <c r="Q14" s="215">
        <f t="shared" si="1"/>
        <v>-9.3684210526315814E-2</v>
      </c>
      <c r="R14" s="215">
        <f t="shared" si="2"/>
        <v>1.3235294117647234E-2</v>
      </c>
      <c r="S14" s="215">
        <f t="shared" si="3"/>
        <v>0.25440313111545976</v>
      </c>
      <c r="T14" s="215">
        <f t="shared" si="4"/>
        <v>-0.14764705882352935</v>
      </c>
      <c r="U14" s="215">
        <f t="shared" si="5"/>
        <v>-0.14352665495020511</v>
      </c>
      <c r="V14" s="215">
        <f t="shared" si="6"/>
        <v>-6.4071856287425066E-2</v>
      </c>
      <c r="W14" s="215">
        <f t="shared" si="6"/>
        <v>0.32459677419354827</v>
      </c>
      <c r="X14" s="215">
        <f t="shared" si="6"/>
        <v>0.30347528144884994</v>
      </c>
      <c r="Y14" s="215">
        <f t="shared" si="6"/>
        <v>0.23204945316214931</v>
      </c>
      <c r="Z14" s="183"/>
    </row>
    <row r="15" spans="2:26" ht="12.75" customHeight="1">
      <c r="B15" s="54" t="s">
        <v>3</v>
      </c>
      <c r="C15" s="68">
        <v>22.94</v>
      </c>
      <c r="D15" s="68">
        <v>26.330000000000002</v>
      </c>
      <c r="E15" s="68">
        <v>24.669999999999998</v>
      </c>
      <c r="F15" s="68">
        <v>19.36</v>
      </c>
      <c r="G15" s="68">
        <v>12.52</v>
      </c>
      <c r="H15" s="53" t="s">
        <v>232</v>
      </c>
      <c r="I15" s="68">
        <v>18.490000000000002</v>
      </c>
      <c r="J15" s="68">
        <v>18.830000000000002</v>
      </c>
      <c r="K15" s="68">
        <v>33.1</v>
      </c>
      <c r="L15" s="68">
        <v>29.53</v>
      </c>
      <c r="M15" s="68">
        <v>9.1206695778748177</v>
      </c>
      <c r="N15" s="68"/>
      <c r="O15" s="41"/>
      <c r="P15" s="183"/>
      <c r="Q15" s="215">
        <f t="shared" si="1"/>
        <v>0.33217189314750306</v>
      </c>
      <c r="R15" s="215">
        <f t="shared" si="2"/>
        <v>0.91074020319303339</v>
      </c>
      <c r="S15" s="215">
        <f t="shared" si="3"/>
        <v>0.28289131565262604</v>
      </c>
      <c r="T15" s="215">
        <f t="shared" si="4"/>
        <v>0.33609385783298817</v>
      </c>
      <c r="U15" s="215">
        <f t="shared" si="5"/>
        <v>-0.14363885088919282</v>
      </c>
      <c r="V15" s="215">
        <f t="shared" si="6"/>
        <v>0.18298144593730004</v>
      </c>
      <c r="W15" s="215">
        <f t="shared" si="6"/>
        <v>-4.4647387113140535E-2</v>
      </c>
      <c r="X15" s="215">
        <f t="shared" si="6"/>
        <v>0.24295906871948914</v>
      </c>
      <c r="Y15" s="215">
        <f t="shared" si="6"/>
        <v>0.13971439598610558</v>
      </c>
      <c r="Z15" s="183"/>
    </row>
    <row r="16" spans="2:26" ht="12.75" customHeight="1">
      <c r="B16" s="54" t="s">
        <v>2</v>
      </c>
      <c r="C16" s="68">
        <v>23.54</v>
      </c>
      <c r="D16" s="68">
        <v>20.52</v>
      </c>
      <c r="E16" s="68">
        <v>21.1</v>
      </c>
      <c r="F16" s="68">
        <v>17.82</v>
      </c>
      <c r="G16" s="68">
        <v>24.35</v>
      </c>
      <c r="H16" s="53" t="s">
        <v>232</v>
      </c>
      <c r="I16" s="68">
        <v>27.26</v>
      </c>
      <c r="J16" s="68">
        <v>34.69</v>
      </c>
      <c r="K16" s="68">
        <v>37.019999999999996</v>
      </c>
      <c r="L16" s="68">
        <v>42.55</v>
      </c>
      <c r="M16" s="68">
        <v>9.1206695778748177</v>
      </c>
      <c r="N16" s="68"/>
      <c r="O16" s="41"/>
      <c r="P16" s="183"/>
      <c r="Q16" s="215">
        <f t="shared" si="1"/>
        <v>2.6155187445509931E-2</v>
      </c>
      <c r="R16" s="215">
        <f t="shared" si="2"/>
        <v>-0.22066084314470191</v>
      </c>
      <c r="S16" s="215">
        <f t="shared" si="3"/>
        <v>-0.14471017430077004</v>
      </c>
      <c r="T16" s="215">
        <f t="shared" si="4"/>
        <v>-7.9545454545454475E-2</v>
      </c>
      <c r="U16" s="215">
        <f t="shared" si="5"/>
        <v>0.94488817891373822</v>
      </c>
      <c r="V16" s="215">
        <f t="shared" si="6"/>
        <v>0.4743104380746348</v>
      </c>
      <c r="W16" s="215">
        <f t="shared" si="6"/>
        <v>0.84227296866702051</v>
      </c>
      <c r="X16" s="215">
        <f t="shared" si="6"/>
        <v>0.11842900302114789</v>
      </c>
      <c r="Y16" s="215">
        <f t="shared" si="6"/>
        <v>0.44090755164239748</v>
      </c>
      <c r="Z16" s="183"/>
    </row>
    <row r="17" spans="2:26" ht="12.75" customHeight="1">
      <c r="B17" s="54" t="s">
        <v>110</v>
      </c>
      <c r="C17" s="68">
        <v>22.02</v>
      </c>
      <c r="D17" s="68">
        <v>11.26</v>
      </c>
      <c r="E17" s="68">
        <v>24.48</v>
      </c>
      <c r="F17" s="68">
        <v>15.260000000000002</v>
      </c>
      <c r="G17" s="68">
        <v>16.580000000000002</v>
      </c>
      <c r="H17" s="53" t="s">
        <v>232</v>
      </c>
      <c r="I17" s="68">
        <v>16.84</v>
      </c>
      <c r="J17" s="68">
        <v>26.2</v>
      </c>
      <c r="K17" s="68">
        <v>36.230000000000004</v>
      </c>
      <c r="L17" s="68">
        <v>37.019999999999996</v>
      </c>
      <c r="M17" s="68">
        <v>9.2662299854439585</v>
      </c>
      <c r="N17" s="68"/>
      <c r="O17" s="41"/>
      <c r="P17" s="183"/>
      <c r="Q17" s="215">
        <f t="shared" si="1"/>
        <v>-6.457094307561595E-2</v>
      </c>
      <c r="R17" s="215">
        <f t="shared" si="2"/>
        <v>-0.45126705653021437</v>
      </c>
      <c r="S17" s="215">
        <f t="shared" si="3"/>
        <v>0.16018957345971563</v>
      </c>
      <c r="T17" s="215">
        <f t="shared" si="4"/>
        <v>-0.14365881032547689</v>
      </c>
      <c r="U17" s="215">
        <f t="shared" si="5"/>
        <v>-0.31909650924024635</v>
      </c>
      <c r="V17" s="215">
        <f t="shared" si="6"/>
        <v>-0.38224504768892154</v>
      </c>
      <c r="W17" s="215">
        <f t="shared" si="6"/>
        <v>-0.24473911790141245</v>
      </c>
      <c r="X17" s="215">
        <f t="shared" si="6"/>
        <v>-2.1339816315504967E-2</v>
      </c>
      <c r="Y17" s="215">
        <f t="shared" si="6"/>
        <v>-0.12996474735605179</v>
      </c>
      <c r="Z17" s="183"/>
    </row>
    <row r="18" spans="2:26" ht="12.75" customHeight="1">
      <c r="B18" s="54" t="s">
        <v>117</v>
      </c>
      <c r="C18" s="68">
        <v>20.370432012241562</v>
      </c>
      <c r="D18" s="68">
        <v>14.861034346434494</v>
      </c>
      <c r="E18" s="68">
        <v>22.069840622540045</v>
      </c>
      <c r="F18" s="68">
        <v>20.403633040912361</v>
      </c>
      <c r="G18" s="68">
        <v>22.892935432721355</v>
      </c>
      <c r="H18" s="53" t="s">
        <v>232</v>
      </c>
      <c r="I18" s="68">
        <v>18.231266095438755</v>
      </c>
      <c r="J18" s="68">
        <v>21.756812355395361</v>
      </c>
      <c r="K18" s="68">
        <v>22.805810423147129</v>
      </c>
      <c r="L18" s="68">
        <v>33.981243498108171</v>
      </c>
      <c r="M18" s="68">
        <v>9.1199999999999992</v>
      </c>
      <c r="N18" s="68"/>
      <c r="O18" s="41"/>
      <c r="P18" s="183"/>
      <c r="Q18" s="215">
        <f t="shared" si="1"/>
        <v>-7.4912261024452254E-2</v>
      </c>
      <c r="R18" s="215">
        <f t="shared" si="2"/>
        <v>0.31980766842224639</v>
      </c>
      <c r="S18" s="215">
        <f t="shared" si="3"/>
        <v>-9.8454222935455693E-2</v>
      </c>
      <c r="T18" s="215">
        <f t="shared" si="4"/>
        <v>0.3370663853808884</v>
      </c>
      <c r="U18" s="215">
        <f t="shared" si="5"/>
        <v>0.38075605746208407</v>
      </c>
      <c r="V18" s="215">
        <f t="shared" si="6"/>
        <v>8.2616751510614872E-2</v>
      </c>
      <c r="W18" s="215">
        <f t="shared" si="6"/>
        <v>-0.16958731467956634</v>
      </c>
      <c r="X18" s="215">
        <f t="shared" si="6"/>
        <v>-0.3705268997199247</v>
      </c>
      <c r="Y18" s="215">
        <f t="shared" si="6"/>
        <v>-8.2084184275846184E-2</v>
      </c>
      <c r="Z18" s="183"/>
    </row>
    <row r="19" spans="2:26" ht="12.75" customHeight="1">
      <c r="B19" s="54" t="s">
        <v>126</v>
      </c>
      <c r="C19" s="68">
        <v>21.5</v>
      </c>
      <c r="D19" s="68">
        <v>12.209999999999999</v>
      </c>
      <c r="E19" s="68">
        <v>23.61</v>
      </c>
      <c r="F19" s="68">
        <v>12.64</v>
      </c>
      <c r="G19" s="68">
        <v>12.79</v>
      </c>
      <c r="H19" s="53" t="s">
        <v>232</v>
      </c>
      <c r="I19" s="68">
        <v>15.45</v>
      </c>
      <c r="J19" s="68">
        <v>20.84</v>
      </c>
      <c r="K19" s="68">
        <v>25.14</v>
      </c>
      <c r="L19" s="68">
        <v>31.990000000000002</v>
      </c>
      <c r="M19" s="68">
        <v>9.1206695778748177</v>
      </c>
      <c r="N19" s="68"/>
      <c r="O19" s="41"/>
      <c r="P19" s="183"/>
      <c r="Q19" s="215">
        <f t="shared" si="1"/>
        <v>5.545135160018333E-2</v>
      </c>
      <c r="R19" s="215">
        <f t="shared" si="2"/>
        <v>-0.17838827935086088</v>
      </c>
      <c r="S19" s="215">
        <f t="shared" si="3"/>
        <v>6.9785704564036655E-2</v>
      </c>
      <c r="T19" s="215">
        <f t="shared" si="4"/>
        <v>-0.38050248332466607</v>
      </c>
      <c r="U19" s="215">
        <f t="shared" si="5"/>
        <v>-0.44131236303934263</v>
      </c>
      <c r="V19" s="215">
        <f t="shared" si="6"/>
        <v>-0.15255474199537877</v>
      </c>
      <c r="W19" s="215">
        <f t="shared" si="6"/>
        <v>-4.2139093743114753E-2</v>
      </c>
      <c r="X19" s="215">
        <f t="shared" si="6"/>
        <v>0.10235065246722153</v>
      </c>
      <c r="Y19" s="215">
        <f t="shared" si="6"/>
        <v>-5.8598311689771698E-2</v>
      </c>
      <c r="Z19" s="183"/>
    </row>
    <row r="20" spans="2:26" ht="12.75" customHeight="1">
      <c r="B20" s="54" t="s">
        <v>152</v>
      </c>
      <c r="C20" s="68">
        <v>23.15</v>
      </c>
      <c r="D20" s="68">
        <v>15.08</v>
      </c>
      <c r="E20" s="68">
        <v>22.86</v>
      </c>
      <c r="F20" s="68">
        <v>16.309999999999999</v>
      </c>
      <c r="G20" s="68">
        <v>16.440000000000001</v>
      </c>
      <c r="H20" s="53" t="s">
        <v>232</v>
      </c>
      <c r="I20" s="68">
        <v>15.78</v>
      </c>
      <c r="J20" s="68">
        <v>18.21</v>
      </c>
      <c r="K20" s="68">
        <v>17.8</v>
      </c>
      <c r="L20" s="68">
        <v>25.64</v>
      </c>
      <c r="M20" s="68">
        <v>9.1199999999999992</v>
      </c>
      <c r="N20" s="68"/>
      <c r="O20" s="41"/>
      <c r="P20" s="183"/>
      <c r="Q20" s="215">
        <f t="shared" si="1"/>
        <v>7.6744186046511453E-2</v>
      </c>
      <c r="R20" s="215">
        <f t="shared" si="2"/>
        <v>0.23505323505323505</v>
      </c>
      <c r="S20" s="215">
        <f t="shared" si="3"/>
        <v>-3.1766200762388785E-2</v>
      </c>
      <c r="T20" s="215">
        <f t="shared" si="4"/>
        <v>0.29034810126582267</v>
      </c>
      <c r="U20" s="215">
        <f t="shared" si="5"/>
        <v>0.28537920250195481</v>
      </c>
      <c r="V20" s="215">
        <f t="shared" si="6"/>
        <v>2.1359223300970953E-2</v>
      </c>
      <c r="W20" s="215">
        <f t="shared" si="6"/>
        <v>-0.1261996161228407</v>
      </c>
      <c r="X20" s="215">
        <f t="shared" si="6"/>
        <v>-0.29196499602227521</v>
      </c>
      <c r="Y20" s="215">
        <f t="shared" si="6"/>
        <v>-0.19849953110346985</v>
      </c>
      <c r="Z20" s="183"/>
    </row>
    <row r="21" spans="2:26" ht="12.75" customHeight="1">
      <c r="B21" s="54" t="s">
        <v>161</v>
      </c>
      <c r="C21" s="68">
        <v>24.23</v>
      </c>
      <c r="D21" s="68">
        <v>17.809999999999999</v>
      </c>
      <c r="E21" s="68">
        <v>17.2</v>
      </c>
      <c r="F21" s="68">
        <v>13.73</v>
      </c>
      <c r="G21" s="68">
        <v>16.919999999999998</v>
      </c>
      <c r="H21" s="53" t="s">
        <v>232</v>
      </c>
      <c r="I21" s="68">
        <v>14.809999999999999</v>
      </c>
      <c r="J21" s="68">
        <v>22.619999999999997</v>
      </c>
      <c r="K21" s="68">
        <v>22</v>
      </c>
      <c r="L21" s="68">
        <v>33.200000000000003</v>
      </c>
      <c r="M21" s="68">
        <v>9.120000000000001</v>
      </c>
      <c r="N21" s="68"/>
      <c r="O21" s="41"/>
      <c r="P21" s="183"/>
      <c r="Q21" s="215">
        <f t="shared" si="1"/>
        <v>4.6652267818574567E-2</v>
      </c>
      <c r="R21" s="215">
        <f t="shared" si="2"/>
        <v>0.18103448275862055</v>
      </c>
      <c r="S21" s="215">
        <f t="shared" si="3"/>
        <v>-0.24759405074365703</v>
      </c>
      <c r="T21" s="215">
        <f t="shared" si="4"/>
        <v>-0.15818516247700787</v>
      </c>
      <c r="U21" s="215">
        <f t="shared" si="5"/>
        <v>2.9197080291970545E-2</v>
      </c>
      <c r="V21" s="215">
        <f t="shared" si="6"/>
        <v>-6.1470215462610889E-2</v>
      </c>
      <c r="W21" s="215">
        <f t="shared" si="6"/>
        <v>0.24217462932454681</v>
      </c>
      <c r="X21" s="215">
        <f t="shared" si="6"/>
        <v>0.23595505617977519</v>
      </c>
      <c r="Y21" s="215">
        <f t="shared" si="6"/>
        <v>0.29485179407176298</v>
      </c>
      <c r="Z21" s="183"/>
    </row>
    <row r="22" spans="2:26" ht="12.75" customHeight="1">
      <c r="B22" s="54" t="s">
        <v>191</v>
      </c>
      <c r="C22" s="68">
        <v>24.86</v>
      </c>
      <c r="D22" s="68">
        <v>13.88</v>
      </c>
      <c r="E22" s="68">
        <v>17</v>
      </c>
      <c r="F22" s="68">
        <v>15.419999999999998</v>
      </c>
      <c r="G22" s="68">
        <v>22.130000000000003</v>
      </c>
      <c r="H22" s="53" t="s">
        <v>232</v>
      </c>
      <c r="I22" s="68">
        <v>17.25</v>
      </c>
      <c r="J22" s="68">
        <v>26.639999999999997</v>
      </c>
      <c r="K22" s="68">
        <v>31.689999999999998</v>
      </c>
      <c r="L22" s="68">
        <v>42.980000000000004</v>
      </c>
      <c r="M22" s="68">
        <v>9.120000000000001</v>
      </c>
      <c r="N22" s="68"/>
      <c r="O22" s="41"/>
      <c r="P22" s="183"/>
      <c r="Q22" s="215">
        <f t="shared" si="1"/>
        <v>2.6000825423029283E-2</v>
      </c>
      <c r="R22" s="215">
        <f t="shared" si="2"/>
        <v>-0.22066254912970229</v>
      </c>
      <c r="S22" s="215">
        <f t="shared" si="3"/>
        <v>-1.1627906976744096E-2</v>
      </c>
      <c r="T22" s="215">
        <f t="shared" si="4"/>
        <v>0.12308812818645287</v>
      </c>
      <c r="U22" s="215">
        <f t="shared" si="5"/>
        <v>0.30791962174940934</v>
      </c>
      <c r="V22" s="215">
        <f t="shared" ref="V22:Y22" si="7">+I22/I21-1</f>
        <v>0.16475354490209337</v>
      </c>
      <c r="W22" s="215">
        <f t="shared" si="7"/>
        <v>0.17771883289124668</v>
      </c>
      <c r="X22" s="215">
        <f t="shared" si="7"/>
        <v>0.44045454545454543</v>
      </c>
      <c r="Y22" s="215">
        <f t="shared" si="7"/>
        <v>0.29457831325301198</v>
      </c>
      <c r="Z22" s="183"/>
    </row>
    <row r="23" spans="2:26" ht="12.75" customHeight="1">
      <c r="B23" s="54" t="s">
        <v>208</v>
      </c>
      <c r="C23" s="68">
        <v>28.378922166817894</v>
      </c>
      <c r="D23" s="68">
        <v>16.260056952992556</v>
      </c>
      <c r="E23" s="68">
        <v>18.951020851994503</v>
      </c>
      <c r="F23" s="68">
        <v>14.489636066017113</v>
      </c>
      <c r="G23" s="68">
        <v>18.728394313163221</v>
      </c>
      <c r="H23" s="53">
        <v>20.754925615331164</v>
      </c>
      <c r="I23" s="68">
        <v>17.313359038330688</v>
      </c>
      <c r="J23" s="68">
        <v>31.758873628341366</v>
      </c>
      <c r="K23" s="68">
        <v>48.387835356389296</v>
      </c>
      <c r="L23" s="68">
        <v>39.863420959984026</v>
      </c>
      <c r="M23" s="68">
        <v>9.120000000000001</v>
      </c>
      <c r="N23" s="68"/>
      <c r="O23" s="41"/>
      <c r="P23" s="183"/>
      <c r="Q23" s="215">
        <f t="shared" si="1"/>
        <v>0.14154956423241738</v>
      </c>
      <c r="R23" s="215">
        <f t="shared" si="2"/>
        <v>0.17147384387554432</v>
      </c>
      <c r="S23" s="215">
        <f t="shared" si="3"/>
        <v>0.11476593247026479</v>
      </c>
      <c r="T23" s="215">
        <f t="shared" si="4"/>
        <v>-6.0334885472301258E-2</v>
      </c>
      <c r="U23" s="215">
        <f t="shared" si="5"/>
        <v>-0.15371015304278268</v>
      </c>
      <c r="V23" s="215">
        <f t="shared" ref="V23:Y23" si="8">+I23/I22-1</f>
        <v>3.6729877293153468E-3</v>
      </c>
      <c r="W23" s="215">
        <f t="shared" si="8"/>
        <v>0.19214991097377521</v>
      </c>
      <c r="X23" s="215">
        <f t="shared" si="8"/>
        <v>0.52691181307634261</v>
      </c>
      <c r="Y23" s="215">
        <f t="shared" si="8"/>
        <v>-7.2512308981293128E-2</v>
      </c>
      <c r="Z23" s="183"/>
    </row>
    <row r="24" spans="2:26" ht="12.75" customHeight="1">
      <c r="B24" s="54" t="s">
        <v>246</v>
      </c>
      <c r="C24" s="68">
        <v>29.921458117890381</v>
      </c>
      <c r="D24" s="68">
        <v>17.272248243559719</v>
      </c>
      <c r="E24" s="68">
        <v>23.065879953379955</v>
      </c>
      <c r="F24" s="68">
        <v>10.95473496128648</v>
      </c>
      <c r="G24" s="68">
        <v>24.970121686223383</v>
      </c>
      <c r="H24" s="68">
        <v>28.285777067518978</v>
      </c>
      <c r="I24" s="68">
        <v>11.349226441631505</v>
      </c>
      <c r="J24" s="68">
        <v>24.713979620988475</v>
      </c>
      <c r="K24" s="68">
        <v>42.458664666166541</v>
      </c>
      <c r="L24" s="68">
        <v>43.661217911822263</v>
      </c>
      <c r="M24" s="68">
        <v>9.1199417758369723</v>
      </c>
      <c r="N24" s="68"/>
      <c r="O24" s="41"/>
      <c r="P24" s="183"/>
      <c r="Q24" s="215"/>
      <c r="R24" s="215"/>
      <c r="S24" s="215"/>
      <c r="T24" s="215"/>
      <c r="U24" s="215"/>
      <c r="V24" s="215"/>
      <c r="W24" s="215"/>
      <c r="X24" s="215"/>
      <c r="Y24" s="215"/>
      <c r="Z24" s="183"/>
    </row>
    <row r="25" spans="2:26" ht="12.9">
      <c r="B25" s="318" t="s">
        <v>219</v>
      </c>
      <c r="C25" s="319"/>
      <c r="D25" s="319"/>
      <c r="E25" s="319"/>
      <c r="F25" s="319"/>
      <c r="G25" s="319"/>
      <c r="H25" s="320"/>
      <c r="I25" s="319"/>
      <c r="J25" s="319"/>
      <c r="K25" s="319"/>
      <c r="L25" s="319"/>
      <c r="M25" s="319"/>
    </row>
    <row r="26" spans="2:26" ht="12.75" customHeight="1">
      <c r="B26" s="179"/>
      <c r="C26" s="180"/>
      <c r="D26" s="180"/>
      <c r="E26" s="180"/>
      <c r="F26" s="180"/>
      <c r="G26" s="180"/>
      <c r="H26" s="180"/>
      <c r="I26" s="42"/>
      <c r="J26" s="42"/>
      <c r="K26" s="42"/>
      <c r="L26" s="42"/>
    </row>
    <row r="27" spans="2:26">
      <c r="B27" s="2"/>
      <c r="C27" s="2"/>
      <c r="D27" s="2"/>
      <c r="E27" s="2"/>
      <c r="F27" s="2"/>
      <c r="G27" s="2"/>
      <c r="H27" s="2"/>
      <c r="I27" s="2"/>
      <c r="J27" s="2"/>
      <c r="K27" s="2"/>
      <c r="L27" s="2"/>
    </row>
    <row r="32" spans="2:26">
      <c r="Q32" s="218"/>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80"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zoomScale="90" zoomScaleNormal="80" zoomScaleSheetLayoutView="90" zoomScalePageLayoutView="80" workbookViewId="0"/>
  </sheetViews>
  <sheetFormatPr baseColWidth="10" defaultColWidth="10.84375" defaultRowHeight="12.45"/>
  <cols>
    <col min="1" max="1" width="1.15234375" style="33" customWidth="1"/>
    <col min="2" max="2" width="41" style="33" customWidth="1"/>
    <col min="3" max="3" width="26.3046875" style="33" customWidth="1"/>
    <col min="4" max="4" width="26.15234375" style="33" customWidth="1"/>
    <col min="5" max="5" width="22.3046875" style="33" customWidth="1"/>
    <col min="6" max="6" width="4" style="33" customWidth="1"/>
    <col min="7" max="7" width="14.3828125" style="33" customWidth="1"/>
    <col min="8" max="16384" width="10.84375" style="33"/>
  </cols>
  <sheetData>
    <row r="1" spans="2:9" ht="6.75" customHeight="1"/>
    <row r="2" spans="2:9">
      <c r="B2" s="332" t="s">
        <v>186</v>
      </c>
      <c r="C2" s="332"/>
      <c r="D2" s="332"/>
      <c r="E2" s="332"/>
      <c r="G2" s="40" t="s">
        <v>131</v>
      </c>
    </row>
    <row r="3" spans="2:9">
      <c r="B3" s="332" t="s">
        <v>187</v>
      </c>
      <c r="C3" s="332"/>
      <c r="D3" s="332"/>
      <c r="E3" s="332"/>
      <c r="G3" s="40"/>
    </row>
    <row r="4" spans="2:9">
      <c r="B4" s="332" t="s">
        <v>227</v>
      </c>
      <c r="C4" s="332"/>
      <c r="D4" s="332"/>
      <c r="E4" s="332"/>
    </row>
    <row r="6" spans="2:9" ht="37.299999999999997">
      <c r="C6" s="131" t="s">
        <v>201</v>
      </c>
      <c r="D6" s="131" t="s">
        <v>228</v>
      </c>
      <c r="E6" s="131" t="s">
        <v>199</v>
      </c>
    </row>
    <row r="7" spans="2:9">
      <c r="B7" s="132" t="s">
        <v>134</v>
      </c>
      <c r="C7" s="133">
        <v>26</v>
      </c>
      <c r="D7" s="133">
        <v>30</v>
      </c>
      <c r="E7" s="133">
        <v>30</v>
      </c>
      <c r="G7" s="255"/>
      <c r="H7" s="255"/>
      <c r="I7" s="255"/>
    </row>
    <row r="8" spans="2:9">
      <c r="B8" s="132" t="s">
        <v>163</v>
      </c>
      <c r="C8" s="134">
        <v>998000</v>
      </c>
      <c r="D8" s="134">
        <v>648000</v>
      </c>
      <c r="E8" s="134">
        <v>1538000</v>
      </c>
      <c r="G8" s="39"/>
      <c r="H8" s="39"/>
      <c r="I8" s="39"/>
    </row>
    <row r="9" spans="2:9">
      <c r="B9" s="132" t="s">
        <v>164</v>
      </c>
      <c r="C9" s="134">
        <v>612000</v>
      </c>
      <c r="D9" s="134">
        <v>651000</v>
      </c>
      <c r="E9" s="134">
        <v>622000</v>
      </c>
      <c r="G9" s="39"/>
      <c r="H9" s="39"/>
      <c r="I9" s="39"/>
    </row>
    <row r="10" spans="2:9">
      <c r="B10" s="132" t="s">
        <v>165</v>
      </c>
      <c r="C10" s="134">
        <v>1718582</v>
      </c>
      <c r="D10" s="134">
        <v>2349219</v>
      </c>
      <c r="E10" s="134">
        <v>1816105</v>
      </c>
      <c r="G10" s="39"/>
      <c r="H10" s="39"/>
      <c r="I10" s="39"/>
    </row>
    <row r="11" spans="2:9" ht="13.75">
      <c r="B11" s="135" t="s">
        <v>194</v>
      </c>
      <c r="C11" s="134">
        <f>124821.825+166429.1</f>
        <v>291250.92499999999</v>
      </c>
      <c r="D11" s="134">
        <v>346581</v>
      </c>
      <c r="E11" s="134">
        <f>198805+178925</f>
        <v>377730</v>
      </c>
      <c r="G11" s="39"/>
      <c r="H11" s="39"/>
      <c r="I11" s="39"/>
    </row>
    <row r="12" spans="2:9" ht="12.9">
      <c r="B12" s="136" t="s">
        <v>166</v>
      </c>
      <c r="C12" s="137">
        <f>SUM(C8:C11)</f>
        <v>3619832.9249999998</v>
      </c>
      <c r="D12" s="137">
        <f>SUM(D8:D11)</f>
        <v>3994800</v>
      </c>
      <c r="E12" s="137">
        <f>SUM(E8:E11)</f>
        <v>4353835</v>
      </c>
      <c r="G12" s="39"/>
      <c r="H12" s="39"/>
      <c r="I12" s="39"/>
    </row>
    <row r="13" spans="2:9" ht="13.75">
      <c r="B13" s="132" t="s">
        <v>224</v>
      </c>
      <c r="C13" s="220">
        <f>6837/1.19</f>
        <v>5745.3781512605046</v>
      </c>
      <c r="D13" s="153">
        <f>6567/1.19</f>
        <v>5518.4873949579833</v>
      </c>
      <c r="E13" s="153">
        <f>C13</f>
        <v>5745.3781512605046</v>
      </c>
      <c r="H13" s="245"/>
      <c r="I13" s="245"/>
    </row>
    <row r="14" spans="2:9" ht="12.9">
      <c r="B14" s="138" t="s">
        <v>167</v>
      </c>
      <c r="C14" s="137">
        <f>(C13/25)*C7*1000</f>
        <v>5975193.2773109246</v>
      </c>
      <c r="D14" s="137">
        <f>(D13/25)*D7*1000</f>
        <v>6622184.8739495799</v>
      </c>
      <c r="E14" s="137">
        <f t="shared" ref="E14" si="0">(E13/25)*E7*1000</f>
        <v>6894453.781512606</v>
      </c>
      <c r="G14" s="39"/>
    </row>
    <row r="15" spans="2:9">
      <c r="B15" s="138" t="s">
        <v>168</v>
      </c>
      <c r="C15" s="212">
        <f>C14-C12</f>
        <v>2355360.3523109248</v>
      </c>
      <c r="D15" s="212">
        <f>D14-D12</f>
        <v>2627384.8739495799</v>
      </c>
      <c r="E15" s="212">
        <f>E14-E12</f>
        <v>2540618.781512606</v>
      </c>
      <c r="G15" s="39"/>
    </row>
    <row r="16" spans="2:9" ht="12.9">
      <c r="B16" s="139"/>
      <c r="C16" s="140"/>
      <c r="D16" s="140"/>
      <c r="E16" s="140"/>
    </row>
    <row r="17" spans="2:5" ht="26.25" customHeight="1">
      <c r="B17" s="329" t="s">
        <v>225</v>
      </c>
      <c r="C17" s="330"/>
      <c r="D17" s="330"/>
      <c r="E17" s="331"/>
    </row>
    <row r="18" spans="2:5">
      <c r="B18" s="327" t="s">
        <v>169</v>
      </c>
      <c r="C18" s="333" t="s">
        <v>226</v>
      </c>
      <c r="D18" s="334"/>
      <c r="E18" s="335"/>
    </row>
    <row r="19" spans="2:5">
      <c r="B19" s="328"/>
      <c r="C19" s="246">
        <v>4000</v>
      </c>
      <c r="D19" s="246">
        <v>5000</v>
      </c>
      <c r="E19" s="246">
        <v>6000</v>
      </c>
    </row>
    <row r="20" spans="2:5" ht="12.9">
      <c r="B20" s="141">
        <v>25000</v>
      </c>
      <c r="C20" s="185">
        <f t="shared" ref="C20:E22" si="1">+$B20*(C$19/25)-$D$12</f>
        <v>5200</v>
      </c>
      <c r="D20" s="185">
        <f t="shared" si="1"/>
        <v>1005200</v>
      </c>
      <c r="E20" s="185">
        <f t="shared" si="1"/>
        <v>2005200</v>
      </c>
    </row>
    <row r="21" spans="2:5" ht="12.9">
      <c r="B21" s="141">
        <v>30000</v>
      </c>
      <c r="C21" s="185">
        <f t="shared" si="1"/>
        <v>805200</v>
      </c>
      <c r="D21" s="185">
        <f t="shared" si="1"/>
        <v>2005200</v>
      </c>
      <c r="E21" s="185">
        <f t="shared" si="1"/>
        <v>3205200</v>
      </c>
    </row>
    <row r="22" spans="2:5" ht="12.9">
      <c r="B22" s="141">
        <v>35000</v>
      </c>
      <c r="C22" s="185">
        <f t="shared" si="1"/>
        <v>1605200</v>
      </c>
      <c r="D22" s="185">
        <f t="shared" si="1"/>
        <v>3005200</v>
      </c>
      <c r="E22" s="185">
        <f t="shared" si="1"/>
        <v>4405200</v>
      </c>
    </row>
    <row r="23" spans="2:5">
      <c r="B23" s="144"/>
      <c r="C23" s="186"/>
      <c r="D23" s="186"/>
      <c r="E23" s="186"/>
    </row>
    <row r="24" spans="2:5" ht="15" customHeight="1">
      <c r="B24" s="329" t="s">
        <v>229</v>
      </c>
      <c r="C24" s="330"/>
      <c r="D24" s="330"/>
      <c r="E24" s="331"/>
    </row>
    <row r="25" spans="2:5">
      <c r="B25" s="161" t="s">
        <v>176</v>
      </c>
      <c r="C25" s="162">
        <f>+B20</f>
        <v>25000</v>
      </c>
      <c r="D25" s="162">
        <f>+B21</f>
        <v>30000</v>
      </c>
      <c r="E25" s="162">
        <f>+B22</f>
        <v>35000</v>
      </c>
    </row>
    <row r="26" spans="2:5" ht="12.9">
      <c r="B26" s="146" t="s">
        <v>223</v>
      </c>
      <c r="C26" s="145">
        <f>($D12/C25)*25</f>
        <v>3994.8</v>
      </c>
      <c r="D26" s="145">
        <f>($D12/D25)*25</f>
        <v>3329</v>
      </c>
      <c r="E26" s="145">
        <f>($D12/E25)*25</f>
        <v>2853.4285714285716</v>
      </c>
    </row>
    <row r="27" spans="2:5" ht="12.9">
      <c r="B27" s="142" t="s">
        <v>175</v>
      </c>
      <c r="C27" s="142"/>
      <c r="D27" s="142"/>
      <c r="E27" s="142"/>
    </row>
    <row r="28" spans="2:5">
      <c r="B28" s="143" t="s">
        <v>170</v>
      </c>
      <c r="C28" s="143"/>
      <c r="D28" s="143"/>
      <c r="E28" s="143"/>
    </row>
    <row r="29" spans="2:5">
      <c r="B29" s="336" t="s">
        <v>180</v>
      </c>
      <c r="C29" s="336"/>
      <c r="D29" s="336"/>
      <c r="E29" s="336"/>
    </row>
    <row r="30" spans="2:5" ht="26.25" customHeight="1">
      <c r="B30" s="337" t="s">
        <v>188</v>
      </c>
      <c r="C30" s="337"/>
      <c r="D30" s="337"/>
      <c r="E30" s="337"/>
    </row>
    <row r="31" spans="2:5">
      <c r="B31" s="338" t="s">
        <v>262</v>
      </c>
      <c r="C31" s="338"/>
      <c r="D31" s="338"/>
      <c r="E31" s="338"/>
    </row>
    <row r="32" spans="2:5">
      <c r="B32" s="336" t="s">
        <v>181</v>
      </c>
      <c r="C32" s="336"/>
      <c r="D32" s="336"/>
      <c r="E32" s="336"/>
    </row>
    <row r="33" spans="2:5">
      <c r="B33" s="336" t="s">
        <v>171</v>
      </c>
      <c r="C33" s="336"/>
      <c r="D33" s="336"/>
      <c r="E33" s="336"/>
    </row>
    <row r="34" spans="2:5">
      <c r="B34" s="336" t="s">
        <v>177</v>
      </c>
      <c r="C34" s="336"/>
      <c r="D34" s="336"/>
      <c r="E34" s="336"/>
    </row>
  </sheetData>
  <mergeCells count="13">
    <mergeCell ref="B33:E33"/>
    <mergeCell ref="B34:E34"/>
    <mergeCell ref="B24:E24"/>
    <mergeCell ref="B29:E29"/>
    <mergeCell ref="B30:E30"/>
    <mergeCell ref="B31:E31"/>
    <mergeCell ref="B32:E32"/>
    <mergeCell ref="B18:B19"/>
    <mergeCell ref="B17:E17"/>
    <mergeCell ref="B2:E2"/>
    <mergeCell ref="B3:E3"/>
    <mergeCell ref="B4:E4"/>
    <mergeCell ref="C18:E18"/>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4"/>
  <sheetViews>
    <sheetView view="pageBreakPreview" zoomScale="91" zoomScaleNormal="90" zoomScaleSheetLayoutView="91" workbookViewId="0"/>
  </sheetViews>
  <sheetFormatPr baseColWidth="10" defaultColWidth="10.84375" defaultRowHeight="12.45"/>
  <cols>
    <col min="1" max="1" width="1.3828125" style="33" customWidth="1"/>
    <col min="2" max="2" width="13.921875" style="33" customWidth="1"/>
    <col min="3" max="3" width="17.53515625" style="33" customWidth="1"/>
    <col min="4" max="4" width="11.69140625" style="33" customWidth="1"/>
    <col min="5" max="6" width="10.15234375" style="33" customWidth="1"/>
    <col min="7" max="7" width="10.3828125" style="33" customWidth="1"/>
    <col min="8" max="8" width="11.3046875" style="33" customWidth="1"/>
    <col min="9" max="10" width="10.15234375" style="33" customWidth="1"/>
    <col min="11" max="11" width="10" style="33" customWidth="1"/>
    <col min="12" max="12" width="2.15234375" style="33" customWidth="1"/>
    <col min="13" max="13" width="10.84375" style="106"/>
    <col min="14" max="16384" width="10.84375" style="33"/>
  </cols>
  <sheetData>
    <row r="2" spans="2:14">
      <c r="B2" s="340" t="s">
        <v>172</v>
      </c>
      <c r="C2" s="340"/>
      <c r="D2" s="340"/>
      <c r="E2" s="340"/>
      <c r="F2" s="340"/>
      <c r="G2" s="340"/>
      <c r="H2" s="340"/>
      <c r="I2" s="340"/>
      <c r="J2" s="340"/>
      <c r="K2" s="340"/>
      <c r="L2" s="91"/>
      <c r="M2" s="214" t="s">
        <v>131</v>
      </c>
    </row>
    <row r="3" spans="2:14">
      <c r="B3" s="91"/>
      <c r="C3" s="91"/>
      <c r="D3" s="91"/>
      <c r="E3" s="91"/>
      <c r="F3" s="91"/>
      <c r="G3" s="91"/>
      <c r="H3" s="91"/>
      <c r="I3" s="91"/>
      <c r="J3" s="91"/>
      <c r="K3" s="91"/>
      <c r="L3" s="91"/>
      <c r="M3" s="108"/>
    </row>
    <row r="4" spans="2:14">
      <c r="B4" s="344" t="s">
        <v>66</v>
      </c>
      <c r="C4" s="346" t="s">
        <v>67</v>
      </c>
      <c r="D4" s="341" t="s">
        <v>68</v>
      </c>
      <c r="E4" s="342"/>
      <c r="F4" s="342"/>
      <c r="G4" s="343"/>
      <c r="H4" s="341" t="s">
        <v>69</v>
      </c>
      <c r="I4" s="342"/>
      <c r="J4" s="342"/>
      <c r="K4" s="343"/>
      <c r="L4" s="91"/>
    </row>
    <row r="5" spans="2:14" ht="31.5" customHeight="1">
      <c r="B5" s="345"/>
      <c r="C5" s="347"/>
      <c r="D5" s="154" t="s">
        <v>263</v>
      </c>
      <c r="E5" s="155" t="s">
        <v>264</v>
      </c>
      <c r="F5" s="155" t="s">
        <v>265</v>
      </c>
      <c r="G5" s="156" t="s">
        <v>196</v>
      </c>
      <c r="H5" s="154" t="str">
        <f>+D5</f>
        <v>2019</v>
      </c>
      <c r="I5" s="157" t="str">
        <f>+E5</f>
        <v>ene-ene 2019</v>
      </c>
      <c r="J5" s="157" t="str">
        <f>+F5</f>
        <v>ene-ene 2020</v>
      </c>
      <c r="K5" s="158" t="str">
        <f>+G5</f>
        <v>variación (%)</v>
      </c>
      <c r="L5" s="92"/>
      <c r="M5" s="116"/>
    </row>
    <row r="6" spans="2:14" ht="12.45" customHeight="1">
      <c r="B6" s="372" t="s">
        <v>82</v>
      </c>
      <c r="C6" s="351" t="s">
        <v>74</v>
      </c>
      <c r="D6" s="352">
        <v>162853.04999999999</v>
      </c>
      <c r="E6" s="353">
        <v>6688.17</v>
      </c>
      <c r="F6" s="353">
        <v>9404.08</v>
      </c>
      <c r="G6" s="354">
        <v>40.60766996054226</v>
      </c>
      <c r="H6" s="353">
        <v>1007460.7</v>
      </c>
      <c r="I6" s="353">
        <v>36660.400000000001</v>
      </c>
      <c r="J6" s="353">
        <v>53639.5</v>
      </c>
      <c r="K6" s="354">
        <v>46.314551941604563</v>
      </c>
      <c r="M6" s="39"/>
      <c r="N6" s="39"/>
    </row>
    <row r="7" spans="2:14" ht="14.6">
      <c r="B7" s="373"/>
      <c r="C7" s="355" t="s">
        <v>83</v>
      </c>
      <c r="D7" s="356">
        <v>254692.89</v>
      </c>
      <c r="E7" s="357">
        <v>11618.89</v>
      </c>
      <c r="F7" s="357">
        <v>17144.88</v>
      </c>
      <c r="G7" s="358">
        <v>47.56039518404944</v>
      </c>
      <c r="H7" s="357">
        <v>895775.64</v>
      </c>
      <c r="I7" s="357">
        <v>48162.2</v>
      </c>
      <c r="J7" s="357">
        <v>67980.5</v>
      </c>
      <c r="K7" s="358">
        <v>41.149075415990133</v>
      </c>
      <c r="M7" s="39"/>
      <c r="N7" s="39"/>
    </row>
    <row r="8" spans="2:14" ht="14.6">
      <c r="B8" s="373"/>
      <c r="C8" s="355" t="s">
        <v>81</v>
      </c>
      <c r="D8" s="356">
        <v>16964.02</v>
      </c>
      <c r="E8" s="357">
        <v>1195.5999999999999</v>
      </c>
      <c r="F8" s="357">
        <v>1617.42</v>
      </c>
      <c r="G8" s="358">
        <v>35.281030444964891</v>
      </c>
      <c r="H8" s="357">
        <v>147706.6</v>
      </c>
      <c r="I8" s="357">
        <v>10908.7</v>
      </c>
      <c r="J8" s="357">
        <v>13817.2</v>
      </c>
      <c r="K8" s="358">
        <v>26.662205395693348</v>
      </c>
      <c r="M8" s="39"/>
      <c r="N8" s="39"/>
    </row>
    <row r="9" spans="2:14" ht="14.6">
      <c r="B9" s="373"/>
      <c r="C9" s="355" t="s">
        <v>73</v>
      </c>
      <c r="D9" s="356">
        <v>20682.84</v>
      </c>
      <c r="E9" s="357">
        <v>3774</v>
      </c>
      <c r="F9" s="357">
        <v>0</v>
      </c>
      <c r="G9" s="358">
        <v>-100</v>
      </c>
      <c r="H9" s="357">
        <v>136827.9</v>
      </c>
      <c r="I9" s="357">
        <v>28155</v>
      </c>
      <c r="J9" s="357">
        <v>0</v>
      </c>
      <c r="K9" s="358">
        <v>-100</v>
      </c>
      <c r="M9" s="39"/>
      <c r="N9" s="39"/>
    </row>
    <row r="10" spans="2:14" ht="14.6">
      <c r="B10" s="373"/>
      <c r="C10" s="355" t="s">
        <v>72</v>
      </c>
      <c r="D10" s="356">
        <v>6216</v>
      </c>
      <c r="E10" s="357">
        <v>0</v>
      </c>
      <c r="F10" s="357">
        <v>0</v>
      </c>
      <c r="G10" s="358" t="s">
        <v>127</v>
      </c>
      <c r="H10" s="357">
        <v>40140</v>
      </c>
      <c r="I10" s="357">
        <v>0</v>
      </c>
      <c r="J10" s="357">
        <v>0</v>
      </c>
      <c r="K10" s="358" t="s">
        <v>127</v>
      </c>
      <c r="M10" s="39"/>
      <c r="N10" s="39"/>
    </row>
    <row r="11" spans="2:14" ht="14.6">
      <c r="B11" s="373"/>
      <c r="C11" s="355" t="s">
        <v>113</v>
      </c>
      <c r="D11" s="356">
        <v>11600.04</v>
      </c>
      <c r="E11" s="357">
        <v>0</v>
      </c>
      <c r="F11" s="357">
        <v>0</v>
      </c>
      <c r="G11" s="358" t="s">
        <v>127</v>
      </c>
      <c r="H11" s="357">
        <v>32165.51</v>
      </c>
      <c r="I11" s="357">
        <v>0</v>
      </c>
      <c r="J11" s="357">
        <v>0</v>
      </c>
      <c r="K11" s="358" t="s">
        <v>127</v>
      </c>
      <c r="M11" s="39"/>
      <c r="N11" s="39"/>
    </row>
    <row r="12" spans="2:14" ht="14.6">
      <c r="B12" s="373"/>
      <c r="C12" s="355" t="s">
        <v>145</v>
      </c>
      <c r="D12" s="356">
        <v>1543.36</v>
      </c>
      <c r="E12" s="357">
        <v>0</v>
      </c>
      <c r="F12" s="357">
        <v>0</v>
      </c>
      <c r="G12" s="358" t="s">
        <v>127</v>
      </c>
      <c r="H12" s="357">
        <v>13832</v>
      </c>
      <c r="I12" s="357">
        <v>0</v>
      </c>
      <c r="J12" s="357">
        <v>0</v>
      </c>
      <c r="K12" s="358" t="s">
        <v>127</v>
      </c>
      <c r="M12" s="39"/>
      <c r="N12" s="39"/>
    </row>
    <row r="13" spans="2:14" ht="14.6">
      <c r="B13" s="373"/>
      <c r="C13" s="355" t="s">
        <v>241</v>
      </c>
      <c r="D13" s="356">
        <v>1500</v>
      </c>
      <c r="E13" s="357">
        <v>0</v>
      </c>
      <c r="F13" s="357">
        <v>0</v>
      </c>
      <c r="G13" s="358" t="s">
        <v>127</v>
      </c>
      <c r="H13" s="357">
        <v>7393.26</v>
      </c>
      <c r="I13" s="357">
        <v>0</v>
      </c>
      <c r="J13" s="357">
        <v>0</v>
      </c>
      <c r="K13" s="358" t="s">
        <v>127</v>
      </c>
      <c r="M13" s="39"/>
      <c r="N13" s="39"/>
    </row>
    <row r="14" spans="2:14" ht="12.45" customHeight="1">
      <c r="B14" s="374"/>
      <c r="C14" s="359" t="s">
        <v>253</v>
      </c>
      <c r="D14" s="356">
        <v>170.1</v>
      </c>
      <c r="E14" s="357">
        <v>0</v>
      </c>
      <c r="F14" s="357">
        <v>340.2</v>
      </c>
      <c r="G14" s="358" t="s">
        <v>127</v>
      </c>
      <c r="H14" s="357">
        <v>1386</v>
      </c>
      <c r="I14" s="357">
        <v>0</v>
      </c>
      <c r="J14" s="357">
        <v>2772</v>
      </c>
      <c r="K14" s="358" t="s">
        <v>127</v>
      </c>
      <c r="M14" s="39"/>
      <c r="N14" s="39"/>
    </row>
    <row r="15" spans="2:14" ht="14.6" customHeight="1">
      <c r="B15" s="259" t="s">
        <v>104</v>
      </c>
      <c r="C15" s="260"/>
      <c r="D15" s="261">
        <v>476222.29999999993</v>
      </c>
      <c r="E15" s="262">
        <v>23276.66</v>
      </c>
      <c r="F15" s="262">
        <v>28506.58</v>
      </c>
      <c r="G15" s="263">
        <v>22.468515671922006</v>
      </c>
      <c r="H15" s="262">
        <v>2282687.6099999994</v>
      </c>
      <c r="I15" s="262">
        <v>123886.3</v>
      </c>
      <c r="J15" s="262">
        <v>138209.20000000001</v>
      </c>
      <c r="K15" s="263">
        <v>11.561326797232629</v>
      </c>
      <c r="M15" s="39"/>
      <c r="N15" s="39"/>
    </row>
    <row r="16" spans="2:14" ht="14.6">
      <c r="B16" s="360" t="s">
        <v>233</v>
      </c>
      <c r="C16" s="360" t="s">
        <v>71</v>
      </c>
      <c r="D16" s="361">
        <v>827250</v>
      </c>
      <c r="E16" s="362">
        <v>0</v>
      </c>
      <c r="F16" s="362">
        <v>0</v>
      </c>
      <c r="G16" s="363" t="s">
        <v>127</v>
      </c>
      <c r="H16" s="362">
        <v>908860</v>
      </c>
      <c r="I16" s="362">
        <v>0</v>
      </c>
      <c r="J16" s="362">
        <v>0</v>
      </c>
      <c r="K16" s="363" t="s">
        <v>127</v>
      </c>
      <c r="M16" s="39"/>
      <c r="N16" s="39"/>
    </row>
    <row r="17" spans="2:14" ht="14.6">
      <c r="B17" s="259" t="s">
        <v>235</v>
      </c>
      <c r="C17" s="260"/>
      <c r="D17" s="261">
        <v>827250</v>
      </c>
      <c r="E17" s="262">
        <v>0</v>
      </c>
      <c r="F17" s="262">
        <v>0</v>
      </c>
      <c r="G17" s="263" t="s">
        <v>127</v>
      </c>
      <c r="H17" s="262">
        <v>908860</v>
      </c>
      <c r="I17" s="262">
        <v>0</v>
      </c>
      <c r="J17" s="262">
        <v>0</v>
      </c>
      <c r="K17" s="263" t="s">
        <v>127</v>
      </c>
      <c r="M17" s="39"/>
      <c r="N17" s="39"/>
    </row>
    <row r="18" spans="2:14" ht="14.6" customHeight="1">
      <c r="B18" s="372" t="s">
        <v>79</v>
      </c>
      <c r="C18" s="351" t="s">
        <v>71</v>
      </c>
      <c r="D18" s="361">
        <v>706500</v>
      </c>
      <c r="E18" s="362">
        <v>0</v>
      </c>
      <c r="F18" s="362">
        <v>0</v>
      </c>
      <c r="G18" s="363" t="s">
        <v>127</v>
      </c>
      <c r="H18" s="362">
        <v>270370</v>
      </c>
      <c r="I18" s="362">
        <v>0</v>
      </c>
      <c r="J18" s="362">
        <v>0</v>
      </c>
      <c r="K18" s="363" t="s">
        <v>127</v>
      </c>
      <c r="M18" s="39"/>
      <c r="N18" s="39"/>
    </row>
    <row r="19" spans="2:14" ht="14.6">
      <c r="B19" s="374"/>
      <c r="C19" s="359" t="s">
        <v>74</v>
      </c>
      <c r="D19" s="356">
        <v>28000</v>
      </c>
      <c r="E19" s="357">
        <v>0</v>
      </c>
      <c r="F19" s="357">
        <v>0</v>
      </c>
      <c r="G19" s="358" t="s">
        <v>127</v>
      </c>
      <c r="H19" s="357">
        <v>7700</v>
      </c>
      <c r="I19" s="357">
        <v>0</v>
      </c>
      <c r="J19" s="357">
        <v>0</v>
      </c>
      <c r="K19" s="358" t="s">
        <v>127</v>
      </c>
      <c r="M19" s="39"/>
      <c r="N19" s="39"/>
    </row>
    <row r="20" spans="2:14" ht="14.6">
      <c r="B20" s="259" t="s">
        <v>107</v>
      </c>
      <c r="C20" s="260"/>
      <c r="D20" s="261">
        <v>734500</v>
      </c>
      <c r="E20" s="262">
        <v>0</v>
      </c>
      <c r="F20" s="262">
        <v>0</v>
      </c>
      <c r="G20" s="263" t="s">
        <v>127</v>
      </c>
      <c r="H20" s="262">
        <v>278070</v>
      </c>
      <c r="I20" s="262">
        <v>0</v>
      </c>
      <c r="J20" s="262">
        <v>0</v>
      </c>
      <c r="K20" s="263" t="s">
        <v>127</v>
      </c>
      <c r="M20" s="39"/>
      <c r="N20" s="39"/>
    </row>
    <row r="21" spans="2:14" ht="29.15">
      <c r="B21" s="364" t="s">
        <v>209</v>
      </c>
      <c r="C21" s="360" t="s">
        <v>248</v>
      </c>
      <c r="D21" s="361">
        <v>99725</v>
      </c>
      <c r="E21" s="362">
        <v>0</v>
      </c>
      <c r="F21" s="362">
        <v>0</v>
      </c>
      <c r="G21" s="363" t="s">
        <v>127</v>
      </c>
      <c r="H21" s="362">
        <v>113806</v>
      </c>
      <c r="I21" s="362">
        <v>0</v>
      </c>
      <c r="J21" s="362">
        <v>0</v>
      </c>
      <c r="K21" s="363" t="s">
        <v>127</v>
      </c>
      <c r="M21" s="39"/>
      <c r="N21" s="39"/>
    </row>
    <row r="22" spans="2:14" ht="14.6">
      <c r="B22" s="259" t="s">
        <v>200</v>
      </c>
      <c r="C22" s="260"/>
      <c r="D22" s="261">
        <v>99725</v>
      </c>
      <c r="E22" s="262">
        <v>0</v>
      </c>
      <c r="F22" s="262">
        <v>0</v>
      </c>
      <c r="G22" s="263" t="s">
        <v>127</v>
      </c>
      <c r="H22" s="262">
        <v>113806</v>
      </c>
      <c r="I22" s="262">
        <v>0</v>
      </c>
      <c r="J22" s="262">
        <v>0</v>
      </c>
      <c r="K22" s="263" t="s">
        <v>127</v>
      </c>
      <c r="M22" s="39"/>
      <c r="N22" s="39"/>
    </row>
    <row r="23" spans="2:14" ht="14.6">
      <c r="B23" s="372" t="s">
        <v>70</v>
      </c>
      <c r="C23" s="351" t="s">
        <v>75</v>
      </c>
      <c r="D23" s="361">
        <v>15540</v>
      </c>
      <c r="E23" s="362">
        <v>950</v>
      </c>
      <c r="F23" s="362">
        <v>2700</v>
      </c>
      <c r="G23" s="363">
        <v>184.21052631578948</v>
      </c>
      <c r="H23" s="362">
        <v>48826.25</v>
      </c>
      <c r="I23" s="362">
        <v>2995</v>
      </c>
      <c r="J23" s="362">
        <v>4670</v>
      </c>
      <c r="K23" s="363">
        <v>55.926544240400666</v>
      </c>
      <c r="M23" s="39"/>
      <c r="N23" s="39"/>
    </row>
    <row r="24" spans="2:14" s="160" customFormat="1" ht="14.6">
      <c r="B24" s="373"/>
      <c r="C24" s="355" t="s">
        <v>72</v>
      </c>
      <c r="D24" s="356">
        <v>19645</v>
      </c>
      <c r="E24" s="357">
        <v>0</v>
      </c>
      <c r="F24" s="357">
        <v>0</v>
      </c>
      <c r="G24" s="358" t="s">
        <v>127</v>
      </c>
      <c r="H24" s="357">
        <v>39704.03</v>
      </c>
      <c r="I24" s="357">
        <v>0</v>
      </c>
      <c r="J24" s="357">
        <v>0</v>
      </c>
      <c r="K24" s="358" t="s">
        <v>127</v>
      </c>
      <c r="M24" s="39"/>
      <c r="N24" s="39"/>
    </row>
    <row r="25" spans="2:14" ht="14.6">
      <c r="B25" s="374"/>
      <c r="C25" s="359" t="s">
        <v>78</v>
      </c>
      <c r="D25" s="356">
        <v>101.25</v>
      </c>
      <c r="E25" s="357">
        <v>0</v>
      </c>
      <c r="F25" s="357">
        <v>0</v>
      </c>
      <c r="G25" s="358" t="s">
        <v>127</v>
      </c>
      <c r="H25" s="357">
        <v>544.94000000000005</v>
      </c>
      <c r="I25" s="357">
        <v>0</v>
      </c>
      <c r="J25" s="357">
        <v>0</v>
      </c>
      <c r="K25" s="358" t="s">
        <v>127</v>
      </c>
      <c r="M25" s="39"/>
      <c r="N25" s="39"/>
    </row>
    <row r="26" spans="2:14" s="160" customFormat="1" ht="14.6">
      <c r="B26" s="259" t="s">
        <v>105</v>
      </c>
      <c r="C26" s="260"/>
      <c r="D26" s="261">
        <v>35286.25</v>
      </c>
      <c r="E26" s="262">
        <v>950</v>
      </c>
      <c r="F26" s="262">
        <v>2700</v>
      </c>
      <c r="G26" s="263">
        <v>184.21052631578948</v>
      </c>
      <c r="H26" s="262">
        <v>89075.22</v>
      </c>
      <c r="I26" s="262">
        <v>2995</v>
      </c>
      <c r="J26" s="262">
        <v>4670</v>
      </c>
      <c r="K26" s="263">
        <v>55.926544240400666</v>
      </c>
      <c r="M26" s="39"/>
      <c r="N26" s="39"/>
    </row>
    <row r="27" spans="2:14" s="160" customFormat="1" ht="14.6">
      <c r="B27" s="364" t="s">
        <v>266</v>
      </c>
      <c r="C27" s="360" t="s">
        <v>83</v>
      </c>
      <c r="D27" s="361">
        <v>1008</v>
      </c>
      <c r="E27" s="362">
        <v>0</v>
      </c>
      <c r="F27" s="362">
        <v>2004</v>
      </c>
      <c r="G27" s="363" t="s">
        <v>127</v>
      </c>
      <c r="H27" s="362">
        <v>1400</v>
      </c>
      <c r="I27" s="362">
        <v>0</v>
      </c>
      <c r="J27" s="362">
        <v>2805.6</v>
      </c>
      <c r="K27" s="363" t="s">
        <v>127</v>
      </c>
      <c r="M27" s="39"/>
      <c r="N27" s="39"/>
    </row>
    <row r="28" spans="2:14" ht="14.6">
      <c r="B28" s="259" t="s">
        <v>266</v>
      </c>
      <c r="C28" s="260"/>
      <c r="D28" s="261">
        <v>1008</v>
      </c>
      <c r="E28" s="262">
        <v>0</v>
      </c>
      <c r="F28" s="262">
        <v>2004</v>
      </c>
      <c r="G28" s="263" t="s">
        <v>127</v>
      </c>
      <c r="H28" s="262">
        <v>1400</v>
      </c>
      <c r="I28" s="262">
        <v>0</v>
      </c>
      <c r="J28" s="262">
        <v>2805.6</v>
      </c>
      <c r="K28" s="263" t="s">
        <v>127</v>
      </c>
      <c r="M28" s="39"/>
      <c r="N28" s="39"/>
    </row>
    <row r="29" spans="2:14" s="160" customFormat="1" ht="29.15">
      <c r="B29" s="364" t="s">
        <v>80</v>
      </c>
      <c r="C29" s="360" t="s">
        <v>72</v>
      </c>
      <c r="D29" s="361">
        <v>20.92</v>
      </c>
      <c r="E29" s="362">
        <v>0</v>
      </c>
      <c r="F29" s="362">
        <v>0</v>
      </c>
      <c r="G29" s="363" t="s">
        <v>127</v>
      </c>
      <c r="H29" s="362">
        <v>747.82</v>
      </c>
      <c r="I29" s="362">
        <v>0</v>
      </c>
      <c r="J29" s="362">
        <v>0</v>
      </c>
      <c r="K29" s="363" t="s">
        <v>127</v>
      </c>
      <c r="M29" s="39"/>
      <c r="N29" s="39"/>
    </row>
    <row r="30" spans="2:14" s="160" customFormat="1" ht="14.6">
      <c r="B30" s="259" t="s">
        <v>103</v>
      </c>
      <c r="C30" s="260"/>
      <c r="D30" s="261">
        <v>20.92</v>
      </c>
      <c r="E30" s="262">
        <v>0</v>
      </c>
      <c r="F30" s="262">
        <v>0</v>
      </c>
      <c r="G30" s="263" t="s">
        <v>127</v>
      </c>
      <c r="H30" s="262">
        <v>747.82</v>
      </c>
      <c r="I30" s="262">
        <v>0</v>
      </c>
      <c r="J30" s="262">
        <v>0</v>
      </c>
      <c r="K30" s="263" t="s">
        <v>127</v>
      </c>
      <c r="M30" s="39"/>
      <c r="N30" s="39"/>
    </row>
    <row r="31" spans="2:14" s="160" customFormat="1" ht="14.6">
      <c r="B31" s="360" t="s">
        <v>210</v>
      </c>
      <c r="C31" s="360" t="s">
        <v>78</v>
      </c>
      <c r="D31" s="361">
        <v>33.75</v>
      </c>
      <c r="E31" s="362">
        <v>0</v>
      </c>
      <c r="F31" s="362">
        <v>0</v>
      </c>
      <c r="G31" s="363" t="s">
        <v>127</v>
      </c>
      <c r="H31" s="362">
        <v>181.65</v>
      </c>
      <c r="I31" s="362">
        <v>0</v>
      </c>
      <c r="J31" s="362">
        <v>0</v>
      </c>
      <c r="K31" s="363" t="s">
        <v>127</v>
      </c>
      <c r="M31" s="39"/>
      <c r="N31" s="39"/>
    </row>
    <row r="32" spans="2:14" ht="14.6">
      <c r="B32" s="259" t="s">
        <v>211</v>
      </c>
      <c r="C32" s="260"/>
      <c r="D32" s="261">
        <v>33.75</v>
      </c>
      <c r="E32" s="262">
        <v>0</v>
      </c>
      <c r="F32" s="262">
        <v>0</v>
      </c>
      <c r="G32" s="263" t="s">
        <v>127</v>
      </c>
      <c r="H32" s="262">
        <v>181.65</v>
      </c>
      <c r="I32" s="262">
        <v>0</v>
      </c>
      <c r="J32" s="262">
        <v>0</v>
      </c>
      <c r="K32" s="263" t="s">
        <v>127</v>
      </c>
    </row>
    <row r="33" spans="2:13" ht="14.6">
      <c r="B33" s="259" t="s">
        <v>243</v>
      </c>
      <c r="C33" s="260"/>
      <c r="D33" s="264">
        <v>2174046.2200000007</v>
      </c>
      <c r="E33" s="265">
        <v>24226.66</v>
      </c>
      <c r="F33" s="265">
        <v>33210.58</v>
      </c>
      <c r="G33" s="266">
        <v>37.082784007370392</v>
      </c>
      <c r="H33" s="265">
        <v>3674828.2999999993</v>
      </c>
      <c r="I33" s="265">
        <v>126881.29999999999</v>
      </c>
      <c r="J33" s="265">
        <v>145684.80000000002</v>
      </c>
      <c r="K33" s="266">
        <v>14.819756733261746</v>
      </c>
    </row>
    <row r="34" spans="2:13">
      <c r="B34" s="339" t="s">
        <v>221</v>
      </c>
      <c r="C34" s="339"/>
      <c r="D34" s="339"/>
      <c r="E34" s="339"/>
      <c r="F34" s="339"/>
      <c r="G34" s="339"/>
      <c r="H34" s="339"/>
      <c r="I34" s="339"/>
      <c r="J34" s="339"/>
      <c r="K34" s="339"/>
      <c r="M34" s="33"/>
    </row>
  </sheetData>
  <mergeCells count="9">
    <mergeCell ref="B34:K34"/>
    <mergeCell ref="B2:K2"/>
    <mergeCell ref="D4:G4"/>
    <mergeCell ref="H4:K4"/>
    <mergeCell ref="B4:B5"/>
    <mergeCell ref="C4:C5"/>
    <mergeCell ref="B6:B14"/>
    <mergeCell ref="B18:B19"/>
    <mergeCell ref="B23:B25"/>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scale="77"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93"/>
  <sheetViews>
    <sheetView view="pageBreakPreview" zoomScale="90" zoomScaleNormal="90" zoomScaleSheetLayoutView="90" workbookViewId="0"/>
  </sheetViews>
  <sheetFormatPr baseColWidth="10" defaultColWidth="10.84375" defaultRowHeight="12.45"/>
  <cols>
    <col min="1" max="1" width="1.3828125" style="33" customWidth="1"/>
    <col min="2" max="2" width="18" style="33" customWidth="1"/>
    <col min="3" max="3" width="17.3828125" style="33" customWidth="1"/>
    <col min="4" max="11" width="11.15234375" style="33" customWidth="1"/>
    <col min="12" max="12" width="2.84375" style="33" customWidth="1"/>
    <col min="13" max="13" width="13.3828125" style="33" bestFit="1" customWidth="1"/>
    <col min="14" max="16384" width="10.84375" style="33"/>
  </cols>
  <sheetData>
    <row r="2" spans="2:13">
      <c r="B2" s="340" t="s">
        <v>173</v>
      </c>
      <c r="C2" s="340"/>
      <c r="D2" s="340"/>
      <c r="E2" s="340"/>
      <c r="F2" s="340"/>
      <c r="G2" s="340"/>
      <c r="H2" s="340"/>
      <c r="I2" s="340"/>
      <c r="J2" s="340"/>
      <c r="K2" s="340"/>
      <c r="L2" s="91"/>
      <c r="M2" s="40"/>
    </row>
    <row r="3" spans="2:13">
      <c r="B3" s="91"/>
      <c r="C3" s="91"/>
      <c r="D3" s="91"/>
      <c r="E3" s="91"/>
      <c r="F3" s="91"/>
      <c r="G3" s="91"/>
      <c r="H3" s="91"/>
      <c r="I3" s="91"/>
      <c r="J3" s="91"/>
      <c r="K3" s="91"/>
      <c r="L3" s="91"/>
      <c r="M3" s="40"/>
    </row>
    <row r="4" spans="2:13">
      <c r="B4" s="349" t="s">
        <v>66</v>
      </c>
      <c r="C4" s="349" t="s">
        <v>67</v>
      </c>
      <c r="D4" s="341" t="s">
        <v>68</v>
      </c>
      <c r="E4" s="342"/>
      <c r="F4" s="342"/>
      <c r="G4" s="343"/>
      <c r="H4" s="341" t="s">
        <v>85</v>
      </c>
      <c r="I4" s="342"/>
      <c r="J4" s="342"/>
      <c r="K4" s="343"/>
      <c r="L4" s="91"/>
    </row>
    <row r="5" spans="2:13" ht="24.9">
      <c r="B5" s="350"/>
      <c r="C5" s="350"/>
      <c r="D5" s="34" t="str">
        <f>+export!D5</f>
        <v>2019</v>
      </c>
      <c r="E5" s="35" t="str">
        <f>+export!E5</f>
        <v>ene-ene 2019</v>
      </c>
      <c r="F5" s="35" t="str">
        <f>+export!F5</f>
        <v>ene-ene 2020</v>
      </c>
      <c r="G5" s="36" t="str">
        <f>+export!G5</f>
        <v>variación (%)</v>
      </c>
      <c r="H5" s="34" t="str">
        <f>+export!H5</f>
        <v>2019</v>
      </c>
      <c r="I5" s="37" t="str">
        <f>+export!I5</f>
        <v>ene-ene 2019</v>
      </c>
      <c r="J5" s="37" t="str">
        <f>+export!J5</f>
        <v>ene-ene 2020</v>
      </c>
      <c r="K5" s="38" t="str">
        <f>+export!K5</f>
        <v>variación (%)</v>
      </c>
      <c r="L5" s="92"/>
    </row>
    <row r="6" spans="2:13" ht="15" customHeight="1">
      <c r="B6" s="372" t="s">
        <v>80</v>
      </c>
      <c r="C6" s="365" t="s">
        <v>87</v>
      </c>
      <c r="D6" s="352">
        <v>66501959.351999998</v>
      </c>
      <c r="E6" s="353">
        <v>4687853.6500000004</v>
      </c>
      <c r="F6" s="353">
        <v>3825476.49</v>
      </c>
      <c r="G6" s="354">
        <v>-18.395991521620992</v>
      </c>
      <c r="H6" s="353">
        <v>55239457.969999999</v>
      </c>
      <c r="I6" s="353">
        <v>3999156.27</v>
      </c>
      <c r="J6" s="353">
        <v>2860557.4</v>
      </c>
      <c r="K6" s="354">
        <v>-28.470977204399173</v>
      </c>
      <c r="M6" s="249"/>
    </row>
    <row r="7" spans="2:13" ht="14.6">
      <c r="B7" s="373"/>
      <c r="C7" s="366" t="s">
        <v>115</v>
      </c>
      <c r="D7" s="356">
        <v>26167969.908100002</v>
      </c>
      <c r="E7" s="357">
        <v>2193818.3076999998</v>
      </c>
      <c r="F7" s="357">
        <v>2248749.6</v>
      </c>
      <c r="G7" s="358">
        <v>2.5039125668337769</v>
      </c>
      <c r="H7" s="357">
        <v>22650653.18</v>
      </c>
      <c r="I7" s="357">
        <v>1830282.61</v>
      </c>
      <c r="J7" s="357">
        <v>1976240.69</v>
      </c>
      <c r="K7" s="358">
        <v>7.9746198320706174</v>
      </c>
    </row>
    <row r="8" spans="2:13" ht="14.6">
      <c r="B8" s="373"/>
      <c r="C8" s="366" t="s">
        <v>74</v>
      </c>
      <c r="D8" s="356">
        <v>12132828.1263</v>
      </c>
      <c r="E8" s="357">
        <v>694768.2</v>
      </c>
      <c r="F8" s="357">
        <v>423905.92</v>
      </c>
      <c r="G8" s="358">
        <v>-38.985992738297462</v>
      </c>
      <c r="H8" s="357">
        <v>12830787.68</v>
      </c>
      <c r="I8" s="357">
        <v>684883.35</v>
      </c>
      <c r="J8" s="357">
        <v>421940.4</v>
      </c>
      <c r="K8" s="358">
        <v>-38.392370029144374</v>
      </c>
    </row>
    <row r="9" spans="2:13" ht="14.6">
      <c r="B9" s="373"/>
      <c r="C9" s="366" t="s">
        <v>86</v>
      </c>
      <c r="D9" s="356">
        <v>7742224.8200000003</v>
      </c>
      <c r="E9" s="357">
        <v>867190</v>
      </c>
      <c r="F9" s="357">
        <v>948610</v>
      </c>
      <c r="G9" s="358">
        <v>9.3889459057415294</v>
      </c>
      <c r="H9" s="357">
        <v>6620779.8300000001</v>
      </c>
      <c r="I9" s="357">
        <v>745511.86</v>
      </c>
      <c r="J9" s="357">
        <v>579137.37</v>
      </c>
      <c r="K9" s="358">
        <v>-22.316813309985438</v>
      </c>
    </row>
    <row r="10" spans="2:13" ht="14.6">
      <c r="B10" s="373"/>
      <c r="C10" s="366" t="s">
        <v>113</v>
      </c>
      <c r="D10" s="356">
        <v>1100160.6847999999</v>
      </c>
      <c r="E10" s="357">
        <v>76135.665999999997</v>
      </c>
      <c r="F10" s="357">
        <v>95025.544399999999</v>
      </c>
      <c r="G10" s="358">
        <v>24.810813896341301</v>
      </c>
      <c r="H10" s="357">
        <v>1643248.15</v>
      </c>
      <c r="I10" s="357">
        <v>94028.37</v>
      </c>
      <c r="J10" s="357">
        <v>148412.76999999999</v>
      </c>
      <c r="K10" s="358">
        <v>57.838288593112907</v>
      </c>
    </row>
    <row r="11" spans="2:13" ht="14.6">
      <c r="B11" s="373"/>
      <c r="C11" s="366" t="s">
        <v>91</v>
      </c>
      <c r="D11" s="356">
        <v>1551403.0177</v>
      </c>
      <c r="E11" s="357">
        <v>86052</v>
      </c>
      <c r="F11" s="357">
        <v>231525</v>
      </c>
      <c r="G11" s="358">
        <v>169.05243341235533</v>
      </c>
      <c r="H11" s="357">
        <v>1544417.92</v>
      </c>
      <c r="I11" s="357">
        <v>93304.06</v>
      </c>
      <c r="J11" s="357">
        <v>219813.2</v>
      </c>
      <c r="K11" s="358">
        <v>135.58803336103492</v>
      </c>
    </row>
    <row r="12" spans="2:13" ht="14.6">
      <c r="B12" s="373"/>
      <c r="C12" s="366" t="s">
        <v>108</v>
      </c>
      <c r="D12" s="356">
        <v>391223.2</v>
      </c>
      <c r="E12" s="357">
        <v>0</v>
      </c>
      <c r="F12" s="357">
        <v>0</v>
      </c>
      <c r="G12" s="358" t="s">
        <v>127</v>
      </c>
      <c r="H12" s="357">
        <v>368072.06</v>
      </c>
      <c r="I12" s="357">
        <v>0</v>
      </c>
      <c r="J12" s="357">
        <v>0</v>
      </c>
      <c r="K12" s="358" t="s">
        <v>127</v>
      </c>
    </row>
    <row r="13" spans="2:13" ht="14.6">
      <c r="B13" s="373"/>
      <c r="C13" s="366" t="s">
        <v>90</v>
      </c>
      <c r="D13" s="356">
        <v>181200</v>
      </c>
      <c r="E13" s="357">
        <v>0</v>
      </c>
      <c r="F13" s="357">
        <v>0</v>
      </c>
      <c r="G13" s="358" t="s">
        <v>127</v>
      </c>
      <c r="H13" s="357">
        <v>173127.2</v>
      </c>
      <c r="I13" s="357">
        <v>0</v>
      </c>
      <c r="J13" s="357">
        <v>0</v>
      </c>
      <c r="K13" s="358" t="s">
        <v>127</v>
      </c>
    </row>
    <row r="14" spans="2:13" ht="14.6">
      <c r="B14" s="373"/>
      <c r="C14" s="366" t="s">
        <v>83</v>
      </c>
      <c r="D14" s="356">
        <v>71696</v>
      </c>
      <c r="E14" s="357">
        <v>0</v>
      </c>
      <c r="F14" s="357">
        <v>0</v>
      </c>
      <c r="G14" s="358" t="s">
        <v>127</v>
      </c>
      <c r="H14" s="357">
        <v>86051.16</v>
      </c>
      <c r="I14" s="357">
        <v>0</v>
      </c>
      <c r="J14" s="357">
        <v>0</v>
      </c>
      <c r="K14" s="358" t="s">
        <v>127</v>
      </c>
    </row>
    <row r="15" spans="2:13" ht="14.6">
      <c r="B15" s="373"/>
      <c r="C15" s="366" t="s">
        <v>198</v>
      </c>
      <c r="D15" s="356">
        <v>48000</v>
      </c>
      <c r="E15" s="357">
        <v>24000</v>
      </c>
      <c r="F15" s="357">
        <v>0</v>
      </c>
      <c r="G15" s="358">
        <v>-100</v>
      </c>
      <c r="H15" s="357">
        <v>47040</v>
      </c>
      <c r="I15" s="357">
        <v>23520</v>
      </c>
      <c r="J15" s="357">
        <v>0</v>
      </c>
      <c r="K15" s="358">
        <v>-100</v>
      </c>
    </row>
    <row r="16" spans="2:13" ht="14.6">
      <c r="B16" s="373"/>
      <c r="C16" s="366" t="s">
        <v>72</v>
      </c>
      <c r="D16" s="356">
        <v>15892.5</v>
      </c>
      <c r="E16" s="357">
        <v>200</v>
      </c>
      <c r="F16" s="357">
        <v>0</v>
      </c>
      <c r="G16" s="358">
        <v>-100</v>
      </c>
      <c r="H16" s="357">
        <v>36127.65</v>
      </c>
      <c r="I16" s="357">
        <v>589.17999999999995</v>
      </c>
      <c r="J16" s="357">
        <v>0</v>
      </c>
      <c r="K16" s="358">
        <v>-100</v>
      </c>
    </row>
    <row r="17" spans="2:13" ht="14.6">
      <c r="B17" s="373"/>
      <c r="C17" s="366" t="s">
        <v>78</v>
      </c>
      <c r="D17" s="356">
        <v>16756.554599999999</v>
      </c>
      <c r="E17" s="357">
        <v>16754.169999999998</v>
      </c>
      <c r="F17" s="357">
        <v>0</v>
      </c>
      <c r="G17" s="358">
        <v>-100</v>
      </c>
      <c r="H17" s="357">
        <v>26591.78</v>
      </c>
      <c r="I17" s="357">
        <v>26507.58</v>
      </c>
      <c r="J17" s="357">
        <v>0</v>
      </c>
      <c r="K17" s="358">
        <v>-100</v>
      </c>
    </row>
    <row r="18" spans="2:13" ht="14.6">
      <c r="B18" s="373"/>
      <c r="C18" s="366" t="s">
        <v>92</v>
      </c>
      <c r="D18" s="356">
        <v>25200</v>
      </c>
      <c r="E18" s="357">
        <v>0</v>
      </c>
      <c r="F18" s="357">
        <v>50400</v>
      </c>
      <c r="G18" s="358" t="s">
        <v>127</v>
      </c>
      <c r="H18" s="357">
        <v>24948</v>
      </c>
      <c r="I18" s="357">
        <v>0</v>
      </c>
      <c r="J18" s="357">
        <v>38304</v>
      </c>
      <c r="K18" s="358" t="s">
        <v>127</v>
      </c>
    </row>
    <row r="19" spans="2:13" s="160" customFormat="1" ht="14.6">
      <c r="B19" s="373"/>
      <c r="C19" s="366" t="s">
        <v>71</v>
      </c>
      <c r="D19" s="356">
        <v>23100</v>
      </c>
      <c r="E19" s="357">
        <v>0</v>
      </c>
      <c r="F19" s="357">
        <v>0</v>
      </c>
      <c r="G19" s="358" t="s">
        <v>127</v>
      </c>
      <c r="H19" s="357">
        <v>21517.4</v>
      </c>
      <c r="I19" s="357">
        <v>0</v>
      </c>
      <c r="J19" s="357">
        <v>0</v>
      </c>
      <c r="K19" s="358" t="s">
        <v>127</v>
      </c>
    </row>
    <row r="20" spans="2:13" ht="14.6">
      <c r="B20" s="373"/>
      <c r="C20" s="366" t="s">
        <v>89</v>
      </c>
      <c r="D20" s="356">
        <v>5164.5447000000004</v>
      </c>
      <c r="E20" s="357">
        <v>0</v>
      </c>
      <c r="F20" s="357">
        <v>635.05380000000002</v>
      </c>
      <c r="G20" s="358" t="s">
        <v>127</v>
      </c>
      <c r="H20" s="357">
        <v>8826.99</v>
      </c>
      <c r="I20" s="357">
        <v>0</v>
      </c>
      <c r="J20" s="357">
        <v>1747.51</v>
      </c>
      <c r="K20" s="358" t="s">
        <v>127</v>
      </c>
      <c r="M20" s="249"/>
    </row>
    <row r="21" spans="2:13" ht="14.6">
      <c r="B21" s="374"/>
      <c r="C21" s="366" t="s">
        <v>145</v>
      </c>
      <c r="D21" s="367">
        <v>69.36</v>
      </c>
      <c r="E21" s="368">
        <v>0</v>
      </c>
      <c r="F21" s="368">
        <v>0</v>
      </c>
      <c r="G21" s="369" t="s">
        <v>127</v>
      </c>
      <c r="H21" s="368">
        <v>393.49</v>
      </c>
      <c r="I21" s="368">
        <v>0</v>
      </c>
      <c r="J21" s="368">
        <v>0</v>
      </c>
      <c r="K21" s="369" t="s">
        <v>127</v>
      </c>
    </row>
    <row r="22" spans="2:13" ht="15" customHeight="1">
      <c r="B22" s="267" t="s">
        <v>103</v>
      </c>
      <c r="C22" s="268"/>
      <c r="D22" s="261">
        <v>115974848.06819999</v>
      </c>
      <c r="E22" s="262">
        <v>8646771.9936999995</v>
      </c>
      <c r="F22" s="262">
        <v>7824327.6081999997</v>
      </c>
      <c r="G22" s="263">
        <v>-9.5115771076099804</v>
      </c>
      <c r="H22" s="262">
        <v>101322040.46000001</v>
      </c>
      <c r="I22" s="262">
        <v>7497783.2800000003</v>
      </c>
      <c r="J22" s="262">
        <v>6246153.3399999999</v>
      </c>
      <c r="K22" s="269">
        <v>-16.693333126054299</v>
      </c>
      <c r="M22" s="249"/>
    </row>
    <row r="23" spans="2:13" ht="14.6" customHeight="1">
      <c r="B23" s="375" t="s">
        <v>82</v>
      </c>
      <c r="C23" s="365" t="s">
        <v>91</v>
      </c>
      <c r="D23" s="361">
        <v>1554527</v>
      </c>
      <c r="E23" s="362">
        <v>126000</v>
      </c>
      <c r="F23" s="362">
        <v>0</v>
      </c>
      <c r="G23" s="363">
        <v>-100</v>
      </c>
      <c r="H23" s="362">
        <v>2495962.16</v>
      </c>
      <c r="I23" s="362">
        <v>175204.27</v>
      </c>
      <c r="J23" s="362">
        <v>0</v>
      </c>
      <c r="K23" s="370">
        <v>-100</v>
      </c>
      <c r="M23" s="249"/>
    </row>
    <row r="24" spans="2:13" ht="14.6" customHeight="1">
      <c r="B24" s="376"/>
      <c r="C24" s="366" t="s">
        <v>115</v>
      </c>
      <c r="D24" s="356">
        <v>2042748</v>
      </c>
      <c r="E24" s="357">
        <v>280632</v>
      </c>
      <c r="F24" s="357">
        <v>138408</v>
      </c>
      <c r="G24" s="358">
        <v>-50.679893953647479</v>
      </c>
      <c r="H24" s="357">
        <v>2155908.7999999998</v>
      </c>
      <c r="I24" s="357">
        <v>306890.90000000002</v>
      </c>
      <c r="J24" s="357">
        <v>143429.97</v>
      </c>
      <c r="K24" s="371">
        <v>-53.26353111154485</v>
      </c>
    </row>
    <row r="25" spans="2:13" ht="14.6">
      <c r="B25" s="376"/>
      <c r="C25" s="366" t="s">
        <v>113</v>
      </c>
      <c r="D25" s="356">
        <v>446154.38370000001</v>
      </c>
      <c r="E25" s="357">
        <v>13827.324000000001</v>
      </c>
      <c r="F25" s="357">
        <v>86165.205600000001</v>
      </c>
      <c r="G25" s="358">
        <v>523.15170744534521</v>
      </c>
      <c r="H25" s="357">
        <v>1988649.96</v>
      </c>
      <c r="I25" s="357">
        <v>88103.61</v>
      </c>
      <c r="J25" s="357">
        <v>277016.95</v>
      </c>
      <c r="K25" s="371">
        <v>214.42179270520242</v>
      </c>
    </row>
    <row r="26" spans="2:13" ht="14.6">
      <c r="B26" s="376"/>
      <c r="C26" s="366" t="s">
        <v>89</v>
      </c>
      <c r="D26" s="356">
        <v>342767.09100000001</v>
      </c>
      <c r="E26" s="357">
        <v>40288.800000000003</v>
      </c>
      <c r="F26" s="357">
        <v>47708.340799999998</v>
      </c>
      <c r="G26" s="358">
        <v>18.415889279402698</v>
      </c>
      <c r="H26" s="357">
        <v>1622049.62</v>
      </c>
      <c r="I26" s="357">
        <v>208534.19</v>
      </c>
      <c r="J26" s="357">
        <v>226863.68</v>
      </c>
      <c r="K26" s="371">
        <v>8.7896809631072834</v>
      </c>
    </row>
    <row r="27" spans="2:13" ht="14.6">
      <c r="B27" s="376"/>
      <c r="C27" s="366" t="s">
        <v>78</v>
      </c>
      <c r="D27" s="356">
        <v>213774.99249999999</v>
      </c>
      <c r="E27" s="357">
        <v>0</v>
      </c>
      <c r="F27" s="357">
        <v>30819.883999999998</v>
      </c>
      <c r="G27" s="358" t="s">
        <v>127</v>
      </c>
      <c r="H27" s="357">
        <v>1003537.36</v>
      </c>
      <c r="I27" s="357">
        <v>0</v>
      </c>
      <c r="J27" s="357">
        <v>179110.46</v>
      </c>
      <c r="K27" s="371" t="s">
        <v>127</v>
      </c>
    </row>
    <row r="28" spans="2:13" ht="14.6">
      <c r="B28" s="376"/>
      <c r="C28" s="366" t="s">
        <v>87</v>
      </c>
      <c r="D28" s="356">
        <v>100800</v>
      </c>
      <c r="E28" s="357">
        <v>50400</v>
      </c>
      <c r="F28" s="357">
        <v>0</v>
      </c>
      <c r="G28" s="358">
        <v>-100</v>
      </c>
      <c r="H28" s="357">
        <v>82218</v>
      </c>
      <c r="I28" s="357">
        <v>42555.7</v>
      </c>
      <c r="J28" s="357">
        <v>0</v>
      </c>
      <c r="K28" s="371">
        <v>-100</v>
      </c>
    </row>
    <row r="29" spans="2:13" ht="14.6">
      <c r="B29" s="376"/>
      <c r="C29" s="366" t="s">
        <v>108</v>
      </c>
      <c r="D29" s="356">
        <v>13419.090700000001</v>
      </c>
      <c r="E29" s="357">
        <v>2074.8000000000002</v>
      </c>
      <c r="F29" s="357">
        <v>5016</v>
      </c>
      <c r="G29" s="358">
        <v>141.75824175824175</v>
      </c>
      <c r="H29" s="357">
        <v>70431.839999999997</v>
      </c>
      <c r="I29" s="357">
        <v>13301.59</v>
      </c>
      <c r="J29" s="357">
        <v>15184.56</v>
      </c>
      <c r="K29" s="371">
        <v>14.15597684186627</v>
      </c>
    </row>
    <row r="30" spans="2:13" ht="14.6">
      <c r="B30" s="376"/>
      <c r="C30" s="366" t="s">
        <v>76</v>
      </c>
      <c r="D30" s="356">
        <v>18266.768499999998</v>
      </c>
      <c r="E30" s="357">
        <v>0</v>
      </c>
      <c r="F30" s="357">
        <v>1848</v>
      </c>
      <c r="G30" s="358" t="s">
        <v>127</v>
      </c>
      <c r="H30" s="357">
        <v>66848.52</v>
      </c>
      <c r="I30" s="357">
        <v>0</v>
      </c>
      <c r="J30" s="357">
        <v>11391.5</v>
      </c>
      <c r="K30" s="371" t="s">
        <v>127</v>
      </c>
    </row>
    <row r="31" spans="2:13" ht="14.6">
      <c r="B31" s="376"/>
      <c r="C31" s="366" t="s">
        <v>74</v>
      </c>
      <c r="D31" s="356">
        <v>29311.64</v>
      </c>
      <c r="E31" s="357">
        <v>0</v>
      </c>
      <c r="F31" s="357">
        <v>0</v>
      </c>
      <c r="G31" s="358" t="s">
        <v>127</v>
      </c>
      <c r="H31" s="357">
        <v>56050.48</v>
      </c>
      <c r="I31" s="357">
        <v>0</v>
      </c>
      <c r="J31" s="357">
        <v>0</v>
      </c>
      <c r="K31" s="371" t="s">
        <v>127</v>
      </c>
    </row>
    <row r="32" spans="2:13" ht="14.6">
      <c r="B32" s="376"/>
      <c r="C32" s="366" t="s">
        <v>73</v>
      </c>
      <c r="D32" s="356">
        <v>7455.0379000000003</v>
      </c>
      <c r="E32" s="357">
        <v>1272.96</v>
      </c>
      <c r="F32" s="357">
        <v>0</v>
      </c>
      <c r="G32" s="358">
        <v>-100</v>
      </c>
      <c r="H32" s="357">
        <v>45152.4</v>
      </c>
      <c r="I32" s="357">
        <v>8859.51</v>
      </c>
      <c r="J32" s="357">
        <v>0</v>
      </c>
      <c r="K32" s="371">
        <v>-100</v>
      </c>
    </row>
    <row r="33" spans="2:11" ht="14.6">
      <c r="B33" s="376"/>
      <c r="C33" s="366" t="s">
        <v>72</v>
      </c>
      <c r="D33" s="356">
        <v>6598.52</v>
      </c>
      <c r="E33" s="357">
        <v>402.91</v>
      </c>
      <c r="F33" s="357">
        <v>8.16</v>
      </c>
      <c r="G33" s="358">
        <v>-97.97473381152119</v>
      </c>
      <c r="H33" s="357">
        <v>16511.68</v>
      </c>
      <c r="I33" s="357">
        <v>1527.52</v>
      </c>
      <c r="J33" s="357">
        <v>20.9</v>
      </c>
      <c r="K33" s="371">
        <v>-98.631769142138893</v>
      </c>
    </row>
    <row r="34" spans="2:11" ht="14.6">
      <c r="B34" s="376"/>
      <c r="C34" s="366" t="s">
        <v>250</v>
      </c>
      <c r="D34" s="356">
        <v>2872.5</v>
      </c>
      <c r="E34" s="357">
        <v>0</v>
      </c>
      <c r="F34" s="357">
        <v>0</v>
      </c>
      <c r="G34" s="358" t="s">
        <v>127</v>
      </c>
      <c r="H34" s="357">
        <v>13593.57</v>
      </c>
      <c r="I34" s="357">
        <v>0</v>
      </c>
      <c r="J34" s="357">
        <v>0</v>
      </c>
      <c r="K34" s="371" t="s">
        <v>127</v>
      </c>
    </row>
    <row r="35" spans="2:11" ht="14.6">
      <c r="B35" s="376"/>
      <c r="C35" s="366" t="s">
        <v>93</v>
      </c>
      <c r="D35" s="356">
        <v>2258.7422999999999</v>
      </c>
      <c r="E35" s="357">
        <v>27</v>
      </c>
      <c r="F35" s="357">
        <v>251.6</v>
      </c>
      <c r="G35" s="358">
        <v>831.85185185185185</v>
      </c>
      <c r="H35" s="357">
        <v>8822.73</v>
      </c>
      <c r="I35" s="357">
        <v>359.78</v>
      </c>
      <c r="J35" s="357">
        <v>1350.17</v>
      </c>
      <c r="K35" s="371">
        <v>275.27655789649236</v>
      </c>
    </row>
    <row r="36" spans="2:11" ht="14.6">
      <c r="B36" s="376"/>
      <c r="C36" s="366" t="s">
        <v>94</v>
      </c>
      <c r="D36" s="356">
        <v>1052.03</v>
      </c>
      <c r="E36" s="357">
        <v>0</v>
      </c>
      <c r="F36" s="357">
        <v>0</v>
      </c>
      <c r="G36" s="358" t="s">
        <v>127</v>
      </c>
      <c r="H36" s="357">
        <v>8102.03</v>
      </c>
      <c r="I36" s="357">
        <v>0</v>
      </c>
      <c r="J36" s="357">
        <v>0</v>
      </c>
      <c r="K36" s="371" t="s">
        <v>127</v>
      </c>
    </row>
    <row r="37" spans="2:11" ht="14.6">
      <c r="B37" s="376"/>
      <c r="C37" s="366" t="s">
        <v>75</v>
      </c>
      <c r="D37" s="356">
        <v>5175</v>
      </c>
      <c r="E37" s="357">
        <v>0</v>
      </c>
      <c r="F37" s="357">
        <v>0</v>
      </c>
      <c r="G37" s="358" t="s">
        <v>127</v>
      </c>
      <c r="H37" s="357">
        <v>1236.3800000000001</v>
      </c>
      <c r="I37" s="357">
        <v>0</v>
      </c>
      <c r="J37" s="357">
        <v>0</v>
      </c>
      <c r="K37" s="371" t="s">
        <v>127</v>
      </c>
    </row>
    <row r="38" spans="2:11" s="160" customFormat="1" ht="14.6">
      <c r="B38" s="376"/>
      <c r="C38" s="366" t="s">
        <v>247</v>
      </c>
      <c r="D38" s="356">
        <v>119.3</v>
      </c>
      <c r="E38" s="357">
        <v>0</v>
      </c>
      <c r="F38" s="357">
        <v>0</v>
      </c>
      <c r="G38" s="358" t="s">
        <v>127</v>
      </c>
      <c r="H38" s="357">
        <v>894</v>
      </c>
      <c r="I38" s="357">
        <v>0</v>
      </c>
      <c r="J38" s="357">
        <v>0</v>
      </c>
      <c r="K38" s="371" t="s">
        <v>127</v>
      </c>
    </row>
    <row r="39" spans="2:11" ht="14.6">
      <c r="B39" s="376"/>
      <c r="C39" s="366" t="s">
        <v>154</v>
      </c>
      <c r="D39" s="356">
        <v>9.86</v>
      </c>
      <c r="E39" s="357">
        <v>0</v>
      </c>
      <c r="F39" s="357">
        <v>0</v>
      </c>
      <c r="G39" s="358" t="s">
        <v>127</v>
      </c>
      <c r="H39" s="357">
        <v>450.99</v>
      </c>
      <c r="I39" s="357">
        <v>0</v>
      </c>
      <c r="J39" s="357">
        <v>0</v>
      </c>
      <c r="K39" s="371" t="s">
        <v>127</v>
      </c>
    </row>
    <row r="40" spans="2:11" ht="14.6">
      <c r="B40" s="376"/>
      <c r="C40" s="366" t="s">
        <v>249</v>
      </c>
      <c r="D40" s="356">
        <v>3.8462000000000001</v>
      </c>
      <c r="E40" s="357">
        <v>0</v>
      </c>
      <c r="F40" s="357">
        <v>0</v>
      </c>
      <c r="G40" s="358" t="s">
        <v>127</v>
      </c>
      <c r="H40" s="357">
        <v>133.15</v>
      </c>
      <c r="I40" s="357">
        <v>0</v>
      </c>
      <c r="J40" s="357">
        <v>0</v>
      </c>
      <c r="K40" s="371" t="s">
        <v>127</v>
      </c>
    </row>
    <row r="41" spans="2:11" ht="14.6">
      <c r="B41" s="376"/>
      <c r="C41" s="366" t="s">
        <v>71</v>
      </c>
      <c r="D41" s="356">
        <v>1.66</v>
      </c>
      <c r="E41" s="357">
        <v>0</v>
      </c>
      <c r="F41" s="357">
        <v>0</v>
      </c>
      <c r="G41" s="358" t="s">
        <v>127</v>
      </c>
      <c r="H41" s="357">
        <v>125.99</v>
      </c>
      <c r="I41" s="357">
        <v>0</v>
      </c>
      <c r="J41" s="357">
        <v>0</v>
      </c>
      <c r="K41" s="371" t="s">
        <v>127</v>
      </c>
    </row>
    <row r="42" spans="2:11" ht="14.6">
      <c r="B42" s="377"/>
      <c r="C42" s="366" t="s">
        <v>88</v>
      </c>
      <c r="D42" s="356">
        <v>1.3846000000000001</v>
      </c>
      <c r="E42" s="357">
        <v>0</v>
      </c>
      <c r="F42" s="357">
        <v>0</v>
      </c>
      <c r="G42" s="358" t="s">
        <v>127</v>
      </c>
      <c r="H42" s="357">
        <v>100.79</v>
      </c>
      <c r="I42" s="357">
        <v>0</v>
      </c>
      <c r="J42" s="357">
        <v>0</v>
      </c>
      <c r="K42" s="371" t="s">
        <v>127</v>
      </c>
    </row>
    <row r="43" spans="2:11" ht="14.6">
      <c r="B43" s="267" t="s">
        <v>104</v>
      </c>
      <c r="C43" s="268"/>
      <c r="D43" s="261">
        <v>4787316.8474000003</v>
      </c>
      <c r="E43" s="262">
        <v>514925.79399999999</v>
      </c>
      <c r="F43" s="262">
        <v>310225.19040000002</v>
      </c>
      <c r="G43" s="263">
        <v>-39.753418062409196</v>
      </c>
      <c r="H43" s="262">
        <v>9636780.4500000011</v>
      </c>
      <c r="I43" s="262">
        <v>845337.07000000007</v>
      </c>
      <c r="J43" s="262">
        <v>854368.19000000018</v>
      </c>
      <c r="K43" s="269">
        <v>1.0683454352711674</v>
      </c>
    </row>
    <row r="44" spans="2:11" ht="14.6">
      <c r="B44" s="375" t="s">
        <v>70</v>
      </c>
      <c r="C44" s="365" t="s">
        <v>115</v>
      </c>
      <c r="D44" s="361">
        <v>2775481</v>
      </c>
      <c r="E44" s="362">
        <v>141120</v>
      </c>
      <c r="F44" s="362">
        <v>20160</v>
      </c>
      <c r="G44" s="363">
        <v>-85.714285714285722</v>
      </c>
      <c r="H44" s="362">
        <v>3867802.28</v>
      </c>
      <c r="I44" s="362">
        <v>173193.64</v>
      </c>
      <c r="J44" s="362">
        <v>30340.13</v>
      </c>
      <c r="K44" s="370">
        <v>-82.481960653982441</v>
      </c>
    </row>
    <row r="45" spans="2:11" ht="14.6">
      <c r="B45" s="376"/>
      <c r="C45" s="366" t="s">
        <v>86</v>
      </c>
      <c r="D45" s="356">
        <v>1659132.14</v>
      </c>
      <c r="E45" s="357">
        <v>99880</v>
      </c>
      <c r="F45" s="357">
        <v>18720</v>
      </c>
      <c r="G45" s="358">
        <v>-81.257509010812981</v>
      </c>
      <c r="H45" s="357">
        <v>2896406.81</v>
      </c>
      <c r="I45" s="357">
        <v>166338.18</v>
      </c>
      <c r="J45" s="357">
        <v>24991.200000000001</v>
      </c>
      <c r="K45" s="371">
        <v>-84.975668244055569</v>
      </c>
    </row>
    <row r="46" spans="2:11" ht="14.6">
      <c r="B46" s="376"/>
      <c r="C46" s="366" t="s">
        <v>155</v>
      </c>
      <c r="D46" s="356">
        <v>729262</v>
      </c>
      <c r="E46" s="357">
        <v>138006</v>
      </c>
      <c r="F46" s="357">
        <v>86428</v>
      </c>
      <c r="G46" s="358">
        <v>-37.37373737373737</v>
      </c>
      <c r="H46" s="357">
        <v>981438.23</v>
      </c>
      <c r="I46" s="357">
        <v>179504.59</v>
      </c>
      <c r="J46" s="357">
        <v>119860.76</v>
      </c>
      <c r="K46" s="371">
        <v>-33.226910799328316</v>
      </c>
    </row>
    <row r="47" spans="2:11" s="160" customFormat="1" ht="14.6">
      <c r="B47" s="376"/>
      <c r="C47" s="366" t="s">
        <v>113</v>
      </c>
      <c r="D47" s="356">
        <v>578160.49</v>
      </c>
      <c r="E47" s="357">
        <v>0</v>
      </c>
      <c r="F47" s="357">
        <v>0</v>
      </c>
      <c r="G47" s="358" t="s">
        <v>127</v>
      </c>
      <c r="H47" s="357">
        <v>955539.02</v>
      </c>
      <c r="I47" s="357">
        <v>0</v>
      </c>
      <c r="J47" s="357">
        <v>0</v>
      </c>
      <c r="K47" s="371" t="s">
        <v>127</v>
      </c>
    </row>
    <row r="48" spans="2:11" s="160" customFormat="1" ht="14.6">
      <c r="B48" s="376"/>
      <c r="C48" s="366" t="s">
        <v>242</v>
      </c>
      <c r="D48" s="356">
        <v>262080</v>
      </c>
      <c r="E48" s="357">
        <v>0</v>
      </c>
      <c r="F48" s="357">
        <v>20160</v>
      </c>
      <c r="G48" s="358" t="s">
        <v>127</v>
      </c>
      <c r="H48" s="357">
        <v>482652.12</v>
      </c>
      <c r="I48" s="357">
        <v>0</v>
      </c>
      <c r="J48" s="357">
        <v>35149.26</v>
      </c>
      <c r="K48" s="371" t="s">
        <v>127</v>
      </c>
    </row>
    <row r="49" spans="2:11" s="160" customFormat="1" ht="14.6">
      <c r="B49" s="376"/>
      <c r="C49" s="366" t="s">
        <v>87</v>
      </c>
      <c r="D49" s="356">
        <v>252222.6</v>
      </c>
      <c r="E49" s="357">
        <v>0</v>
      </c>
      <c r="F49" s="357">
        <v>1</v>
      </c>
      <c r="G49" s="358" t="s">
        <v>127</v>
      </c>
      <c r="H49" s="357">
        <v>424692.18</v>
      </c>
      <c r="I49" s="357">
        <v>0</v>
      </c>
      <c r="J49" s="357">
        <v>96.41</v>
      </c>
      <c r="K49" s="371" t="s">
        <v>127</v>
      </c>
    </row>
    <row r="50" spans="2:11" ht="14.6">
      <c r="B50" s="376"/>
      <c r="C50" s="366" t="s">
        <v>88</v>
      </c>
      <c r="D50" s="356">
        <v>57600</v>
      </c>
      <c r="E50" s="357">
        <v>0</v>
      </c>
      <c r="F50" s="357">
        <v>0</v>
      </c>
      <c r="G50" s="358" t="s">
        <v>127</v>
      </c>
      <c r="H50" s="357">
        <v>157644.07</v>
      </c>
      <c r="I50" s="357">
        <v>0</v>
      </c>
      <c r="J50" s="357">
        <v>0</v>
      </c>
      <c r="K50" s="371" t="s">
        <v>127</v>
      </c>
    </row>
    <row r="51" spans="2:11" ht="12.75" customHeight="1">
      <c r="B51" s="376"/>
      <c r="C51" s="366" t="s">
        <v>90</v>
      </c>
      <c r="D51" s="356">
        <v>21000</v>
      </c>
      <c r="E51" s="357">
        <v>0</v>
      </c>
      <c r="F51" s="357">
        <v>0</v>
      </c>
      <c r="G51" s="358" t="s">
        <v>127</v>
      </c>
      <c r="H51" s="357">
        <v>21105</v>
      </c>
      <c r="I51" s="357">
        <v>0</v>
      </c>
      <c r="J51" s="357">
        <v>0</v>
      </c>
      <c r="K51" s="371" t="s">
        <v>127</v>
      </c>
    </row>
    <row r="52" spans="2:11" ht="14.6">
      <c r="B52" s="376"/>
      <c r="C52" s="366" t="s">
        <v>72</v>
      </c>
      <c r="D52" s="356">
        <v>100</v>
      </c>
      <c r="E52" s="357">
        <v>0</v>
      </c>
      <c r="F52" s="357">
        <v>0</v>
      </c>
      <c r="G52" s="358" t="s">
        <v>127</v>
      </c>
      <c r="H52" s="357">
        <v>73.62</v>
      </c>
      <c r="I52" s="357">
        <v>0</v>
      </c>
      <c r="J52" s="357">
        <v>0</v>
      </c>
      <c r="K52" s="371" t="s">
        <v>127</v>
      </c>
    </row>
    <row r="53" spans="2:11" ht="14.6">
      <c r="B53" s="377"/>
      <c r="C53" s="366" t="s">
        <v>89</v>
      </c>
      <c r="D53" s="356">
        <v>1</v>
      </c>
      <c r="E53" s="357">
        <v>0</v>
      </c>
      <c r="F53" s="357">
        <v>0</v>
      </c>
      <c r="G53" s="358" t="s">
        <v>127</v>
      </c>
      <c r="H53" s="357">
        <v>35.36</v>
      </c>
      <c r="I53" s="357">
        <v>0</v>
      </c>
      <c r="J53" s="357">
        <v>0</v>
      </c>
      <c r="K53" s="371" t="s">
        <v>127</v>
      </c>
    </row>
    <row r="54" spans="2:11" ht="14.6">
      <c r="B54" s="267" t="s">
        <v>105</v>
      </c>
      <c r="C54" s="268"/>
      <c r="D54" s="261">
        <v>6335039.2300000004</v>
      </c>
      <c r="E54" s="262">
        <v>379006</v>
      </c>
      <c r="F54" s="262">
        <v>145469</v>
      </c>
      <c r="G54" s="263">
        <v>-61.618285726347331</v>
      </c>
      <c r="H54" s="262">
        <v>9787388.6899999995</v>
      </c>
      <c r="I54" s="262">
        <v>519036.41000000003</v>
      </c>
      <c r="J54" s="262">
        <v>210437.76000000001</v>
      </c>
      <c r="K54" s="269">
        <v>-59.456069758189024</v>
      </c>
    </row>
    <row r="55" spans="2:11" ht="14.6">
      <c r="B55" s="375" t="s">
        <v>77</v>
      </c>
      <c r="C55" s="365" t="s">
        <v>115</v>
      </c>
      <c r="D55" s="361">
        <v>437160</v>
      </c>
      <c r="E55" s="362">
        <v>40160</v>
      </c>
      <c r="F55" s="362">
        <v>55000</v>
      </c>
      <c r="G55" s="363">
        <v>36.95219123505975</v>
      </c>
      <c r="H55" s="362">
        <v>480401.4</v>
      </c>
      <c r="I55" s="362">
        <v>43409.43</v>
      </c>
      <c r="J55" s="362">
        <v>54840</v>
      </c>
      <c r="K55" s="370">
        <v>26.331997448480671</v>
      </c>
    </row>
    <row r="56" spans="2:11" ht="14.6">
      <c r="B56" s="376"/>
      <c r="C56" s="366" t="s">
        <v>86</v>
      </c>
      <c r="D56" s="356">
        <v>300925</v>
      </c>
      <c r="E56" s="357">
        <v>0</v>
      </c>
      <c r="F56" s="357">
        <v>60000</v>
      </c>
      <c r="G56" s="358" t="s">
        <v>127</v>
      </c>
      <c r="H56" s="357">
        <v>268465</v>
      </c>
      <c r="I56" s="357">
        <v>0</v>
      </c>
      <c r="J56" s="357">
        <v>48320</v>
      </c>
      <c r="K56" s="371" t="s">
        <v>127</v>
      </c>
    </row>
    <row r="57" spans="2:11" ht="14.6">
      <c r="B57" s="376"/>
      <c r="C57" s="366" t="s">
        <v>90</v>
      </c>
      <c r="D57" s="356">
        <v>210000</v>
      </c>
      <c r="E57" s="357">
        <v>84000</v>
      </c>
      <c r="F57" s="357">
        <v>0</v>
      </c>
      <c r="G57" s="358">
        <v>-100</v>
      </c>
      <c r="H57" s="357">
        <v>219345</v>
      </c>
      <c r="I57" s="357">
        <v>84525</v>
      </c>
      <c r="J57" s="357">
        <v>0</v>
      </c>
      <c r="K57" s="371">
        <v>-100</v>
      </c>
    </row>
    <row r="58" spans="2:11" ht="14.6">
      <c r="B58" s="376"/>
      <c r="C58" s="366" t="s">
        <v>92</v>
      </c>
      <c r="D58" s="356">
        <v>229250</v>
      </c>
      <c r="E58" s="357">
        <v>0</v>
      </c>
      <c r="F58" s="357">
        <v>105000</v>
      </c>
      <c r="G58" s="358" t="s">
        <v>127</v>
      </c>
      <c r="H58" s="357">
        <v>215400.84</v>
      </c>
      <c r="I58" s="357">
        <v>0</v>
      </c>
      <c r="J58" s="357">
        <v>88953.61</v>
      </c>
      <c r="K58" s="371" t="s">
        <v>127</v>
      </c>
    </row>
    <row r="59" spans="2:11" ht="14.6">
      <c r="B59" s="376"/>
      <c r="C59" s="366" t="s">
        <v>88</v>
      </c>
      <c r="D59" s="356">
        <v>44000</v>
      </c>
      <c r="E59" s="357">
        <v>0</v>
      </c>
      <c r="F59" s="357">
        <v>0</v>
      </c>
      <c r="G59" s="358" t="s">
        <v>127</v>
      </c>
      <c r="H59" s="357">
        <v>34760</v>
      </c>
      <c r="I59" s="357">
        <v>0</v>
      </c>
      <c r="J59" s="357">
        <v>0</v>
      </c>
      <c r="K59" s="371" t="s">
        <v>127</v>
      </c>
    </row>
    <row r="60" spans="2:11" ht="14.6">
      <c r="B60" s="376"/>
      <c r="C60" s="366" t="s">
        <v>89</v>
      </c>
      <c r="D60" s="356">
        <v>26015.52</v>
      </c>
      <c r="E60" s="357">
        <v>0</v>
      </c>
      <c r="F60" s="357">
        <v>26000</v>
      </c>
      <c r="G60" s="358" t="s">
        <v>127</v>
      </c>
      <c r="H60" s="357">
        <v>28628.16</v>
      </c>
      <c r="I60" s="357">
        <v>0</v>
      </c>
      <c r="J60" s="357">
        <v>28600</v>
      </c>
      <c r="K60" s="371" t="s">
        <v>127</v>
      </c>
    </row>
    <row r="61" spans="2:11" ht="14.6">
      <c r="B61" s="376"/>
      <c r="C61" s="366" t="s">
        <v>100</v>
      </c>
      <c r="D61" s="356">
        <v>35000</v>
      </c>
      <c r="E61" s="357">
        <v>0</v>
      </c>
      <c r="F61" s="357">
        <v>0</v>
      </c>
      <c r="G61" s="358" t="s">
        <v>127</v>
      </c>
      <c r="H61" s="357">
        <v>26846.79</v>
      </c>
      <c r="I61" s="357">
        <v>0</v>
      </c>
      <c r="J61" s="357">
        <v>0</v>
      </c>
      <c r="K61" s="371" t="s">
        <v>127</v>
      </c>
    </row>
    <row r="62" spans="2:11" ht="14.6">
      <c r="B62" s="376"/>
      <c r="C62" s="366" t="s">
        <v>91</v>
      </c>
      <c r="D62" s="356">
        <v>21375</v>
      </c>
      <c r="E62" s="357">
        <v>0</v>
      </c>
      <c r="F62" s="357">
        <v>0</v>
      </c>
      <c r="G62" s="358" t="s">
        <v>127</v>
      </c>
      <c r="H62" s="357">
        <v>18988.14</v>
      </c>
      <c r="I62" s="357">
        <v>0</v>
      </c>
      <c r="J62" s="357">
        <v>0</v>
      </c>
      <c r="K62" s="371" t="s">
        <v>127</v>
      </c>
    </row>
    <row r="63" spans="2:11" ht="14.6">
      <c r="B63" s="376"/>
      <c r="C63" s="366" t="s">
        <v>234</v>
      </c>
      <c r="D63" s="356">
        <v>320.39</v>
      </c>
      <c r="E63" s="357">
        <v>0</v>
      </c>
      <c r="F63" s="357">
        <v>0</v>
      </c>
      <c r="G63" s="358" t="s">
        <v>127</v>
      </c>
      <c r="H63" s="357">
        <v>542.70000000000005</v>
      </c>
      <c r="I63" s="357">
        <v>0</v>
      </c>
      <c r="J63" s="357">
        <v>0</v>
      </c>
      <c r="K63" s="371" t="s">
        <v>127</v>
      </c>
    </row>
    <row r="64" spans="2:11" ht="14.6">
      <c r="B64" s="376"/>
      <c r="C64" s="366" t="s">
        <v>251</v>
      </c>
      <c r="D64" s="356">
        <v>3</v>
      </c>
      <c r="E64" s="357">
        <v>0</v>
      </c>
      <c r="F64" s="357">
        <v>0</v>
      </c>
      <c r="G64" s="358" t="s">
        <v>127</v>
      </c>
      <c r="H64" s="357">
        <v>129.66</v>
      </c>
      <c r="I64" s="357">
        <v>0</v>
      </c>
      <c r="J64" s="357">
        <v>0</v>
      </c>
      <c r="K64" s="371" t="s">
        <v>127</v>
      </c>
    </row>
    <row r="65" spans="2:11" s="160" customFormat="1" ht="14.6">
      <c r="B65" s="376"/>
      <c r="C65" s="366" t="s">
        <v>94</v>
      </c>
      <c r="D65" s="356">
        <v>1.5</v>
      </c>
      <c r="E65" s="357">
        <v>0</v>
      </c>
      <c r="F65" s="357">
        <v>0</v>
      </c>
      <c r="G65" s="358" t="s">
        <v>127</v>
      </c>
      <c r="H65" s="357">
        <v>78.58</v>
      </c>
      <c r="I65" s="357">
        <v>0</v>
      </c>
      <c r="J65" s="357">
        <v>0</v>
      </c>
      <c r="K65" s="371" t="s">
        <v>127</v>
      </c>
    </row>
    <row r="66" spans="2:11" ht="14.6">
      <c r="B66" s="377"/>
      <c r="C66" s="366" t="s">
        <v>239</v>
      </c>
      <c r="D66" s="356">
        <v>0.5</v>
      </c>
      <c r="E66" s="357">
        <v>0.5</v>
      </c>
      <c r="F66" s="357">
        <v>0</v>
      </c>
      <c r="G66" s="358">
        <v>-100</v>
      </c>
      <c r="H66" s="357">
        <v>61.74</v>
      </c>
      <c r="I66" s="357">
        <v>61.74</v>
      </c>
      <c r="J66" s="357">
        <v>0</v>
      </c>
      <c r="K66" s="371">
        <v>-100</v>
      </c>
    </row>
    <row r="67" spans="2:11" ht="12.75" customHeight="1">
      <c r="B67" s="267" t="s">
        <v>106</v>
      </c>
      <c r="C67" s="268"/>
      <c r="D67" s="261">
        <v>1304050.9099999999</v>
      </c>
      <c r="E67" s="262">
        <v>124160.5</v>
      </c>
      <c r="F67" s="262">
        <v>246000</v>
      </c>
      <c r="G67" s="263">
        <v>98.130645414604473</v>
      </c>
      <c r="H67" s="262">
        <v>1293648.01</v>
      </c>
      <c r="I67" s="262">
        <v>127996.17</v>
      </c>
      <c r="J67" s="262">
        <v>220713.61</v>
      </c>
      <c r="K67" s="269">
        <v>72.437667470831329</v>
      </c>
    </row>
    <row r="68" spans="2:11" ht="14.6">
      <c r="B68" s="375" t="s">
        <v>210</v>
      </c>
      <c r="C68" s="365" t="s">
        <v>115</v>
      </c>
      <c r="D68" s="361">
        <v>20000.25</v>
      </c>
      <c r="E68" s="362">
        <v>0</v>
      </c>
      <c r="F68" s="362">
        <v>0</v>
      </c>
      <c r="G68" s="363" t="s">
        <v>127</v>
      </c>
      <c r="H68" s="362">
        <v>20780</v>
      </c>
      <c r="I68" s="362">
        <v>0</v>
      </c>
      <c r="J68" s="362">
        <v>0</v>
      </c>
      <c r="K68" s="370" t="s">
        <v>127</v>
      </c>
    </row>
    <row r="69" spans="2:11" s="160" customFormat="1" ht="14.6">
      <c r="B69" s="376"/>
      <c r="C69" s="366" t="s">
        <v>113</v>
      </c>
      <c r="D69" s="356">
        <v>6893.52</v>
      </c>
      <c r="E69" s="357">
        <v>0</v>
      </c>
      <c r="F69" s="357">
        <v>0</v>
      </c>
      <c r="G69" s="358" t="s">
        <v>127</v>
      </c>
      <c r="H69" s="357">
        <v>16149.63</v>
      </c>
      <c r="I69" s="357">
        <v>0</v>
      </c>
      <c r="J69" s="357">
        <v>0</v>
      </c>
      <c r="K69" s="371" t="s">
        <v>127</v>
      </c>
    </row>
    <row r="70" spans="2:11" ht="14.6">
      <c r="B70" s="376"/>
      <c r="C70" s="366" t="s">
        <v>93</v>
      </c>
      <c r="D70" s="356">
        <v>4714.8100000000004</v>
      </c>
      <c r="E70" s="357">
        <v>4000</v>
      </c>
      <c r="F70" s="357">
        <v>0</v>
      </c>
      <c r="G70" s="358">
        <v>-100</v>
      </c>
      <c r="H70" s="357">
        <v>4046.67</v>
      </c>
      <c r="I70" s="357">
        <v>2744.45</v>
      </c>
      <c r="J70" s="357">
        <v>0</v>
      </c>
      <c r="K70" s="371">
        <v>-100</v>
      </c>
    </row>
    <row r="71" spans="2:11" s="160" customFormat="1" ht="14.6">
      <c r="B71" s="376"/>
      <c r="C71" s="366" t="s">
        <v>87</v>
      </c>
      <c r="D71" s="356">
        <v>25</v>
      </c>
      <c r="E71" s="357">
        <v>20</v>
      </c>
      <c r="F71" s="357">
        <v>0</v>
      </c>
      <c r="G71" s="358">
        <v>-100</v>
      </c>
      <c r="H71" s="357">
        <v>892.71</v>
      </c>
      <c r="I71" s="357">
        <v>20.86</v>
      </c>
      <c r="J71" s="357">
        <v>0</v>
      </c>
      <c r="K71" s="371">
        <v>-100</v>
      </c>
    </row>
    <row r="72" spans="2:11" ht="14.6">
      <c r="B72" s="376"/>
      <c r="C72" s="366" t="s">
        <v>89</v>
      </c>
      <c r="D72" s="356">
        <v>883.1</v>
      </c>
      <c r="E72" s="357">
        <v>470</v>
      </c>
      <c r="F72" s="357">
        <v>0</v>
      </c>
      <c r="G72" s="358">
        <v>-100</v>
      </c>
      <c r="H72" s="357">
        <v>491.8</v>
      </c>
      <c r="I72" s="357">
        <v>371.17</v>
      </c>
      <c r="J72" s="357">
        <v>0</v>
      </c>
      <c r="K72" s="371">
        <v>-100</v>
      </c>
    </row>
    <row r="73" spans="2:11" ht="12.45" customHeight="1">
      <c r="B73" s="376"/>
      <c r="C73" s="366" t="s">
        <v>245</v>
      </c>
      <c r="D73" s="356">
        <v>0.84619999999999995</v>
      </c>
      <c r="E73" s="357">
        <v>0</v>
      </c>
      <c r="F73" s="357">
        <v>0</v>
      </c>
      <c r="G73" s="358" t="s">
        <v>127</v>
      </c>
      <c r="H73" s="357">
        <v>150.69999999999999</v>
      </c>
      <c r="I73" s="357">
        <v>0</v>
      </c>
      <c r="J73" s="357">
        <v>0</v>
      </c>
      <c r="K73" s="371" t="s">
        <v>127</v>
      </c>
    </row>
    <row r="74" spans="2:11" s="160" customFormat="1" ht="14.6">
      <c r="B74" s="376"/>
      <c r="C74" s="366" t="s">
        <v>145</v>
      </c>
      <c r="D74" s="356">
        <v>18.48</v>
      </c>
      <c r="E74" s="357">
        <v>0</v>
      </c>
      <c r="F74" s="357">
        <v>0</v>
      </c>
      <c r="G74" s="358" t="s">
        <v>127</v>
      </c>
      <c r="H74" s="357">
        <v>150.36000000000001</v>
      </c>
      <c r="I74" s="357">
        <v>0</v>
      </c>
      <c r="J74" s="357">
        <v>0</v>
      </c>
      <c r="K74" s="371" t="s">
        <v>127</v>
      </c>
    </row>
    <row r="75" spans="2:11" ht="14.6">
      <c r="B75" s="377"/>
      <c r="C75" s="366" t="s">
        <v>86</v>
      </c>
      <c r="D75" s="356">
        <v>0</v>
      </c>
      <c r="E75" s="357">
        <v>0</v>
      </c>
      <c r="F75" s="357">
        <v>9.5</v>
      </c>
      <c r="G75" s="358" t="s">
        <v>127</v>
      </c>
      <c r="H75" s="357">
        <v>0</v>
      </c>
      <c r="I75" s="357">
        <v>0</v>
      </c>
      <c r="J75" s="357">
        <v>174.01</v>
      </c>
      <c r="K75" s="371" t="s">
        <v>127</v>
      </c>
    </row>
    <row r="76" spans="2:11" ht="14.6">
      <c r="B76" s="267" t="s">
        <v>211</v>
      </c>
      <c r="C76" s="268"/>
      <c r="D76" s="261">
        <v>32536.0062</v>
      </c>
      <c r="E76" s="262">
        <v>4490</v>
      </c>
      <c r="F76" s="262">
        <v>9.5</v>
      </c>
      <c r="G76" s="263">
        <v>-99.788418708240528</v>
      </c>
      <c r="H76" s="262">
        <v>42661.869999999995</v>
      </c>
      <c r="I76" s="262">
        <v>3136.48</v>
      </c>
      <c r="J76" s="262">
        <v>174.01</v>
      </c>
      <c r="K76" s="269">
        <v>-94.452060909044533</v>
      </c>
    </row>
    <row r="77" spans="2:11" ht="14.6">
      <c r="B77" s="375" t="s">
        <v>79</v>
      </c>
      <c r="C77" s="365" t="s">
        <v>74</v>
      </c>
      <c r="D77" s="361">
        <v>600806</v>
      </c>
      <c r="E77" s="362">
        <v>0</v>
      </c>
      <c r="F77" s="362">
        <v>0</v>
      </c>
      <c r="G77" s="363" t="s">
        <v>127</v>
      </c>
      <c r="H77" s="362">
        <v>107017</v>
      </c>
      <c r="I77" s="362">
        <v>0</v>
      </c>
      <c r="J77" s="362">
        <v>0</v>
      </c>
      <c r="K77" s="370" t="s">
        <v>127</v>
      </c>
    </row>
    <row r="78" spans="2:11" ht="14.6">
      <c r="B78" s="376"/>
      <c r="C78" s="366" t="s">
        <v>93</v>
      </c>
      <c r="D78" s="356">
        <v>1058.1461999999999</v>
      </c>
      <c r="E78" s="357">
        <v>0</v>
      </c>
      <c r="F78" s="357">
        <v>500</v>
      </c>
      <c r="G78" s="358" t="s">
        <v>127</v>
      </c>
      <c r="H78" s="357">
        <v>2665.22</v>
      </c>
      <c r="I78" s="357">
        <v>0</v>
      </c>
      <c r="J78" s="357">
        <v>1620.15</v>
      </c>
      <c r="K78" s="371" t="s">
        <v>127</v>
      </c>
    </row>
    <row r="79" spans="2:11" ht="14.6">
      <c r="B79" s="377"/>
      <c r="C79" s="366" t="s">
        <v>72</v>
      </c>
      <c r="D79" s="356">
        <v>22272</v>
      </c>
      <c r="E79" s="357">
        <v>0</v>
      </c>
      <c r="F79" s="357">
        <v>0</v>
      </c>
      <c r="G79" s="358" t="s">
        <v>127</v>
      </c>
      <c r="H79" s="357">
        <v>2420.86</v>
      </c>
      <c r="I79" s="357">
        <v>0</v>
      </c>
      <c r="J79" s="357">
        <v>0</v>
      </c>
      <c r="K79" s="371" t="s">
        <v>127</v>
      </c>
    </row>
    <row r="80" spans="2:11" ht="14.6">
      <c r="B80" s="267" t="s">
        <v>107</v>
      </c>
      <c r="C80" s="268"/>
      <c r="D80" s="261">
        <v>624136.14619999996</v>
      </c>
      <c r="E80" s="262">
        <v>0</v>
      </c>
      <c r="F80" s="262">
        <v>500</v>
      </c>
      <c r="G80" s="263" t="s">
        <v>127</v>
      </c>
      <c r="H80" s="262">
        <v>112103.08</v>
      </c>
      <c r="I80" s="262">
        <v>0</v>
      </c>
      <c r="J80" s="262">
        <v>1620.15</v>
      </c>
      <c r="K80" s="269" t="s">
        <v>127</v>
      </c>
    </row>
    <row r="81" spans="2:11" s="160" customFormat="1" ht="14.6">
      <c r="B81" s="375" t="s">
        <v>266</v>
      </c>
      <c r="C81" s="365" t="s">
        <v>87</v>
      </c>
      <c r="D81" s="361">
        <v>286324</v>
      </c>
      <c r="E81" s="362">
        <v>0</v>
      </c>
      <c r="F81" s="362">
        <v>24217</v>
      </c>
      <c r="G81" s="363" t="s">
        <v>127</v>
      </c>
      <c r="H81" s="362">
        <v>172532.78</v>
      </c>
      <c r="I81" s="362">
        <v>0</v>
      </c>
      <c r="J81" s="362">
        <v>20656.29</v>
      </c>
      <c r="K81" s="370" t="s">
        <v>127</v>
      </c>
    </row>
    <row r="82" spans="2:11" ht="14.6">
      <c r="B82" s="376"/>
      <c r="C82" s="366" t="s">
        <v>89</v>
      </c>
      <c r="D82" s="356">
        <v>102000</v>
      </c>
      <c r="E82" s="357">
        <v>0</v>
      </c>
      <c r="F82" s="357">
        <v>0</v>
      </c>
      <c r="G82" s="358" t="s">
        <v>127</v>
      </c>
      <c r="H82" s="357">
        <v>92574.66</v>
      </c>
      <c r="I82" s="357">
        <v>0</v>
      </c>
      <c r="J82" s="357">
        <v>0</v>
      </c>
      <c r="K82" s="371" t="s">
        <v>127</v>
      </c>
    </row>
    <row r="83" spans="2:11" s="160" customFormat="1" ht="14.6">
      <c r="B83" s="376"/>
      <c r="C83" s="366" t="s">
        <v>72</v>
      </c>
      <c r="D83" s="356">
        <v>37252</v>
      </c>
      <c r="E83" s="357">
        <v>775</v>
      </c>
      <c r="F83" s="357">
        <v>0</v>
      </c>
      <c r="G83" s="358">
        <v>-100</v>
      </c>
      <c r="H83" s="357">
        <v>75855.37</v>
      </c>
      <c r="I83" s="357">
        <v>1637.35</v>
      </c>
      <c r="J83" s="357">
        <v>0</v>
      </c>
      <c r="K83" s="371">
        <v>-100</v>
      </c>
    </row>
    <row r="84" spans="2:11" s="160" customFormat="1" ht="14.6">
      <c r="B84" s="376"/>
      <c r="C84" s="366" t="s">
        <v>115</v>
      </c>
      <c r="D84" s="356">
        <v>72576</v>
      </c>
      <c r="E84" s="357">
        <v>0</v>
      </c>
      <c r="F84" s="357">
        <v>0</v>
      </c>
      <c r="G84" s="358" t="s">
        <v>127</v>
      </c>
      <c r="H84" s="357">
        <v>60342.41</v>
      </c>
      <c r="I84" s="357">
        <v>0</v>
      </c>
      <c r="J84" s="357">
        <v>0</v>
      </c>
      <c r="K84" s="371" t="s">
        <v>127</v>
      </c>
    </row>
    <row r="85" spans="2:11" s="160" customFormat="1" ht="14.6">
      <c r="B85" s="376"/>
      <c r="C85" s="366" t="s">
        <v>113</v>
      </c>
      <c r="D85" s="356">
        <v>4353.79</v>
      </c>
      <c r="E85" s="357">
        <v>0</v>
      </c>
      <c r="F85" s="357">
        <v>0</v>
      </c>
      <c r="G85" s="358" t="s">
        <v>127</v>
      </c>
      <c r="H85" s="357">
        <v>19254.93</v>
      </c>
      <c r="I85" s="357">
        <v>0</v>
      </c>
      <c r="J85" s="357">
        <v>0</v>
      </c>
      <c r="K85" s="371" t="s">
        <v>127</v>
      </c>
    </row>
    <row r="86" spans="2:11" s="160" customFormat="1" ht="14.6">
      <c r="B86" s="377"/>
      <c r="C86" s="366" t="s">
        <v>76</v>
      </c>
      <c r="D86" s="356">
        <v>6849.3</v>
      </c>
      <c r="E86" s="357">
        <v>978.48</v>
      </c>
      <c r="F86" s="357">
        <v>978.48</v>
      </c>
      <c r="G86" s="358">
        <v>0</v>
      </c>
      <c r="H86" s="357">
        <v>18750.009999999998</v>
      </c>
      <c r="I86" s="357">
        <v>2708.84</v>
      </c>
      <c r="J86" s="357">
        <v>2709.3</v>
      </c>
      <c r="K86" s="371">
        <v>1.6981438549334982E-2</v>
      </c>
    </row>
    <row r="87" spans="2:11" s="160" customFormat="1" ht="14.6" customHeight="1">
      <c r="B87" s="267" t="s">
        <v>267</v>
      </c>
      <c r="C87" s="268"/>
      <c r="D87" s="261">
        <v>509355.08999999997</v>
      </c>
      <c r="E87" s="262">
        <v>1753.48</v>
      </c>
      <c r="F87" s="262">
        <v>25195.48</v>
      </c>
      <c r="G87" s="263">
        <v>1336.8843670871638</v>
      </c>
      <c r="H87" s="262">
        <v>439310.16</v>
      </c>
      <c r="I87" s="262">
        <v>4346.1900000000005</v>
      </c>
      <c r="J87" s="262">
        <v>23365.59</v>
      </c>
      <c r="K87" s="269">
        <v>437.61087297149908</v>
      </c>
    </row>
    <row r="88" spans="2:11" s="160" customFormat="1" ht="14.6">
      <c r="B88" s="375" t="s">
        <v>209</v>
      </c>
      <c r="C88" s="365" t="s">
        <v>113</v>
      </c>
      <c r="D88" s="361">
        <v>1704.7692</v>
      </c>
      <c r="E88" s="362">
        <v>0</v>
      </c>
      <c r="F88" s="362">
        <v>0</v>
      </c>
      <c r="G88" s="363" t="s">
        <v>127</v>
      </c>
      <c r="H88" s="362">
        <v>180850.05</v>
      </c>
      <c r="I88" s="362">
        <v>0</v>
      </c>
      <c r="J88" s="362">
        <v>0</v>
      </c>
      <c r="K88" s="370" t="s">
        <v>127</v>
      </c>
    </row>
    <row r="89" spans="2:11" s="160" customFormat="1" ht="14.6">
      <c r="B89" s="376"/>
      <c r="C89" s="366" t="s">
        <v>86</v>
      </c>
      <c r="D89" s="356">
        <v>1.6619999999999999</v>
      </c>
      <c r="E89" s="357">
        <v>0</v>
      </c>
      <c r="F89" s="357">
        <v>0</v>
      </c>
      <c r="G89" s="358" t="s">
        <v>127</v>
      </c>
      <c r="H89" s="357">
        <v>277.60000000000002</v>
      </c>
      <c r="I89" s="357">
        <v>0</v>
      </c>
      <c r="J89" s="357">
        <v>0</v>
      </c>
      <c r="K89" s="371" t="s">
        <v>127</v>
      </c>
    </row>
    <row r="90" spans="2:11" ht="14.6">
      <c r="B90" s="377"/>
      <c r="C90" s="366" t="s">
        <v>115</v>
      </c>
      <c r="D90" s="356">
        <v>0.53849999999999998</v>
      </c>
      <c r="E90" s="357">
        <v>0</v>
      </c>
      <c r="F90" s="357">
        <v>0</v>
      </c>
      <c r="G90" s="358" t="s">
        <v>127</v>
      </c>
      <c r="H90" s="357">
        <v>102.77</v>
      </c>
      <c r="I90" s="357">
        <v>0</v>
      </c>
      <c r="J90" s="357">
        <v>0</v>
      </c>
      <c r="K90" s="371" t="s">
        <v>127</v>
      </c>
    </row>
    <row r="91" spans="2:11" ht="14.6">
      <c r="B91" s="267" t="s">
        <v>200</v>
      </c>
      <c r="C91" s="268"/>
      <c r="D91" s="261">
        <v>1706.9696999999999</v>
      </c>
      <c r="E91" s="262">
        <v>0</v>
      </c>
      <c r="F91" s="262">
        <v>0</v>
      </c>
      <c r="G91" s="263" t="s">
        <v>127</v>
      </c>
      <c r="H91" s="262">
        <v>181230.41999999998</v>
      </c>
      <c r="I91" s="262">
        <v>0</v>
      </c>
      <c r="J91" s="262">
        <v>0</v>
      </c>
      <c r="K91" s="269" t="s">
        <v>127</v>
      </c>
    </row>
    <row r="92" spans="2:11" ht="14.6">
      <c r="B92" s="270" t="s">
        <v>84</v>
      </c>
      <c r="C92" s="271"/>
      <c r="D92" s="264">
        <v>129568989.26769999</v>
      </c>
      <c r="E92" s="265">
        <v>9671107.7677000016</v>
      </c>
      <c r="F92" s="265">
        <v>8551726.7785999998</v>
      </c>
      <c r="G92" s="266">
        <v>-11.574485736148665</v>
      </c>
      <c r="H92" s="272">
        <v>122815163.14000002</v>
      </c>
      <c r="I92" s="272">
        <v>8997635.5999999996</v>
      </c>
      <c r="J92" s="272">
        <v>7556832.6499999994</v>
      </c>
      <c r="K92" s="273">
        <v>-16.013128493445549</v>
      </c>
    </row>
    <row r="93" spans="2:11">
      <c r="B93" s="348" t="s">
        <v>221</v>
      </c>
      <c r="C93" s="348"/>
      <c r="D93" s="348"/>
      <c r="E93" s="348"/>
      <c r="F93" s="348"/>
      <c r="G93" s="348"/>
      <c r="H93" s="348"/>
      <c r="I93" s="348"/>
      <c r="J93" s="348"/>
      <c r="K93" s="348"/>
    </row>
  </sheetData>
  <mergeCells count="14">
    <mergeCell ref="B88:B90"/>
    <mergeCell ref="B44:B53"/>
    <mergeCell ref="B55:B66"/>
    <mergeCell ref="B68:B75"/>
    <mergeCell ref="B77:B79"/>
    <mergeCell ref="B81:B86"/>
    <mergeCell ref="B93:K93"/>
    <mergeCell ref="B2:K2"/>
    <mergeCell ref="D4:G4"/>
    <mergeCell ref="H4:K4"/>
    <mergeCell ref="B4:B5"/>
    <mergeCell ref="C4:C5"/>
    <mergeCell ref="B6:B21"/>
    <mergeCell ref="B23:B42"/>
  </mergeCells>
  <printOptions horizontalCentered="1"/>
  <pageMargins left="0.11811023622047245" right="0.11811023622047245" top="0.31496062992125984" bottom="0.35433070866141736" header="0.31496062992125984" footer="0.31496062992125984"/>
  <pageSetup paperSize="122" scale="56"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77" zoomScaleNormal="80" zoomScaleSheetLayoutView="77" zoomScalePageLayoutView="80" workbookViewId="0"/>
  </sheetViews>
  <sheetFormatPr baseColWidth="10" defaultColWidth="10.84375" defaultRowHeight="14.6"/>
  <cols>
    <col min="1" max="9" width="10.3828125" style="83" customWidth="1"/>
    <col min="10" max="22" width="10.84375" style="83"/>
    <col min="23" max="23" width="10.84375" style="83" customWidth="1"/>
    <col min="24" max="16384" width="10.84375" style="83"/>
  </cols>
  <sheetData>
    <row r="2" spans="2:8" ht="15.45">
      <c r="B2" s="57"/>
      <c r="C2" s="57"/>
      <c r="D2" s="58"/>
      <c r="E2" s="147" t="s">
        <v>101</v>
      </c>
      <c r="F2" s="58"/>
      <c r="G2" s="57"/>
      <c r="H2" s="57"/>
    </row>
    <row r="3" spans="2:8" ht="15" customHeight="1">
      <c r="B3" s="57"/>
      <c r="C3" s="57"/>
      <c r="E3" s="100" t="str">
        <f>+Portada!D49</f>
        <v>Febrero 2020</v>
      </c>
      <c r="F3" s="99"/>
      <c r="G3" s="57"/>
      <c r="H3" s="57"/>
    </row>
    <row r="4" spans="2:8">
      <c r="B4" s="57"/>
      <c r="C4" s="57"/>
      <c r="D4" s="58"/>
      <c r="E4" s="85" t="s">
        <v>260</v>
      </c>
      <c r="F4" s="58"/>
      <c r="G4" s="57"/>
      <c r="H4" s="57"/>
    </row>
    <row r="5" spans="2:8">
      <c r="B5" s="57"/>
      <c r="D5" s="86"/>
      <c r="F5" s="86"/>
      <c r="G5" s="86"/>
      <c r="H5" s="57"/>
    </row>
    <row r="6" spans="2:8">
      <c r="B6" s="57"/>
      <c r="C6" s="57"/>
      <c r="D6" s="57"/>
      <c r="E6" s="57"/>
      <c r="F6" s="57"/>
      <c r="G6" s="57"/>
      <c r="H6" s="57"/>
    </row>
    <row r="7" spans="2:8">
      <c r="B7" s="57"/>
      <c r="C7" s="57"/>
      <c r="D7" s="58"/>
      <c r="E7" s="80" t="s">
        <v>212</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109</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236</v>
      </c>
      <c r="F17" s="98"/>
      <c r="G17" s="98"/>
      <c r="H17" s="84"/>
    </row>
    <row r="18" spans="2:8">
      <c r="B18" s="58"/>
      <c r="E18" s="98" t="s">
        <v>237</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99</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scale="97"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98" zoomScaleNormal="80" zoomScaleSheetLayoutView="98" zoomScalePageLayoutView="80" workbookViewId="0"/>
  </sheetViews>
  <sheetFormatPr baseColWidth="10" defaultColWidth="10.84375" defaultRowHeight="14.15"/>
  <cols>
    <col min="1" max="1" width="1.3046875" style="150" customWidth="1"/>
    <col min="2" max="9" width="11" style="150" customWidth="1"/>
    <col min="10" max="10" width="2" style="150" customWidth="1"/>
    <col min="11" max="18" width="10.84375" style="150"/>
    <col min="19" max="20" width="10.84375" style="150" customWidth="1"/>
    <col min="21" max="25" width="10.84375" style="150"/>
    <col min="26" max="26" width="10.84375" style="150" customWidth="1"/>
    <col min="27" max="16384" width="10.84375" style="150"/>
  </cols>
  <sheetData>
    <row r="2" spans="2:11">
      <c r="B2" s="280" t="s">
        <v>141</v>
      </c>
      <c r="C2" s="280"/>
      <c r="D2" s="280"/>
      <c r="E2" s="280"/>
      <c r="F2" s="280"/>
      <c r="G2" s="280"/>
      <c r="H2" s="280"/>
      <c r="I2" s="280"/>
      <c r="J2" s="149"/>
      <c r="K2" s="52" t="s">
        <v>131</v>
      </c>
    </row>
    <row r="3" spans="2:11">
      <c r="B3" s="151"/>
      <c r="C3" s="151"/>
      <c r="D3" s="151"/>
      <c r="E3" s="151"/>
      <c r="F3" s="151"/>
      <c r="G3" s="151"/>
      <c r="H3" s="151"/>
      <c r="I3" s="151"/>
      <c r="J3" s="151"/>
    </row>
    <row r="4" spans="2:11" ht="34.5" customHeight="1">
      <c r="B4" s="281" t="s">
        <v>156</v>
      </c>
      <c r="C4" s="281"/>
      <c r="D4" s="281"/>
      <c r="E4" s="281"/>
      <c r="F4" s="281"/>
      <c r="G4" s="281"/>
      <c r="H4" s="281"/>
      <c r="I4" s="281"/>
      <c r="J4" s="152"/>
    </row>
    <row r="5" spans="2:11" ht="29.25" customHeight="1">
      <c r="B5" s="281" t="s">
        <v>143</v>
      </c>
      <c r="C5" s="281"/>
      <c r="D5" s="281"/>
      <c r="E5" s="281"/>
      <c r="F5" s="281"/>
      <c r="G5" s="281"/>
      <c r="H5" s="281"/>
      <c r="I5" s="281"/>
      <c r="J5" s="152"/>
    </row>
    <row r="6" spans="2:11" ht="18" customHeight="1">
      <c r="B6" s="279" t="s">
        <v>142</v>
      </c>
      <c r="C6" s="279"/>
      <c r="D6" s="279"/>
      <c r="E6" s="279"/>
      <c r="F6" s="279"/>
      <c r="G6" s="279"/>
      <c r="H6" s="279"/>
      <c r="I6" s="279"/>
      <c r="J6" s="152"/>
    </row>
    <row r="7" spans="2:11" ht="34.5" customHeight="1">
      <c r="B7" s="279" t="s">
        <v>144</v>
      </c>
      <c r="C7" s="279"/>
      <c r="D7" s="279"/>
      <c r="E7" s="279"/>
      <c r="F7" s="279"/>
      <c r="G7" s="279"/>
      <c r="H7" s="279"/>
      <c r="I7" s="279"/>
      <c r="J7" s="152"/>
    </row>
    <row r="8" spans="2:11" ht="34.5" customHeight="1">
      <c r="B8" s="279" t="s">
        <v>146</v>
      </c>
      <c r="C8" s="279"/>
      <c r="D8" s="279"/>
      <c r="E8" s="279"/>
      <c r="F8" s="279"/>
      <c r="G8" s="279"/>
      <c r="H8" s="279"/>
      <c r="I8" s="279"/>
      <c r="J8" s="152"/>
    </row>
    <row r="9" spans="2:11">
      <c r="B9" s="279" t="s">
        <v>213</v>
      </c>
      <c r="C9" s="279"/>
      <c r="D9" s="279"/>
      <c r="E9" s="279"/>
      <c r="F9" s="279"/>
      <c r="G9" s="279"/>
      <c r="H9" s="279"/>
      <c r="I9" s="279"/>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scale="99"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87" zoomScaleNormal="80" zoomScaleSheetLayoutView="87" zoomScalePageLayoutView="80" workbookViewId="0"/>
  </sheetViews>
  <sheetFormatPr baseColWidth="10" defaultColWidth="10.84375" defaultRowHeight="12.45"/>
  <cols>
    <col min="1" max="1" width="1.3828125" style="5" customWidth="1"/>
    <col min="2" max="2" width="14.3828125" style="7" customWidth="1"/>
    <col min="3" max="3" width="84.15234375" style="6" customWidth="1"/>
    <col min="4" max="4" width="7.3828125" style="6" customWidth="1"/>
    <col min="5" max="5" width="1.84375" style="5" customWidth="1"/>
    <col min="6" max="7" width="9.3828125" style="5" customWidth="1"/>
    <col min="8" max="13" width="10.84375" style="5"/>
    <col min="14" max="14" width="10.84375" style="5" customWidth="1"/>
    <col min="15" max="16384" width="10.84375" style="5"/>
  </cols>
  <sheetData>
    <row r="1" spans="2:4" ht="4.5" customHeight="1"/>
    <row r="2" spans="2:4">
      <c r="B2" s="282" t="s">
        <v>54</v>
      </c>
      <c r="C2" s="282"/>
      <c r="D2" s="282"/>
    </row>
    <row r="3" spans="2:4">
      <c r="B3" s="6"/>
      <c r="C3" s="50"/>
    </row>
    <row r="4" spans="2:4">
      <c r="B4" s="22" t="s">
        <v>53</v>
      </c>
      <c r="C4" s="22" t="s">
        <v>50</v>
      </c>
      <c r="D4" s="21" t="s">
        <v>49</v>
      </c>
    </row>
    <row r="5" spans="2:4" ht="8.25" customHeight="1">
      <c r="B5" s="32"/>
      <c r="C5" s="19"/>
      <c r="D5" s="18"/>
    </row>
    <row r="6" spans="2:4">
      <c r="B6" s="9">
        <v>1</v>
      </c>
      <c r="C6" s="51" t="s">
        <v>95</v>
      </c>
      <c r="D6" s="26">
        <v>5</v>
      </c>
    </row>
    <row r="7" spans="2:4">
      <c r="B7" s="9">
        <v>2</v>
      </c>
      <c r="C7" s="51" t="s">
        <v>96</v>
      </c>
      <c r="D7" s="26">
        <v>5</v>
      </c>
    </row>
    <row r="8" spans="2:4">
      <c r="B8" s="9">
        <v>3</v>
      </c>
      <c r="C8" s="51" t="s">
        <v>114</v>
      </c>
      <c r="D8" s="26">
        <v>5</v>
      </c>
    </row>
    <row r="9" spans="2:4">
      <c r="B9" s="9">
        <v>4</v>
      </c>
      <c r="C9" s="51" t="s">
        <v>230</v>
      </c>
      <c r="D9" s="26">
        <v>5</v>
      </c>
    </row>
    <row r="10" spans="2:4">
      <c r="B10" s="9">
        <v>5</v>
      </c>
      <c r="C10" s="69" t="s">
        <v>158</v>
      </c>
      <c r="D10" s="26">
        <v>5</v>
      </c>
    </row>
    <row r="11" spans="2:4" ht="7.5" customHeight="1">
      <c r="B11" s="17"/>
      <c r="C11" s="16"/>
      <c r="D11" s="15"/>
    </row>
    <row r="12" spans="2:4">
      <c r="B12" s="22" t="s">
        <v>52</v>
      </c>
      <c r="C12" s="22" t="s">
        <v>50</v>
      </c>
      <c r="D12" s="21" t="s">
        <v>49</v>
      </c>
    </row>
    <row r="13" spans="2:4" ht="8.25" customHeight="1">
      <c r="B13" s="10"/>
      <c r="C13" s="12"/>
      <c r="D13" s="14"/>
    </row>
    <row r="14" spans="2:4">
      <c r="B14" s="10">
        <v>1</v>
      </c>
      <c r="C14" s="8" t="s">
        <v>184</v>
      </c>
      <c r="D14" s="27">
        <v>6</v>
      </c>
    </row>
    <row r="15" spans="2:4">
      <c r="B15" s="10">
        <v>2</v>
      </c>
      <c r="C15" s="8" t="s">
        <v>123</v>
      </c>
      <c r="D15" s="28">
        <v>7</v>
      </c>
    </row>
    <row r="16" spans="2:4">
      <c r="B16" s="10">
        <v>3</v>
      </c>
      <c r="C16" s="8" t="s">
        <v>122</v>
      </c>
      <c r="D16" s="28">
        <v>8</v>
      </c>
    </row>
    <row r="17" spans="2:4">
      <c r="B17" s="10">
        <v>4</v>
      </c>
      <c r="C17" s="8" t="s">
        <v>97</v>
      </c>
      <c r="D17" s="28">
        <v>9</v>
      </c>
    </row>
    <row r="18" spans="2:4">
      <c r="B18" s="10">
        <v>5</v>
      </c>
      <c r="C18" s="8" t="s">
        <v>128</v>
      </c>
      <c r="D18" s="28">
        <v>10</v>
      </c>
    </row>
    <row r="19" spans="2:4">
      <c r="B19" s="10">
        <v>6</v>
      </c>
      <c r="C19" s="8" t="s">
        <v>111</v>
      </c>
      <c r="D19" s="28">
        <v>11</v>
      </c>
    </row>
    <row r="20" spans="2:4">
      <c r="B20" s="10">
        <v>7</v>
      </c>
      <c r="C20" s="8" t="s">
        <v>47</v>
      </c>
      <c r="D20" s="27">
        <v>12</v>
      </c>
    </row>
    <row r="21" spans="2:4">
      <c r="B21" s="10">
        <v>8</v>
      </c>
      <c r="C21" s="8" t="s">
        <v>46</v>
      </c>
      <c r="D21" s="27">
        <v>13</v>
      </c>
    </row>
    <row r="22" spans="2:4">
      <c r="B22" s="10">
        <v>9</v>
      </c>
      <c r="C22" s="8" t="s">
        <v>45</v>
      </c>
      <c r="D22" s="27">
        <v>14</v>
      </c>
    </row>
    <row r="23" spans="2:4" ht="12.55" customHeight="1">
      <c r="B23" s="10">
        <v>10</v>
      </c>
      <c r="C23" s="8" t="s">
        <v>174</v>
      </c>
      <c r="D23" s="130">
        <v>15</v>
      </c>
    </row>
    <row r="24" spans="2:4">
      <c r="B24" s="10">
        <v>11</v>
      </c>
      <c r="C24" s="8" t="s">
        <v>159</v>
      </c>
      <c r="D24" s="27">
        <v>16</v>
      </c>
    </row>
    <row r="25" spans="2:4">
      <c r="B25" s="10">
        <v>12</v>
      </c>
      <c r="C25" s="8" t="s">
        <v>160</v>
      </c>
      <c r="D25" s="27">
        <v>17</v>
      </c>
    </row>
    <row r="26" spans="2:4" ht="6.75" customHeight="1">
      <c r="B26" s="10"/>
      <c r="C26" s="12"/>
      <c r="D26" s="11"/>
    </row>
    <row r="27" spans="2:4">
      <c r="B27" s="22" t="s">
        <v>51</v>
      </c>
      <c r="C27" s="23" t="s">
        <v>50</v>
      </c>
      <c r="D27" s="21" t="s">
        <v>49</v>
      </c>
    </row>
    <row r="28" spans="2:4" ht="7.5" customHeight="1">
      <c r="B28" s="13"/>
      <c r="C28" s="12"/>
      <c r="D28" s="11"/>
    </row>
    <row r="29" spans="2:4">
      <c r="B29" s="10">
        <v>1</v>
      </c>
      <c r="C29" s="24" t="s">
        <v>119</v>
      </c>
      <c r="D29" s="27">
        <v>6</v>
      </c>
    </row>
    <row r="30" spans="2:4">
      <c r="B30" s="10">
        <v>2</v>
      </c>
      <c r="C30" s="6" t="s">
        <v>185</v>
      </c>
      <c r="D30" s="27">
        <v>7</v>
      </c>
    </row>
    <row r="31" spans="2:4">
      <c r="B31" s="10">
        <v>3</v>
      </c>
      <c r="C31" s="6" t="s">
        <v>125</v>
      </c>
      <c r="D31" s="27">
        <v>8</v>
      </c>
    </row>
    <row r="32" spans="2:4">
      <c r="B32" s="10">
        <v>4</v>
      </c>
      <c r="C32" s="6" t="s">
        <v>193</v>
      </c>
      <c r="D32" s="28">
        <v>9</v>
      </c>
    </row>
    <row r="33" spans="2:4">
      <c r="B33" s="10">
        <v>5</v>
      </c>
      <c r="C33" s="8" t="s">
        <v>129</v>
      </c>
      <c r="D33" s="28">
        <v>10</v>
      </c>
    </row>
    <row r="34" spans="2:4">
      <c r="B34" s="10">
        <v>6</v>
      </c>
      <c r="C34" s="8" t="s">
        <v>130</v>
      </c>
      <c r="D34" s="28">
        <v>10</v>
      </c>
    </row>
    <row r="35" spans="2:4">
      <c r="B35" s="10">
        <v>7</v>
      </c>
      <c r="C35" s="6" t="s">
        <v>48</v>
      </c>
      <c r="D35" s="28">
        <v>11</v>
      </c>
    </row>
    <row r="36" spans="2:4">
      <c r="B36" s="10">
        <v>8</v>
      </c>
      <c r="C36" s="6" t="s">
        <v>47</v>
      </c>
      <c r="D36" s="27">
        <v>12</v>
      </c>
    </row>
    <row r="37" spans="2:4">
      <c r="B37" s="10">
        <v>9</v>
      </c>
      <c r="C37" s="6" t="s">
        <v>46</v>
      </c>
      <c r="D37" s="27">
        <v>13</v>
      </c>
    </row>
    <row r="38" spans="2:4">
      <c r="B38" s="10">
        <v>10</v>
      </c>
      <c r="C38" s="6" t="s">
        <v>45</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zoomScale="90" zoomScaleNormal="90" zoomScaleSheetLayoutView="90" zoomScalePageLayoutView="80" workbookViewId="0"/>
  </sheetViews>
  <sheetFormatPr baseColWidth="10" defaultColWidth="10.84375" defaultRowHeight="12.45"/>
  <cols>
    <col min="1" max="1" width="1.3046875" style="20" customWidth="1"/>
    <col min="2" max="10" width="15.84375" style="20" customWidth="1"/>
    <col min="11" max="11" width="2" style="20" customWidth="1"/>
    <col min="12" max="17" width="10.84375" style="20"/>
    <col min="18" max="18" width="10.84375" style="20" customWidth="1"/>
    <col min="19" max="16384" width="10.84375" style="20"/>
  </cols>
  <sheetData>
    <row r="1" spans="2:12" ht="7.5" customHeight="1"/>
    <row r="2" spans="2:12" ht="16.5" customHeight="1">
      <c r="B2" s="289" t="s">
        <v>137</v>
      </c>
      <c r="C2" s="289"/>
      <c r="D2" s="289"/>
      <c r="E2" s="289"/>
      <c r="F2" s="289"/>
      <c r="G2" s="289"/>
      <c r="H2" s="289"/>
      <c r="I2" s="289"/>
      <c r="J2" s="289"/>
      <c r="K2" s="113"/>
      <c r="L2" s="52" t="s">
        <v>131</v>
      </c>
    </row>
    <row r="3" spans="2:12" ht="16.5" customHeight="1">
      <c r="B3" s="224"/>
      <c r="C3" s="224"/>
      <c r="D3" s="224"/>
      <c r="E3" s="224"/>
      <c r="F3" s="224"/>
      <c r="G3" s="224"/>
      <c r="H3" s="224"/>
      <c r="I3" s="224"/>
      <c r="J3" s="224"/>
      <c r="K3" s="225"/>
      <c r="L3" s="52"/>
    </row>
    <row r="4" spans="2:12" s="252" customFormat="1" ht="109.3" customHeight="1">
      <c r="B4" s="290" t="s">
        <v>268</v>
      </c>
      <c r="C4" s="290"/>
      <c r="D4" s="290"/>
      <c r="E4" s="290"/>
      <c r="F4" s="290"/>
      <c r="G4" s="290"/>
      <c r="H4" s="290"/>
      <c r="I4" s="290"/>
      <c r="J4" s="290"/>
      <c r="K4" s="114"/>
    </row>
    <row r="5" spans="2:12" ht="110.6" customHeight="1">
      <c r="B5" s="290" t="s">
        <v>269</v>
      </c>
      <c r="C5" s="290"/>
      <c r="D5" s="290"/>
      <c r="E5" s="290"/>
      <c r="F5" s="290"/>
      <c r="G5" s="290"/>
      <c r="H5" s="290"/>
      <c r="I5" s="290"/>
      <c r="J5" s="290"/>
      <c r="K5" s="114"/>
    </row>
    <row r="6" spans="2:12" ht="135.9" customHeight="1">
      <c r="B6" s="290" t="s">
        <v>256</v>
      </c>
      <c r="C6" s="290"/>
      <c r="D6" s="290"/>
      <c r="E6" s="290"/>
      <c r="F6" s="290"/>
      <c r="G6" s="290"/>
      <c r="H6" s="290"/>
      <c r="I6" s="290"/>
      <c r="J6" s="290"/>
      <c r="K6" s="114"/>
    </row>
    <row r="7" spans="2:12" ht="181.3" customHeight="1">
      <c r="B7" s="291" t="s">
        <v>244</v>
      </c>
      <c r="C7" s="291"/>
      <c r="D7" s="291"/>
      <c r="E7" s="291"/>
      <c r="F7" s="291"/>
      <c r="G7" s="291"/>
      <c r="H7" s="291"/>
      <c r="I7" s="291"/>
      <c r="J7" s="291"/>
      <c r="K7" s="114"/>
    </row>
    <row r="8" spans="2:12" ht="134.15" customHeight="1">
      <c r="B8" s="290" t="s">
        <v>270</v>
      </c>
      <c r="C8" s="290"/>
      <c r="D8" s="290"/>
      <c r="E8" s="290"/>
      <c r="F8" s="290"/>
      <c r="G8" s="290"/>
      <c r="H8" s="290"/>
      <c r="I8" s="290"/>
      <c r="J8" s="290"/>
    </row>
    <row r="9" spans="2:12" ht="105.45" customHeight="1">
      <c r="B9" s="283" t="s">
        <v>231</v>
      </c>
      <c r="C9" s="284"/>
      <c r="D9" s="284"/>
      <c r="E9" s="284"/>
      <c r="F9" s="284"/>
      <c r="G9" s="284"/>
      <c r="H9" s="284"/>
      <c r="I9" s="284"/>
      <c r="J9" s="285"/>
    </row>
    <row r="10" spans="2:12" ht="14.6">
      <c r="B10" s="286" t="s">
        <v>222</v>
      </c>
      <c r="C10" s="287"/>
      <c r="D10" s="287"/>
      <c r="E10" s="287"/>
      <c r="F10" s="287"/>
      <c r="G10" s="287"/>
      <c r="H10" s="287"/>
      <c r="I10" s="287"/>
      <c r="J10" s="288"/>
    </row>
    <row r="11" spans="2:12">
      <c r="B11" s="242"/>
      <c r="C11" s="243"/>
      <c r="D11" s="243"/>
      <c r="E11" s="243"/>
      <c r="F11" s="243"/>
      <c r="G11" s="243"/>
      <c r="H11" s="243"/>
      <c r="I11" s="243"/>
      <c r="J11" s="244"/>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scale="67"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Normal="90" zoomScaleSheetLayoutView="100" zoomScalePageLayoutView="125" workbookViewId="0"/>
  </sheetViews>
  <sheetFormatPr baseColWidth="10" defaultColWidth="10.84375" defaultRowHeight="12.45"/>
  <cols>
    <col min="1" max="1" width="1.3828125" style="20" customWidth="1"/>
    <col min="2" max="2" width="38.3828125" style="20" customWidth="1"/>
    <col min="3" max="7" width="10.84375" style="20" customWidth="1"/>
    <col min="8" max="8" width="2.84375" style="20" customWidth="1"/>
    <col min="9" max="9" width="10.84375" style="20" customWidth="1"/>
    <col min="10" max="16384" width="10.84375" style="20"/>
  </cols>
  <sheetData>
    <row r="1" spans="2:9" ht="13.5" customHeight="1"/>
    <row r="2" spans="2:9" ht="12.75" customHeight="1">
      <c r="B2" s="296" t="s">
        <v>55</v>
      </c>
      <c r="C2" s="296"/>
      <c r="D2" s="296"/>
      <c r="E2" s="296"/>
      <c r="F2" s="296"/>
      <c r="G2" s="296"/>
      <c r="I2" s="40" t="s">
        <v>131</v>
      </c>
    </row>
    <row r="3" spans="2:9" ht="12.75" customHeight="1">
      <c r="B3" s="296" t="s">
        <v>118</v>
      </c>
      <c r="C3" s="296"/>
      <c r="D3" s="296"/>
      <c r="E3" s="296"/>
      <c r="F3" s="296"/>
      <c r="G3" s="296"/>
    </row>
    <row r="4" spans="2:9">
      <c r="B4" s="296" t="s">
        <v>202</v>
      </c>
      <c r="C4" s="296"/>
      <c r="D4" s="296"/>
      <c r="E4" s="296"/>
      <c r="F4" s="296"/>
      <c r="G4" s="296"/>
    </row>
    <row r="5" spans="2:9">
      <c r="B5" s="2"/>
      <c r="C5" s="2"/>
      <c r="D5" s="2"/>
      <c r="E5" s="2"/>
      <c r="F5" s="2"/>
      <c r="G5" s="2"/>
      <c r="I5" s="109"/>
    </row>
    <row r="6" spans="2:9">
      <c r="B6" s="294" t="s">
        <v>44</v>
      </c>
      <c r="C6" s="293" t="s">
        <v>43</v>
      </c>
      <c r="D6" s="293"/>
      <c r="E6" s="293"/>
      <c r="F6" s="293" t="s">
        <v>42</v>
      </c>
      <c r="G6" s="293"/>
      <c r="I6" s="109"/>
    </row>
    <row r="7" spans="2:9">
      <c r="B7" s="295"/>
      <c r="C7" s="274">
        <v>2018</v>
      </c>
      <c r="D7" s="274">
        <v>2019</v>
      </c>
      <c r="E7" s="164">
        <v>2020</v>
      </c>
      <c r="F7" s="184" t="s">
        <v>41</v>
      </c>
      <c r="G7" s="184" t="s">
        <v>40</v>
      </c>
    </row>
    <row r="8" spans="2:9">
      <c r="B8" s="78" t="s">
        <v>39</v>
      </c>
      <c r="C8" s="232">
        <v>7976.7941188395216</v>
      </c>
      <c r="D8" s="232">
        <v>4426.6851291205812</v>
      </c>
      <c r="E8" s="232">
        <v>6996.4758299064879</v>
      </c>
      <c r="F8" s="110">
        <f>(E8/D19-1)*100</f>
        <v>32.460217702318907</v>
      </c>
      <c r="G8" s="110">
        <f t="shared" ref="G8" si="0">(E8/D8-1)*100</f>
        <v>58.052258650174849</v>
      </c>
    </row>
    <row r="9" spans="2:9">
      <c r="B9" s="79" t="s">
        <v>38</v>
      </c>
      <c r="C9" s="233">
        <v>7386.0482005676686</v>
      </c>
      <c r="D9" s="233">
        <v>5868.5170962501034</v>
      </c>
      <c r="E9" s="233"/>
      <c r="F9" s="110"/>
      <c r="G9" s="110"/>
    </row>
    <row r="10" spans="2:9">
      <c r="B10" s="79" t="s">
        <v>37</v>
      </c>
      <c r="C10" s="233">
        <v>7621.296860804714</v>
      </c>
      <c r="D10" s="233">
        <v>5800.1297155858929</v>
      </c>
      <c r="E10" s="233"/>
      <c r="F10" s="110"/>
      <c r="G10" s="110"/>
    </row>
    <row r="11" spans="2:9">
      <c r="B11" s="79" t="s">
        <v>36</v>
      </c>
      <c r="C11" s="233">
        <v>7169.2904729380289</v>
      </c>
      <c r="D11" s="234">
        <v>5819.0288503826196</v>
      </c>
      <c r="E11" s="233"/>
      <c r="F11" s="110"/>
      <c r="G11" s="110"/>
    </row>
    <row r="12" spans="2:9">
      <c r="B12" s="79" t="s">
        <v>35</v>
      </c>
      <c r="C12" s="233">
        <v>6467.8749860272064</v>
      </c>
      <c r="D12" s="234">
        <v>6469.0614029835524</v>
      </c>
      <c r="E12" s="233"/>
      <c r="F12" s="110"/>
      <c r="G12" s="110"/>
    </row>
    <row r="13" spans="2:9">
      <c r="B13" s="79" t="s">
        <v>34</v>
      </c>
      <c r="C13" s="233">
        <v>6864.28954335664</v>
      </c>
      <c r="D13" s="233">
        <v>6703.5713673747223</v>
      </c>
      <c r="E13" s="233"/>
      <c r="F13" s="110"/>
      <c r="G13" s="110"/>
    </row>
    <row r="14" spans="2:9">
      <c r="B14" s="79" t="s">
        <v>33</v>
      </c>
      <c r="C14" s="233">
        <v>7022.6052558737429</v>
      </c>
      <c r="D14" s="234">
        <v>6933.8661538584938</v>
      </c>
      <c r="E14" s="233"/>
      <c r="F14" s="110"/>
      <c r="G14" s="110"/>
    </row>
    <row r="15" spans="2:9">
      <c r="B15" s="79" t="s">
        <v>32</v>
      </c>
      <c r="C15" s="233">
        <v>9325.9284041466872</v>
      </c>
      <c r="D15" s="234">
        <v>7035.5863465460179</v>
      </c>
      <c r="E15" s="233"/>
      <c r="F15" s="110"/>
      <c r="G15" s="110"/>
    </row>
    <row r="16" spans="2:9">
      <c r="B16" s="79" t="s">
        <v>31</v>
      </c>
      <c r="C16" s="233">
        <v>11971.777374859341</v>
      </c>
      <c r="D16" s="233">
        <v>7212.189549529674</v>
      </c>
      <c r="E16" s="233"/>
      <c r="F16" s="110"/>
      <c r="G16" s="110"/>
    </row>
    <row r="17" spans="2:9">
      <c r="B17" s="79" t="s">
        <v>30</v>
      </c>
      <c r="C17" s="233">
        <v>14486.091536332786</v>
      </c>
      <c r="D17" s="233">
        <v>8861.2732057931389</v>
      </c>
      <c r="E17" s="233"/>
      <c r="F17" s="110"/>
      <c r="G17" s="110"/>
    </row>
    <row r="18" spans="2:9">
      <c r="B18" s="79" t="s">
        <v>29</v>
      </c>
      <c r="C18" s="233">
        <v>9852.8230928128323</v>
      </c>
      <c r="D18" s="233">
        <v>7055.5771453195703</v>
      </c>
      <c r="E18" s="233"/>
      <c r="F18" s="110"/>
      <c r="G18" s="110"/>
    </row>
    <row r="19" spans="2:9">
      <c r="B19" s="2" t="s">
        <v>28</v>
      </c>
      <c r="C19" s="235">
        <v>5162.9898173073279</v>
      </c>
      <c r="D19" s="235">
        <v>5281.9449879131553</v>
      </c>
      <c r="E19" s="235"/>
      <c r="F19" s="110"/>
      <c r="G19" s="110"/>
    </row>
    <row r="20" spans="2:9">
      <c r="B20" s="4" t="s">
        <v>190</v>
      </c>
      <c r="C20" s="236">
        <f>AVERAGE(C8:C19)</f>
        <v>8442.3174719888739</v>
      </c>
      <c r="D20" s="236">
        <f>AVERAGE(D8:D19)</f>
        <v>6455.6192458881269</v>
      </c>
      <c r="E20" s="236">
        <f>AVERAGE(E8:E19)</f>
        <v>6996.4758299064879</v>
      </c>
      <c r="F20" s="111"/>
      <c r="G20" s="111">
        <f t="shared" ref="G20" si="1">(E20/D20-1)*100</f>
        <v>8.3780744095596447</v>
      </c>
    </row>
    <row r="21" spans="2:9">
      <c r="B21" s="3" t="s">
        <v>261</v>
      </c>
      <c r="C21" s="237">
        <f>AVERAGE(C8)</f>
        <v>7976.7941188395216</v>
      </c>
      <c r="D21" s="237">
        <f t="shared" ref="D21:E21" si="2">AVERAGE(D8)</f>
        <v>4426.6851291205812</v>
      </c>
      <c r="E21" s="237">
        <f t="shared" si="2"/>
        <v>6996.4758299064879</v>
      </c>
      <c r="F21" s="112"/>
      <c r="G21" s="112">
        <f>(E21/D21-1)*100</f>
        <v>58.052258650174849</v>
      </c>
    </row>
    <row r="22" spans="2:9" ht="82.3" customHeight="1">
      <c r="B22" s="292" t="s">
        <v>215</v>
      </c>
      <c r="C22" s="292"/>
      <c r="D22" s="292"/>
      <c r="E22" s="292"/>
      <c r="F22" s="292"/>
      <c r="G22" s="292"/>
      <c r="H22" s="168"/>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scale="95"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M36"/>
  <sheetViews>
    <sheetView view="pageBreakPreview" zoomScale="80" zoomScaleNormal="80" zoomScaleSheetLayoutView="80" workbookViewId="0">
      <selection activeCell="A2" sqref="A2"/>
    </sheetView>
  </sheetViews>
  <sheetFormatPr baseColWidth="10" defaultColWidth="10.84375" defaultRowHeight="12.45"/>
  <cols>
    <col min="1" max="1" width="1.3828125" style="160" customWidth="1"/>
    <col min="2" max="12" width="11.61328125" style="160" customWidth="1"/>
    <col min="13" max="16384" width="10.84375" style="160"/>
  </cols>
  <sheetData>
    <row r="1" spans="2:13" ht="6.75" customHeight="1"/>
    <row r="2" spans="2:13">
      <c r="B2" s="298" t="s">
        <v>56</v>
      </c>
      <c r="C2" s="298"/>
      <c r="D2" s="298"/>
      <c r="E2" s="298"/>
      <c r="F2" s="298"/>
      <c r="G2" s="298"/>
      <c r="H2" s="298"/>
      <c r="I2" s="298"/>
      <c r="J2" s="298"/>
      <c r="K2" s="298"/>
      <c r="L2" s="298"/>
      <c r="M2" s="40" t="s">
        <v>131</v>
      </c>
    </row>
    <row r="3" spans="2:13">
      <c r="B3" s="298" t="s">
        <v>123</v>
      </c>
      <c r="C3" s="298"/>
      <c r="D3" s="298"/>
      <c r="E3" s="298"/>
      <c r="F3" s="298"/>
      <c r="G3" s="298"/>
      <c r="H3" s="298"/>
      <c r="I3" s="298"/>
      <c r="J3" s="298"/>
      <c r="K3" s="298"/>
      <c r="L3" s="298"/>
    </row>
    <row r="4" spans="2:13">
      <c r="B4" s="299" t="s">
        <v>202</v>
      </c>
      <c r="C4" s="299"/>
      <c r="D4" s="299"/>
      <c r="E4" s="299"/>
      <c r="F4" s="299"/>
      <c r="G4" s="299"/>
      <c r="H4" s="299"/>
      <c r="I4" s="299"/>
      <c r="J4" s="299"/>
      <c r="K4" s="299"/>
      <c r="L4" s="299"/>
    </row>
    <row r="5" spans="2:13" ht="28.75" customHeight="1">
      <c r="B5" s="49" t="s">
        <v>203</v>
      </c>
      <c r="C5" s="70" t="s">
        <v>59</v>
      </c>
      <c r="D5" s="70" t="s">
        <v>112</v>
      </c>
      <c r="E5" s="70" t="s">
        <v>254</v>
      </c>
      <c r="F5" s="70" t="s">
        <v>258</v>
      </c>
      <c r="G5" s="70" t="s">
        <v>204</v>
      </c>
      <c r="H5" s="70" t="s">
        <v>205</v>
      </c>
      <c r="I5" s="70" t="s">
        <v>116</v>
      </c>
      <c r="J5" s="70" t="s">
        <v>139</v>
      </c>
      <c r="K5" s="70" t="s">
        <v>238</v>
      </c>
      <c r="L5" s="70" t="s">
        <v>65</v>
      </c>
    </row>
    <row r="6" spans="2:13">
      <c r="B6" s="76">
        <v>43843</v>
      </c>
      <c r="C6" s="105">
        <v>7327.907264296754</v>
      </c>
      <c r="D6" s="105">
        <v>8250</v>
      </c>
      <c r="E6" s="105"/>
      <c r="F6" s="105"/>
      <c r="G6" s="196">
        <v>6632.658227848101</v>
      </c>
      <c r="H6" s="196">
        <v>8000</v>
      </c>
      <c r="I6" s="196">
        <v>6698</v>
      </c>
      <c r="J6" s="105">
        <v>6325.7441860465115</v>
      </c>
      <c r="K6" s="196"/>
      <c r="L6" s="105">
        <v>7024.6750496360028</v>
      </c>
    </row>
    <row r="7" spans="2:13">
      <c r="B7" s="77">
        <v>43844</v>
      </c>
      <c r="C7" s="73">
        <v>6967.2106537530262</v>
      </c>
      <c r="D7" s="73">
        <v>10802.816901408451</v>
      </c>
      <c r="E7" s="73"/>
      <c r="F7" s="73"/>
      <c r="G7" s="73">
        <v>7063.681818181818</v>
      </c>
      <c r="H7" s="73">
        <v>7500</v>
      </c>
      <c r="I7" s="73">
        <v>6888.1044776119406</v>
      </c>
      <c r="J7" s="73">
        <v>6000</v>
      </c>
      <c r="K7" s="73"/>
      <c r="L7" s="73">
        <v>7324.5767847971238</v>
      </c>
    </row>
    <row r="8" spans="2:13">
      <c r="B8" s="77">
        <v>43845</v>
      </c>
      <c r="C8" s="73">
        <v>6948.5720032180207</v>
      </c>
      <c r="D8" s="73">
        <v>8250</v>
      </c>
      <c r="E8" s="73"/>
      <c r="F8" s="73"/>
      <c r="G8" s="73">
        <v>7200.9896907216498</v>
      </c>
      <c r="H8" s="73"/>
      <c r="I8" s="73">
        <v>6444.3703703703704</v>
      </c>
      <c r="J8" s="73">
        <v>7275.5102040816328</v>
      </c>
      <c r="K8" s="73"/>
      <c r="L8" s="73">
        <v>6926.0648634453783</v>
      </c>
    </row>
    <row r="9" spans="2:13">
      <c r="B9" s="77">
        <v>43846</v>
      </c>
      <c r="C9" s="73">
        <v>7667.8703703703704</v>
      </c>
      <c r="D9" s="73">
        <v>13500</v>
      </c>
      <c r="E9" s="73"/>
      <c r="F9" s="73"/>
      <c r="G9" s="73">
        <v>6285.7142857142853</v>
      </c>
      <c r="H9" s="73">
        <v>8000</v>
      </c>
      <c r="I9" s="73">
        <v>7093.8096192384774</v>
      </c>
      <c r="J9" s="73">
        <v>7920.4953271028035</v>
      </c>
      <c r="K9" s="73"/>
      <c r="L9" s="73">
        <v>7628.1855357819004</v>
      </c>
    </row>
    <row r="10" spans="2:13">
      <c r="B10" s="77">
        <v>43847</v>
      </c>
      <c r="C10" s="73">
        <v>6962.3538461538465</v>
      </c>
      <c r="D10" s="73"/>
      <c r="E10" s="73"/>
      <c r="F10" s="73"/>
      <c r="G10" s="73">
        <v>6674.8466257668715</v>
      </c>
      <c r="H10" s="73"/>
      <c r="I10" s="73">
        <v>7042.6024411508279</v>
      </c>
      <c r="J10" s="73">
        <v>5637.8275862068967</v>
      </c>
      <c r="K10" s="73"/>
      <c r="L10" s="73">
        <v>6948.849338454972</v>
      </c>
    </row>
    <row r="11" spans="2:13">
      <c r="B11" s="77">
        <v>43850</v>
      </c>
      <c r="C11" s="73">
        <v>6430.1403508771928</v>
      </c>
      <c r="D11" s="73"/>
      <c r="E11" s="73"/>
      <c r="F11" s="73">
        <v>6000</v>
      </c>
      <c r="G11" s="73">
        <v>7940.5376344086026</v>
      </c>
      <c r="H11" s="73">
        <v>6840</v>
      </c>
      <c r="I11" s="73">
        <v>6716.666666666667</v>
      </c>
      <c r="J11" s="73">
        <v>5339.566037735849</v>
      </c>
      <c r="K11" s="73"/>
      <c r="L11" s="73">
        <v>6620.2419032387043</v>
      </c>
    </row>
    <row r="12" spans="2:13">
      <c r="B12" s="77">
        <v>43851</v>
      </c>
      <c r="C12" s="73">
        <v>7085.3601340033501</v>
      </c>
      <c r="D12" s="73"/>
      <c r="E12" s="73"/>
      <c r="F12" s="73">
        <v>7321</v>
      </c>
      <c r="G12" s="73">
        <v>7192.9473684210525</v>
      </c>
      <c r="H12" s="73"/>
      <c r="I12" s="73">
        <v>7015.2289086911242</v>
      </c>
      <c r="J12" s="73">
        <v>5386.783505154639</v>
      </c>
      <c r="K12" s="73"/>
      <c r="L12" s="73">
        <v>7000.8669492597746</v>
      </c>
    </row>
    <row r="13" spans="2:13">
      <c r="B13" s="77">
        <v>43852</v>
      </c>
      <c r="C13" s="73">
        <v>8136.3818181818178</v>
      </c>
      <c r="D13" s="73">
        <v>12444</v>
      </c>
      <c r="E13" s="73"/>
      <c r="F13" s="73">
        <v>7258</v>
      </c>
      <c r="G13" s="73">
        <v>5844.2211055276384</v>
      </c>
      <c r="H13" s="73">
        <v>7000</v>
      </c>
      <c r="I13" s="73">
        <v>7058.0112570356468</v>
      </c>
      <c r="J13" s="73">
        <v>6330</v>
      </c>
      <c r="K13" s="73"/>
      <c r="L13" s="73">
        <v>7463.9788944723614</v>
      </c>
    </row>
    <row r="14" spans="2:13">
      <c r="B14" s="77">
        <v>43853</v>
      </c>
      <c r="C14" s="73">
        <v>6985.3585526315792</v>
      </c>
      <c r="D14" s="73">
        <v>13500</v>
      </c>
      <c r="E14" s="73"/>
      <c r="F14" s="73">
        <v>6735</v>
      </c>
      <c r="G14" s="73">
        <v>6136.363636363636</v>
      </c>
      <c r="H14" s="73">
        <v>7000</v>
      </c>
      <c r="I14" s="73">
        <v>7143.2735042735039</v>
      </c>
      <c r="J14" s="73">
        <v>5519</v>
      </c>
      <c r="K14" s="73"/>
      <c r="L14" s="73">
        <v>7299.6291866028705</v>
      </c>
    </row>
    <row r="15" spans="2:13">
      <c r="B15" s="77">
        <v>43854</v>
      </c>
      <c r="C15" s="73">
        <v>6739.140845070423</v>
      </c>
      <c r="D15" s="73"/>
      <c r="E15" s="73"/>
      <c r="F15" s="73">
        <v>6660.7142857142853</v>
      </c>
      <c r="G15" s="73">
        <v>6937.5</v>
      </c>
      <c r="H15" s="73">
        <v>7500</v>
      </c>
      <c r="I15" s="73">
        <v>7068.7831325301204</v>
      </c>
      <c r="J15" s="73">
        <v>8729.0972222222226</v>
      </c>
      <c r="K15" s="73"/>
      <c r="L15" s="73">
        <v>7018.9276879162699</v>
      </c>
    </row>
    <row r="16" spans="2:13">
      <c r="B16" s="77">
        <v>43857</v>
      </c>
      <c r="C16" s="73">
        <v>6963.0370370370374</v>
      </c>
      <c r="D16" s="73">
        <v>9556</v>
      </c>
      <c r="E16" s="73"/>
      <c r="F16" s="73">
        <v>6490.6603773584902</v>
      </c>
      <c r="G16" s="73">
        <v>5688.1075268817203</v>
      </c>
      <c r="H16" s="73">
        <v>6000</v>
      </c>
      <c r="I16" s="73">
        <v>7050.6949152542375</v>
      </c>
      <c r="J16" s="73">
        <v>6286</v>
      </c>
      <c r="K16" s="73"/>
      <c r="L16" s="73">
        <v>7139.8842631140715</v>
      </c>
    </row>
    <row r="17" spans="2:12">
      <c r="B17" s="77">
        <v>43858</v>
      </c>
      <c r="C17" s="73">
        <v>6895.3981481481478</v>
      </c>
      <c r="D17" s="73"/>
      <c r="E17" s="73"/>
      <c r="F17" s="73"/>
      <c r="G17" s="73">
        <v>7988.3720930232557</v>
      </c>
      <c r="H17" s="73">
        <v>6468.75</v>
      </c>
      <c r="I17" s="73">
        <v>6573.9144736842109</v>
      </c>
      <c r="J17" s="73">
        <v>5564.7634408602153</v>
      </c>
      <c r="K17" s="73"/>
      <c r="L17" s="73">
        <v>6793.9187946884576</v>
      </c>
    </row>
    <row r="18" spans="2:12">
      <c r="B18" s="77">
        <v>43859</v>
      </c>
      <c r="C18" s="73">
        <v>6708.7654986522912</v>
      </c>
      <c r="D18" s="73"/>
      <c r="E18" s="73"/>
      <c r="F18" s="73"/>
      <c r="G18" s="73">
        <v>5932.75</v>
      </c>
      <c r="H18" s="73">
        <v>7000</v>
      </c>
      <c r="I18" s="73">
        <v>6866.88</v>
      </c>
      <c r="J18" s="73">
        <v>5265.0612244897957</v>
      </c>
      <c r="K18" s="73"/>
      <c r="L18" s="73">
        <v>6649.0570252792477</v>
      </c>
    </row>
    <row r="19" spans="2:12">
      <c r="B19" s="77">
        <v>43860</v>
      </c>
      <c r="C19" s="73">
        <v>6966.9170779861797</v>
      </c>
      <c r="D19" s="73"/>
      <c r="E19" s="73"/>
      <c r="F19" s="73">
        <v>6818.8761904761905</v>
      </c>
      <c r="G19" s="73">
        <v>6222.8918918918916</v>
      </c>
      <c r="H19" s="73"/>
      <c r="I19" s="73">
        <v>6730.2420856610797</v>
      </c>
      <c r="J19" s="73">
        <v>6000</v>
      </c>
      <c r="K19" s="73"/>
      <c r="L19" s="73">
        <v>6817.0522070356265</v>
      </c>
    </row>
    <row r="20" spans="2:12">
      <c r="B20" s="77">
        <v>43861</v>
      </c>
      <c r="C20" s="73">
        <v>6915.7853025936602</v>
      </c>
      <c r="D20" s="73"/>
      <c r="E20" s="73"/>
      <c r="F20" s="73"/>
      <c r="G20" s="73">
        <v>6623.8952380952378</v>
      </c>
      <c r="H20" s="73"/>
      <c r="I20" s="73">
        <v>7002.1951219512193</v>
      </c>
      <c r="J20" s="73">
        <v>5500</v>
      </c>
      <c r="K20" s="73"/>
      <c r="L20" s="73">
        <v>6889.1537275064265</v>
      </c>
    </row>
    <row r="21" spans="2:12">
      <c r="B21" s="77">
        <v>43864</v>
      </c>
      <c r="C21" s="73">
        <v>7271.6622691292878</v>
      </c>
      <c r="D21" s="73"/>
      <c r="E21" s="73"/>
      <c r="F21" s="73"/>
      <c r="G21" s="73">
        <v>6334.181818181818</v>
      </c>
      <c r="H21" s="73">
        <v>6765</v>
      </c>
      <c r="I21" s="73">
        <v>6914.6</v>
      </c>
      <c r="J21" s="73">
        <v>5360.4651162790697</v>
      </c>
      <c r="K21" s="73"/>
      <c r="L21" s="73">
        <v>6904.9942378208489</v>
      </c>
    </row>
    <row r="22" spans="2:12">
      <c r="B22" s="77">
        <v>43865</v>
      </c>
      <c r="C22" s="73">
        <v>6933.479532163743</v>
      </c>
      <c r="D22" s="73"/>
      <c r="E22" s="73"/>
      <c r="F22" s="73"/>
      <c r="G22" s="73">
        <v>6532.4932249322492</v>
      </c>
      <c r="H22" s="73">
        <v>6786</v>
      </c>
      <c r="I22" s="73">
        <v>6941.8880597014922</v>
      </c>
      <c r="J22" s="73">
        <v>5306.818181818182</v>
      </c>
      <c r="K22" s="73"/>
      <c r="L22" s="73">
        <v>6811.7078464106844</v>
      </c>
    </row>
    <row r="23" spans="2:12">
      <c r="B23" s="77">
        <v>43866</v>
      </c>
      <c r="C23" s="73">
        <v>6832.6338329764458</v>
      </c>
      <c r="D23" s="73"/>
      <c r="E23" s="73"/>
      <c r="F23" s="73"/>
      <c r="G23" s="73">
        <v>6431.666666666667</v>
      </c>
      <c r="H23" s="73"/>
      <c r="I23" s="73">
        <v>6667.2537993920969</v>
      </c>
      <c r="J23" s="73">
        <v>6500</v>
      </c>
      <c r="K23" s="73"/>
      <c r="L23" s="73">
        <v>6700.2646761133601</v>
      </c>
    </row>
    <row r="24" spans="2:12">
      <c r="B24" s="77">
        <v>43867</v>
      </c>
      <c r="C24" s="73">
        <v>6739.3698630136987</v>
      </c>
      <c r="D24" s="73"/>
      <c r="E24" s="73"/>
      <c r="F24" s="73"/>
      <c r="G24" s="73">
        <v>6684.5436893203887</v>
      </c>
      <c r="H24" s="73">
        <v>7000</v>
      </c>
      <c r="I24" s="73">
        <v>6512.9371534195934</v>
      </c>
      <c r="J24" s="73">
        <v>6000</v>
      </c>
      <c r="K24" s="73"/>
      <c r="L24" s="73">
        <v>6644.831161780673</v>
      </c>
    </row>
    <row r="25" spans="2:12">
      <c r="B25" s="77">
        <v>43868</v>
      </c>
      <c r="C25" s="73">
        <v>7032.4798694232859</v>
      </c>
      <c r="D25" s="73">
        <v>12600</v>
      </c>
      <c r="E25" s="73"/>
      <c r="F25" s="73"/>
      <c r="G25" s="73">
        <v>6706.079545454545</v>
      </c>
      <c r="H25" s="73"/>
      <c r="I25" s="73">
        <v>6884.9477806788509</v>
      </c>
      <c r="J25" s="73">
        <v>6500</v>
      </c>
      <c r="K25" s="73"/>
      <c r="L25" s="73">
        <v>7303.1545784224845</v>
      </c>
    </row>
    <row r="26" spans="2:12">
      <c r="B26" s="77">
        <v>43871</v>
      </c>
      <c r="C26" s="73">
        <v>7175.4485981308408</v>
      </c>
      <c r="D26" s="73"/>
      <c r="E26" s="73"/>
      <c r="F26" s="73"/>
      <c r="G26" s="73">
        <v>6727.4208754208757</v>
      </c>
      <c r="H26" s="73"/>
      <c r="I26" s="73">
        <v>6859.0195227765726</v>
      </c>
      <c r="J26" s="73">
        <v>4543.1034482758623</v>
      </c>
      <c r="K26" s="73"/>
      <c r="L26" s="73">
        <v>6764.6925823086076</v>
      </c>
    </row>
    <row r="27" spans="2:12">
      <c r="B27" s="77">
        <v>43872</v>
      </c>
      <c r="C27" s="73">
        <v>6231.4696813977389</v>
      </c>
      <c r="D27" s="73"/>
      <c r="E27" s="73">
        <v>6750</v>
      </c>
      <c r="F27" s="73"/>
      <c r="G27" s="73">
        <v>6322.0487804878048</v>
      </c>
      <c r="H27" s="73">
        <v>5485.0588235294117</v>
      </c>
      <c r="I27" s="73">
        <v>5967.989130434783</v>
      </c>
      <c r="J27" s="73">
        <v>6735</v>
      </c>
      <c r="K27" s="73"/>
      <c r="L27" s="73">
        <v>6126.092558311736</v>
      </c>
    </row>
    <row r="28" spans="2:12">
      <c r="B28" s="77">
        <v>43873</v>
      </c>
      <c r="C28" s="73">
        <v>6032.8090452261304</v>
      </c>
      <c r="D28" s="73">
        <v>11500</v>
      </c>
      <c r="E28" s="73"/>
      <c r="F28" s="73"/>
      <c r="G28" s="73">
        <v>5799.6935483870966</v>
      </c>
      <c r="H28" s="73">
        <v>6714</v>
      </c>
      <c r="I28" s="73">
        <v>6898.7265917602999</v>
      </c>
      <c r="J28" s="73">
        <v>9058.1395348837214</v>
      </c>
      <c r="K28" s="73"/>
      <c r="L28" s="73">
        <v>6581.5753653444681</v>
      </c>
    </row>
    <row r="29" spans="2:12">
      <c r="B29" s="77">
        <v>43874</v>
      </c>
      <c r="C29" s="73">
        <v>6758.6674391657007</v>
      </c>
      <c r="D29" s="73">
        <v>12583</v>
      </c>
      <c r="E29" s="73"/>
      <c r="F29" s="73"/>
      <c r="G29" s="73">
        <v>6197.6582109479305</v>
      </c>
      <c r="H29" s="73">
        <v>6750</v>
      </c>
      <c r="I29" s="73">
        <v>6462.0418848167537</v>
      </c>
      <c r="J29" s="73">
        <v>6065.217391304348</v>
      </c>
      <c r="K29" s="73"/>
      <c r="L29" s="73">
        <v>6632.6534653465351</v>
      </c>
    </row>
    <row r="30" spans="2:12">
      <c r="B30" s="77">
        <v>43875</v>
      </c>
      <c r="C30" s="73">
        <v>6231</v>
      </c>
      <c r="D30" s="73"/>
      <c r="E30" s="73">
        <v>7000</v>
      </c>
      <c r="F30" s="73"/>
      <c r="G30" s="73">
        <v>5902.5</v>
      </c>
      <c r="H30" s="73">
        <v>6500</v>
      </c>
      <c r="I30" s="73">
        <v>6556.1543026706231</v>
      </c>
      <c r="J30" s="73">
        <v>7015.253731343284</v>
      </c>
      <c r="K30" s="73"/>
      <c r="L30" s="73">
        <v>6375.570272259014</v>
      </c>
    </row>
    <row r="31" spans="2:12">
      <c r="B31" s="77">
        <v>43878</v>
      </c>
      <c r="C31" s="73">
        <v>6675.434944237918</v>
      </c>
      <c r="D31" s="73">
        <v>11500</v>
      </c>
      <c r="E31" s="73"/>
      <c r="F31" s="73"/>
      <c r="G31" s="73">
        <v>6418.337972166998</v>
      </c>
      <c r="H31" s="73">
        <v>6500</v>
      </c>
      <c r="I31" s="73">
        <v>6677.4324324324325</v>
      </c>
      <c r="J31" s="73">
        <v>6234</v>
      </c>
      <c r="K31" s="73"/>
      <c r="L31" s="73">
        <v>6788.8481308411219</v>
      </c>
    </row>
    <row r="32" spans="2:12">
      <c r="B32" s="77">
        <v>43879</v>
      </c>
      <c r="C32" s="73">
        <v>6934.3701527614567</v>
      </c>
      <c r="D32" s="73">
        <v>11625</v>
      </c>
      <c r="E32" s="73">
        <v>6786</v>
      </c>
      <c r="F32" s="73"/>
      <c r="G32" s="73">
        <v>6310.6182380216387</v>
      </c>
      <c r="H32" s="73">
        <v>6750</v>
      </c>
      <c r="I32" s="73">
        <v>6724.507575757576</v>
      </c>
      <c r="J32" s="73">
        <v>6261</v>
      </c>
      <c r="K32" s="73"/>
      <c r="L32" s="73">
        <v>6858.5172413793107</v>
      </c>
    </row>
    <row r="33" spans="2:12">
      <c r="B33" s="77">
        <v>43880</v>
      </c>
      <c r="C33" s="73">
        <v>6813.8974358974356</v>
      </c>
      <c r="D33" s="73">
        <v>11055.333333333334</v>
      </c>
      <c r="E33" s="73"/>
      <c r="F33" s="73"/>
      <c r="G33" s="73">
        <v>6300.1501340482573</v>
      </c>
      <c r="H33" s="73">
        <v>6786</v>
      </c>
      <c r="I33" s="73">
        <v>6038.875</v>
      </c>
      <c r="J33" s="73">
        <v>6646</v>
      </c>
      <c r="K33" s="73"/>
      <c r="L33" s="73">
        <v>6848.309370352008</v>
      </c>
    </row>
    <row r="34" spans="2:12">
      <c r="B34" s="77">
        <v>43881</v>
      </c>
      <c r="C34" s="73">
        <v>6972.3394683026581</v>
      </c>
      <c r="D34" s="73">
        <v>12417</v>
      </c>
      <c r="E34" s="73"/>
      <c r="F34" s="73"/>
      <c r="G34" s="73">
        <v>5789.7102803738317</v>
      </c>
      <c r="H34" s="73">
        <v>6714</v>
      </c>
      <c r="I34" s="73">
        <v>6473.5098591549295</v>
      </c>
      <c r="J34" s="73">
        <v>6014</v>
      </c>
      <c r="K34" s="73"/>
      <c r="L34" s="73">
        <v>6715.1675675675679</v>
      </c>
    </row>
    <row r="35" spans="2:12">
      <c r="B35" s="77">
        <v>43882</v>
      </c>
      <c r="C35" s="73">
        <v>6624.3595342066956</v>
      </c>
      <c r="D35" s="73"/>
      <c r="E35" s="73">
        <v>6750</v>
      </c>
      <c r="F35" s="73"/>
      <c r="G35" s="73">
        <v>6239.6288659793818</v>
      </c>
      <c r="H35" s="73">
        <v>6327.7090909090912</v>
      </c>
      <c r="I35" s="73">
        <v>6643.3121019108285</v>
      </c>
      <c r="J35" s="73">
        <v>6014</v>
      </c>
      <c r="K35" s="253"/>
      <c r="L35" s="197">
        <v>6526.3051948051952</v>
      </c>
    </row>
    <row r="36" spans="2:12" ht="69" customHeight="1">
      <c r="B36" s="297" t="s">
        <v>214</v>
      </c>
      <c r="C36" s="297"/>
      <c r="D36" s="297"/>
      <c r="E36" s="297"/>
      <c r="F36" s="297"/>
      <c r="G36" s="297"/>
      <c r="H36" s="297"/>
      <c r="I36" s="297"/>
      <c r="J36" s="297"/>
      <c r="K36" s="297"/>
      <c r="L36" s="297"/>
    </row>
  </sheetData>
  <mergeCells count="4">
    <mergeCell ref="B36:L36"/>
    <mergeCell ref="B2:L2"/>
    <mergeCell ref="B3:L3"/>
    <mergeCell ref="B4:L4"/>
  </mergeCells>
  <hyperlinks>
    <hyperlink ref="M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77"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zoomScale="89" zoomScaleNormal="80" zoomScaleSheetLayoutView="89" workbookViewId="0"/>
  </sheetViews>
  <sheetFormatPr baseColWidth="10" defaultColWidth="10.84375" defaultRowHeight="12.45"/>
  <cols>
    <col min="1" max="1" width="1.84375" style="33" customWidth="1"/>
    <col min="2" max="2" width="12.3046875" style="33" customWidth="1"/>
    <col min="3" max="3" width="10.3828125" style="48" customWidth="1"/>
    <col min="4" max="4" width="12.3828125" style="48" customWidth="1"/>
    <col min="5" max="5" width="10" style="48" customWidth="1"/>
    <col min="6" max="6" width="12.84375" style="33" customWidth="1"/>
    <col min="7" max="7" width="15.69140625" style="33" customWidth="1"/>
    <col min="8" max="8" width="12.3828125" style="33" customWidth="1"/>
    <col min="9" max="9" width="14.3046875" style="33" customWidth="1"/>
    <col min="10" max="10" width="15" style="33" customWidth="1"/>
    <col min="11" max="11" width="12.3828125" style="33" customWidth="1"/>
    <col min="12" max="12" width="14.15234375" style="33" customWidth="1"/>
    <col min="13" max="13" width="12.3046875" style="33" customWidth="1"/>
    <col min="14" max="14" width="1.84375" style="33" customWidth="1"/>
    <col min="15" max="16384" width="10.84375" style="33"/>
  </cols>
  <sheetData>
    <row r="1" spans="2:15" ht="4.5" customHeight="1"/>
    <row r="2" spans="2:15">
      <c r="B2" s="296" t="s">
        <v>102</v>
      </c>
      <c r="C2" s="296"/>
      <c r="D2" s="296"/>
      <c r="E2" s="296"/>
      <c r="F2" s="296"/>
      <c r="G2" s="296"/>
      <c r="H2" s="296"/>
      <c r="I2" s="296"/>
      <c r="J2" s="296"/>
      <c r="K2" s="296"/>
      <c r="L2" s="296"/>
      <c r="M2" s="296"/>
      <c r="N2" s="81"/>
      <c r="O2" s="40" t="s">
        <v>131</v>
      </c>
    </row>
    <row r="3" spans="2:15">
      <c r="B3" s="296" t="s">
        <v>122</v>
      </c>
      <c r="C3" s="296"/>
      <c r="D3" s="296"/>
      <c r="E3" s="296"/>
      <c r="F3" s="296"/>
      <c r="G3" s="296"/>
      <c r="H3" s="296"/>
      <c r="I3" s="296"/>
      <c r="J3" s="296"/>
      <c r="K3" s="296"/>
      <c r="L3" s="296"/>
      <c r="M3" s="296"/>
      <c r="N3" s="81"/>
    </row>
    <row r="4" spans="2:15">
      <c r="B4" s="296" t="s">
        <v>202</v>
      </c>
      <c r="C4" s="296"/>
      <c r="D4" s="296"/>
      <c r="E4" s="296"/>
      <c r="F4" s="296"/>
      <c r="G4" s="296"/>
      <c r="H4" s="296"/>
      <c r="I4" s="296"/>
      <c r="J4" s="296"/>
      <c r="K4" s="296"/>
      <c r="L4" s="296"/>
      <c r="M4" s="296"/>
      <c r="N4" s="81"/>
    </row>
    <row r="5" spans="2:15" ht="43.75" customHeight="1">
      <c r="B5" s="29" t="s">
        <v>60</v>
      </c>
      <c r="C5" s="30" t="s">
        <v>147</v>
      </c>
      <c r="D5" s="30" t="s">
        <v>153</v>
      </c>
      <c r="E5" s="30" t="s">
        <v>148</v>
      </c>
      <c r="F5" s="30" t="s">
        <v>195</v>
      </c>
      <c r="G5" s="30" t="s">
        <v>206</v>
      </c>
      <c r="H5" s="30" t="s">
        <v>149</v>
      </c>
      <c r="I5" s="30" t="s">
        <v>257</v>
      </c>
      <c r="J5" s="30" t="s">
        <v>138</v>
      </c>
      <c r="K5" s="30" t="s">
        <v>150</v>
      </c>
      <c r="L5" s="30" t="s">
        <v>151</v>
      </c>
      <c r="M5" s="30" t="s">
        <v>65</v>
      </c>
      <c r="N5" s="93"/>
    </row>
    <row r="6" spans="2:15">
      <c r="B6" s="74">
        <v>43843</v>
      </c>
      <c r="C6" s="75">
        <v>10500</v>
      </c>
      <c r="D6" s="75">
        <v>8250</v>
      </c>
      <c r="E6" s="75">
        <v>6672.9818181818182</v>
      </c>
      <c r="F6" s="75">
        <v>6601.1826923076924</v>
      </c>
      <c r="G6" s="75">
        <v>8814</v>
      </c>
      <c r="H6" s="75">
        <v>6000</v>
      </c>
      <c r="I6" s="75"/>
      <c r="J6" s="75"/>
      <c r="K6" s="75">
        <v>6000</v>
      </c>
      <c r="L6" s="75">
        <v>8000</v>
      </c>
      <c r="M6" s="75">
        <v>7024.6750496360028</v>
      </c>
      <c r="N6" s="94"/>
    </row>
    <row r="7" spans="2:15">
      <c r="B7" s="74">
        <v>43844</v>
      </c>
      <c r="C7" s="75">
        <v>12600</v>
      </c>
      <c r="D7" s="75">
        <v>8250</v>
      </c>
      <c r="E7" s="75">
        <v>6200.2</v>
      </c>
      <c r="F7" s="75">
        <v>6740.6740740740743</v>
      </c>
      <c r="G7" s="75">
        <v>9225.5211267605628</v>
      </c>
      <c r="H7" s="75">
        <v>6000</v>
      </c>
      <c r="I7" s="75">
        <v>5765</v>
      </c>
      <c r="J7" s="75"/>
      <c r="K7" s="75">
        <v>6000</v>
      </c>
      <c r="L7" s="75">
        <v>7500</v>
      </c>
      <c r="M7" s="75">
        <v>7324.5767847971238</v>
      </c>
      <c r="N7" s="94"/>
      <c r="O7" s="160"/>
    </row>
    <row r="8" spans="2:15">
      <c r="B8" s="74">
        <v>43845</v>
      </c>
      <c r="C8" s="75">
        <v>7976.1904761904761</v>
      </c>
      <c r="D8" s="75">
        <v>8250</v>
      </c>
      <c r="E8" s="75">
        <v>6499.8</v>
      </c>
      <c r="F8" s="75">
        <v>6473.4736842105267</v>
      </c>
      <c r="G8" s="75">
        <v>9567.3076923076915</v>
      </c>
      <c r="H8" s="75">
        <v>6000</v>
      </c>
      <c r="I8" s="75">
        <v>5708</v>
      </c>
      <c r="J8" s="75"/>
      <c r="K8" s="75">
        <v>6000</v>
      </c>
      <c r="L8" s="75">
        <v>7000</v>
      </c>
      <c r="M8" s="75">
        <v>6926.0648634453783</v>
      </c>
      <c r="N8" s="94"/>
      <c r="O8" s="160"/>
    </row>
    <row r="9" spans="2:15">
      <c r="B9" s="74">
        <v>43846</v>
      </c>
      <c r="C9" s="75">
        <v>12166.666666666666</v>
      </c>
      <c r="D9" s="75">
        <v>7750</v>
      </c>
      <c r="E9" s="75">
        <v>6376.6769230769232</v>
      </c>
      <c r="F9" s="75">
        <v>6997.2692307692305</v>
      </c>
      <c r="G9" s="75">
        <v>8944.9931034482761</v>
      </c>
      <c r="H9" s="75">
        <v>5750</v>
      </c>
      <c r="I9" s="75"/>
      <c r="J9" s="75"/>
      <c r="K9" s="75">
        <v>6000</v>
      </c>
      <c r="L9" s="75">
        <v>8000</v>
      </c>
      <c r="M9" s="75">
        <v>7628.1855357819004</v>
      </c>
      <c r="N9" s="94"/>
      <c r="O9" s="160"/>
    </row>
    <row r="10" spans="2:15">
      <c r="B10" s="74">
        <v>43847</v>
      </c>
      <c r="C10" s="75"/>
      <c r="D10" s="75">
        <v>7750</v>
      </c>
      <c r="E10" s="75">
        <v>6042.1355932203387</v>
      </c>
      <c r="F10" s="75">
        <v>6884.9864864864867</v>
      </c>
      <c r="G10" s="75">
        <v>8818.318181818182</v>
      </c>
      <c r="H10" s="75">
        <v>5750</v>
      </c>
      <c r="I10" s="75">
        <v>5792</v>
      </c>
      <c r="J10" s="75">
        <v>7119</v>
      </c>
      <c r="K10" s="75">
        <v>6000</v>
      </c>
      <c r="L10" s="75">
        <v>8000</v>
      </c>
      <c r="M10" s="75">
        <v>6948.849338454972</v>
      </c>
      <c r="N10" s="94"/>
      <c r="O10" s="160"/>
    </row>
    <row r="11" spans="2:15">
      <c r="B11" s="72">
        <v>43850</v>
      </c>
      <c r="C11" s="73">
        <v>8571</v>
      </c>
      <c r="D11" s="73">
        <v>7750</v>
      </c>
      <c r="E11" s="73">
        <v>6336.5121951219517</v>
      </c>
      <c r="F11" s="73">
        <v>6471.275362318841</v>
      </c>
      <c r="G11" s="73"/>
      <c r="H11" s="73">
        <v>5250</v>
      </c>
      <c r="I11" s="73">
        <v>5750</v>
      </c>
      <c r="J11" s="73"/>
      <c r="K11" s="73">
        <v>6000</v>
      </c>
      <c r="L11" s="73">
        <v>7000</v>
      </c>
      <c r="M11" s="73">
        <v>6620.2419032387043</v>
      </c>
      <c r="N11" s="94"/>
      <c r="O11" s="39"/>
    </row>
    <row r="12" spans="2:15">
      <c r="B12" s="72">
        <v>43851</v>
      </c>
      <c r="C12" s="73">
        <v>8538</v>
      </c>
      <c r="D12" s="73">
        <v>7750</v>
      </c>
      <c r="E12" s="73">
        <v>6577.0153846153844</v>
      </c>
      <c r="F12" s="73">
        <v>6959.4823998048942</v>
      </c>
      <c r="G12" s="73">
        <v>9324.0540540540533</v>
      </c>
      <c r="H12" s="73">
        <v>5000</v>
      </c>
      <c r="I12" s="73">
        <v>5818</v>
      </c>
      <c r="J12" s="73">
        <v>6250</v>
      </c>
      <c r="K12" s="73">
        <v>6000</v>
      </c>
      <c r="L12" s="73">
        <v>7000</v>
      </c>
      <c r="M12" s="73">
        <v>7000.8669492597746</v>
      </c>
      <c r="N12" s="94"/>
      <c r="O12" s="160"/>
    </row>
    <row r="13" spans="2:15">
      <c r="B13" s="72">
        <v>43852</v>
      </c>
      <c r="C13" s="73">
        <v>12450.05</v>
      </c>
      <c r="D13" s="73">
        <v>7750</v>
      </c>
      <c r="E13" s="73">
        <v>6698.8205128205127</v>
      </c>
      <c r="F13" s="73">
        <v>7010.4964539007096</v>
      </c>
      <c r="G13" s="73"/>
      <c r="H13" s="73">
        <v>5750</v>
      </c>
      <c r="I13" s="73">
        <v>5750</v>
      </c>
      <c r="J13" s="73"/>
      <c r="K13" s="73">
        <v>7000</v>
      </c>
      <c r="L13" s="73">
        <v>7000</v>
      </c>
      <c r="M13" s="73">
        <v>7463.9788944723614</v>
      </c>
      <c r="N13" s="94"/>
      <c r="O13" s="160"/>
    </row>
    <row r="14" spans="2:15">
      <c r="B14" s="72">
        <v>43853</v>
      </c>
      <c r="C14" s="73">
        <v>13500</v>
      </c>
      <c r="D14" s="73">
        <v>7750</v>
      </c>
      <c r="E14" s="73">
        <v>5994.2183908045981</v>
      </c>
      <c r="F14" s="73">
        <v>7010.7323943661968</v>
      </c>
      <c r="G14" s="73">
        <v>8852.7647058823532</v>
      </c>
      <c r="H14" s="73">
        <v>6000</v>
      </c>
      <c r="I14" s="73"/>
      <c r="J14" s="73">
        <v>6750</v>
      </c>
      <c r="K14" s="73">
        <v>6500</v>
      </c>
      <c r="L14" s="73">
        <v>7000</v>
      </c>
      <c r="M14" s="73">
        <v>7299.6291866028705</v>
      </c>
      <c r="N14" s="94"/>
      <c r="O14" s="160"/>
    </row>
    <row r="15" spans="2:15">
      <c r="B15" s="72">
        <v>43854</v>
      </c>
      <c r="C15" s="73">
        <v>9500</v>
      </c>
      <c r="D15" s="73">
        <v>7750</v>
      </c>
      <c r="E15" s="73">
        <v>6499.8571428571431</v>
      </c>
      <c r="F15" s="73">
        <v>6938.268115942029</v>
      </c>
      <c r="G15" s="73">
        <v>8722.0277777777774</v>
      </c>
      <c r="H15" s="73">
        <v>5000</v>
      </c>
      <c r="I15" s="73"/>
      <c r="J15" s="73">
        <v>6250</v>
      </c>
      <c r="K15" s="73">
        <v>6263.1578947368425</v>
      </c>
      <c r="L15" s="73">
        <v>7500</v>
      </c>
      <c r="M15" s="73">
        <v>7018.9276879162699</v>
      </c>
      <c r="N15" s="94"/>
      <c r="O15" s="160"/>
    </row>
    <row r="16" spans="2:15">
      <c r="B16" s="72">
        <v>43857</v>
      </c>
      <c r="C16" s="73">
        <v>9556</v>
      </c>
      <c r="D16" s="73">
        <v>7750</v>
      </c>
      <c r="E16" s="73">
        <v>6493.727272727273</v>
      </c>
      <c r="F16" s="73">
        <v>6927.5394736842109</v>
      </c>
      <c r="G16" s="73"/>
      <c r="H16" s="73">
        <v>5500</v>
      </c>
      <c r="I16" s="73">
        <v>5769</v>
      </c>
      <c r="J16" s="73"/>
      <c r="K16" s="73">
        <v>6000</v>
      </c>
      <c r="L16" s="73">
        <v>7000</v>
      </c>
      <c r="M16" s="73">
        <v>7139.8842631140715</v>
      </c>
      <c r="N16" s="94"/>
      <c r="O16" s="160"/>
    </row>
    <row r="17" spans="2:15">
      <c r="B17" s="72">
        <v>43858</v>
      </c>
      <c r="C17" s="73">
        <v>9571</v>
      </c>
      <c r="D17" s="73">
        <v>7750</v>
      </c>
      <c r="E17" s="73">
        <v>5991</v>
      </c>
      <c r="F17" s="73">
        <v>6458.2965517241382</v>
      </c>
      <c r="G17" s="73">
        <v>8901.4084507042262</v>
      </c>
      <c r="H17" s="73">
        <v>5000</v>
      </c>
      <c r="I17" s="73"/>
      <c r="J17" s="73">
        <v>5750</v>
      </c>
      <c r="K17" s="73">
        <v>6608.695652173913</v>
      </c>
      <c r="L17" s="73">
        <v>6750</v>
      </c>
      <c r="M17" s="73">
        <v>6793.9187946884576</v>
      </c>
      <c r="N17" s="94"/>
      <c r="O17" s="160"/>
    </row>
    <row r="18" spans="2:15">
      <c r="B18" s="72">
        <v>43859</v>
      </c>
      <c r="C18" s="73">
        <v>7462</v>
      </c>
      <c r="D18" s="73">
        <v>7750</v>
      </c>
      <c r="E18" s="73">
        <v>6062</v>
      </c>
      <c r="F18" s="73">
        <v>6592.4369747899163</v>
      </c>
      <c r="G18" s="73">
        <v>9052.6315789473683</v>
      </c>
      <c r="H18" s="73">
        <v>5250</v>
      </c>
      <c r="I18" s="73">
        <v>5731</v>
      </c>
      <c r="J18" s="73">
        <v>5706</v>
      </c>
      <c r="K18" s="73">
        <v>6000</v>
      </c>
      <c r="L18" s="73">
        <v>7000</v>
      </c>
      <c r="M18" s="73">
        <v>6649.0570252792477</v>
      </c>
      <c r="N18" s="94"/>
      <c r="O18" s="160"/>
    </row>
    <row r="19" spans="2:15">
      <c r="B19" s="72">
        <v>43860</v>
      </c>
      <c r="C19" s="73">
        <v>9500</v>
      </c>
      <c r="D19" s="73">
        <v>7750</v>
      </c>
      <c r="E19" s="73">
        <v>6499.8363636363638</v>
      </c>
      <c r="F19" s="73">
        <v>6692.804347826087</v>
      </c>
      <c r="G19" s="73"/>
      <c r="H19" s="73"/>
      <c r="I19" s="73">
        <v>5769</v>
      </c>
      <c r="J19" s="73">
        <v>5519</v>
      </c>
      <c r="K19" s="73">
        <v>6462.686567164179</v>
      </c>
      <c r="L19" s="73">
        <v>6750</v>
      </c>
      <c r="M19" s="73">
        <v>6817.0522070356265</v>
      </c>
      <c r="N19" s="94"/>
      <c r="O19" s="160"/>
    </row>
    <row r="20" spans="2:15">
      <c r="B20" s="72">
        <v>43861</v>
      </c>
      <c r="C20" s="73">
        <v>9107.1785714285706</v>
      </c>
      <c r="D20" s="73">
        <v>7750</v>
      </c>
      <c r="E20" s="73">
        <v>6757</v>
      </c>
      <c r="F20" s="73">
        <v>6431.2113821138209</v>
      </c>
      <c r="G20" s="73">
        <v>8423.7288135593226</v>
      </c>
      <c r="H20" s="73">
        <v>5500</v>
      </c>
      <c r="I20" s="73"/>
      <c r="J20" s="73">
        <v>5921</v>
      </c>
      <c r="K20" s="73">
        <v>6000</v>
      </c>
      <c r="L20" s="73">
        <v>6750</v>
      </c>
      <c r="M20" s="73">
        <v>6889.1537275064265</v>
      </c>
      <c r="N20" s="94"/>
      <c r="O20" s="160"/>
    </row>
    <row r="21" spans="2:15">
      <c r="B21" s="72">
        <v>43864</v>
      </c>
      <c r="C21" s="73">
        <v>8929</v>
      </c>
      <c r="D21" s="73">
        <v>7750</v>
      </c>
      <c r="E21" s="73">
        <v>6500.1428571428569</v>
      </c>
      <c r="F21" s="73">
        <v>6876.6883116883118</v>
      </c>
      <c r="G21" s="73"/>
      <c r="H21" s="73">
        <v>5633.333333333333</v>
      </c>
      <c r="I21" s="73">
        <v>5227</v>
      </c>
      <c r="J21" s="73"/>
      <c r="K21" s="73">
        <v>6000</v>
      </c>
      <c r="L21" s="73">
        <v>7000</v>
      </c>
      <c r="M21" s="73">
        <v>6904.9942378208489</v>
      </c>
      <c r="N21" s="94"/>
      <c r="O21" s="160"/>
    </row>
    <row r="22" spans="2:15">
      <c r="B22" s="72">
        <v>43865</v>
      </c>
      <c r="C22" s="73"/>
      <c r="D22" s="73">
        <v>7750</v>
      </c>
      <c r="E22" s="73">
        <v>6885.8571428571431</v>
      </c>
      <c r="F22" s="73">
        <v>6829.454545454545</v>
      </c>
      <c r="G22" s="73">
        <v>8585.2682926829275</v>
      </c>
      <c r="H22" s="73">
        <v>5000</v>
      </c>
      <c r="I22" s="73">
        <v>5000</v>
      </c>
      <c r="J22" s="73">
        <v>6250</v>
      </c>
      <c r="K22" s="73">
        <v>6660.3773584905657</v>
      </c>
      <c r="L22" s="73">
        <v>6769.3846153846152</v>
      </c>
      <c r="M22" s="73">
        <v>6811.7078464106844</v>
      </c>
      <c r="N22" s="94"/>
      <c r="O22" s="160"/>
    </row>
    <row r="23" spans="2:15">
      <c r="B23" s="72">
        <v>43866</v>
      </c>
      <c r="C23" s="73"/>
      <c r="D23" s="73">
        <v>7750</v>
      </c>
      <c r="E23" s="73">
        <v>6999.8732394366198</v>
      </c>
      <c r="F23" s="73">
        <v>6545.577464788732</v>
      </c>
      <c r="G23" s="73">
        <v>9090.0224719101116</v>
      </c>
      <c r="H23" s="73"/>
      <c r="I23" s="73">
        <v>5250</v>
      </c>
      <c r="J23" s="73">
        <v>6250</v>
      </c>
      <c r="K23" s="73">
        <v>6583.333333333333</v>
      </c>
      <c r="L23" s="73">
        <v>6750</v>
      </c>
      <c r="M23" s="73">
        <v>6700.2646761133601</v>
      </c>
      <c r="N23" s="94"/>
      <c r="O23" s="160"/>
    </row>
    <row r="24" spans="2:15" s="160" customFormat="1">
      <c r="B24" s="72">
        <v>43867</v>
      </c>
      <c r="C24" s="73"/>
      <c r="D24" s="73">
        <v>7750</v>
      </c>
      <c r="E24" s="73">
        <v>6494.7204301075271</v>
      </c>
      <c r="F24" s="73">
        <v>6564.6187050359713</v>
      </c>
      <c r="G24" s="73"/>
      <c r="H24" s="73"/>
      <c r="I24" s="73"/>
      <c r="J24" s="73">
        <v>6833</v>
      </c>
      <c r="K24" s="73">
        <v>6529.411764705882</v>
      </c>
      <c r="L24" s="73">
        <v>6750</v>
      </c>
      <c r="M24" s="73">
        <v>6644.831161780673</v>
      </c>
      <c r="N24" s="94"/>
    </row>
    <row r="25" spans="2:15">
      <c r="B25" s="72">
        <v>43868</v>
      </c>
      <c r="C25" s="73">
        <v>12600</v>
      </c>
      <c r="D25" s="73">
        <v>7750</v>
      </c>
      <c r="E25" s="73">
        <v>6669.8035714285716</v>
      </c>
      <c r="F25" s="73">
        <v>6815.1923076923076</v>
      </c>
      <c r="G25" s="73">
        <v>8697.802197802197</v>
      </c>
      <c r="H25" s="73"/>
      <c r="I25" s="73">
        <v>5250</v>
      </c>
      <c r="J25" s="73">
        <v>6250</v>
      </c>
      <c r="K25" s="73">
        <v>6500</v>
      </c>
      <c r="L25" s="73">
        <v>6750</v>
      </c>
      <c r="M25" s="73">
        <v>7303.1545784224845</v>
      </c>
      <c r="N25" s="94"/>
      <c r="O25" s="160"/>
    </row>
    <row r="26" spans="2:15" s="160" customFormat="1">
      <c r="B26" s="72">
        <v>43871</v>
      </c>
      <c r="C26" s="73">
        <v>11667</v>
      </c>
      <c r="D26" s="73">
        <v>7750</v>
      </c>
      <c r="E26" s="73">
        <v>6394.594594594595</v>
      </c>
      <c r="F26" s="73">
        <v>6858.0149253731342</v>
      </c>
      <c r="G26" s="73">
        <v>7488</v>
      </c>
      <c r="H26" s="73">
        <v>5333.333333333333</v>
      </c>
      <c r="I26" s="73">
        <v>5250</v>
      </c>
      <c r="J26" s="73"/>
      <c r="K26" s="73">
        <v>6471.6981132075471</v>
      </c>
      <c r="L26" s="73">
        <v>6786</v>
      </c>
      <c r="M26" s="73">
        <v>6764.6925823086076</v>
      </c>
      <c r="N26" s="94"/>
    </row>
    <row r="27" spans="2:15" s="160" customFormat="1">
      <c r="B27" s="72">
        <v>43872</v>
      </c>
      <c r="C27" s="73"/>
      <c r="D27" s="73">
        <v>7750</v>
      </c>
      <c r="E27" s="73">
        <v>6735</v>
      </c>
      <c r="F27" s="73">
        <v>5942.5656108597286</v>
      </c>
      <c r="G27" s="73">
        <v>8137.0105263157893</v>
      </c>
      <c r="H27" s="73">
        <v>6000</v>
      </c>
      <c r="I27" s="73">
        <v>5250</v>
      </c>
      <c r="J27" s="73">
        <v>6750</v>
      </c>
      <c r="K27" s="73">
        <v>6500</v>
      </c>
      <c r="L27" s="73">
        <v>6750</v>
      </c>
      <c r="M27" s="73">
        <v>6126.092558311736</v>
      </c>
      <c r="N27" s="94"/>
    </row>
    <row r="28" spans="2:15" s="160" customFormat="1">
      <c r="B28" s="72">
        <v>43873</v>
      </c>
      <c r="C28" s="73">
        <v>9562.5</v>
      </c>
      <c r="D28" s="73">
        <v>7750</v>
      </c>
      <c r="E28" s="73">
        <v>6650.7547169811323</v>
      </c>
      <c r="F28" s="73">
        <v>5934.458333333333</v>
      </c>
      <c r="G28" s="73">
        <v>8516.1290322580644</v>
      </c>
      <c r="H28" s="73">
        <v>6000</v>
      </c>
      <c r="I28" s="73">
        <v>5250</v>
      </c>
      <c r="J28" s="73">
        <v>6065</v>
      </c>
      <c r="K28" s="73">
        <v>6000</v>
      </c>
      <c r="L28" s="73">
        <v>6714</v>
      </c>
      <c r="M28" s="73">
        <v>6581.5753653444681</v>
      </c>
      <c r="N28" s="94"/>
    </row>
    <row r="29" spans="2:15" s="160" customFormat="1">
      <c r="B29" s="72">
        <v>43874</v>
      </c>
      <c r="C29" s="73">
        <v>11147.176470588236</v>
      </c>
      <c r="D29" s="73">
        <v>7750</v>
      </c>
      <c r="E29" s="73">
        <v>6586.5057471264372</v>
      </c>
      <c r="F29" s="73">
        <v>6075.8989898989903</v>
      </c>
      <c r="G29" s="73">
        <v>8000</v>
      </c>
      <c r="H29" s="73">
        <v>6000</v>
      </c>
      <c r="I29" s="73">
        <v>5250</v>
      </c>
      <c r="J29" s="73">
        <v>6989.7959183673465</v>
      </c>
      <c r="K29" s="73">
        <v>6297.8723404255315</v>
      </c>
      <c r="L29" s="73">
        <v>6750</v>
      </c>
      <c r="M29" s="73">
        <v>6632.6534653465351</v>
      </c>
      <c r="N29" s="94"/>
    </row>
    <row r="30" spans="2:15" s="160" customFormat="1">
      <c r="B30" s="72">
        <v>43875</v>
      </c>
      <c r="C30" s="73"/>
      <c r="D30" s="73">
        <v>7750</v>
      </c>
      <c r="E30" s="73">
        <v>6317.1219512195121</v>
      </c>
      <c r="F30" s="73">
        <v>6192.3548387096771</v>
      </c>
      <c r="G30" s="73">
        <v>7487.9024390243903</v>
      </c>
      <c r="H30" s="73">
        <v>6000</v>
      </c>
      <c r="I30" s="73">
        <v>5250</v>
      </c>
      <c r="J30" s="73"/>
      <c r="K30" s="73">
        <v>6000</v>
      </c>
      <c r="L30" s="73">
        <v>6750</v>
      </c>
      <c r="M30" s="73">
        <v>6375.570272259014</v>
      </c>
      <c r="N30" s="94"/>
    </row>
    <row r="31" spans="2:15">
      <c r="B31" s="72">
        <v>43878</v>
      </c>
      <c r="C31" s="73">
        <v>11500</v>
      </c>
      <c r="D31" s="73">
        <v>7750</v>
      </c>
      <c r="E31" s="73">
        <v>6258.6823529411768</v>
      </c>
      <c r="F31" s="73">
        <v>6606.604651162791</v>
      </c>
      <c r="G31" s="73"/>
      <c r="H31" s="73">
        <v>6000</v>
      </c>
      <c r="I31" s="73">
        <v>5250</v>
      </c>
      <c r="J31" s="73"/>
      <c r="K31" s="73">
        <v>6000</v>
      </c>
      <c r="L31" s="73">
        <v>6500</v>
      </c>
      <c r="M31" s="73">
        <v>6788.8481308411219</v>
      </c>
      <c r="N31" s="94"/>
      <c r="O31" s="160"/>
    </row>
    <row r="32" spans="2:15">
      <c r="B32" s="72">
        <v>43879</v>
      </c>
      <c r="C32" s="73">
        <v>11850</v>
      </c>
      <c r="D32" s="73">
        <v>7750</v>
      </c>
      <c r="E32" s="73">
        <v>6274.9670329670325</v>
      </c>
      <c r="F32" s="73">
        <v>6326.2086956521744</v>
      </c>
      <c r="G32" s="73">
        <v>8451.6129032258068</v>
      </c>
      <c r="H32" s="73">
        <v>6000</v>
      </c>
      <c r="I32" s="73">
        <v>5250</v>
      </c>
      <c r="J32" s="73">
        <v>7000</v>
      </c>
      <c r="K32" s="73">
        <v>6625</v>
      </c>
      <c r="L32" s="73">
        <v>6766.8</v>
      </c>
      <c r="M32" s="73">
        <v>6858.5172413793107</v>
      </c>
      <c r="N32" s="94"/>
      <c r="O32" s="160"/>
    </row>
    <row r="33" spans="2:15">
      <c r="B33" s="72">
        <v>43880</v>
      </c>
      <c r="C33" s="73">
        <v>10540.405405405405</v>
      </c>
      <c r="D33" s="73">
        <v>7750</v>
      </c>
      <c r="E33" s="73">
        <v>6646</v>
      </c>
      <c r="F33" s="73">
        <v>5875.6992481203006</v>
      </c>
      <c r="G33" s="73"/>
      <c r="H33" s="73">
        <v>6000</v>
      </c>
      <c r="I33" s="73">
        <v>5231</v>
      </c>
      <c r="J33" s="73"/>
      <c r="K33" s="73">
        <v>6444.4444444444443</v>
      </c>
      <c r="L33" s="73">
        <v>6786</v>
      </c>
      <c r="M33" s="73">
        <v>6848.309370352008</v>
      </c>
      <c r="N33" s="94"/>
      <c r="O33" s="160"/>
    </row>
    <row r="34" spans="2:15">
      <c r="B34" s="72">
        <v>43881</v>
      </c>
      <c r="C34" s="73">
        <v>11794.529411764706</v>
      </c>
      <c r="D34" s="73">
        <v>7750</v>
      </c>
      <c r="E34" s="73">
        <v>6173.0545454545454</v>
      </c>
      <c r="F34" s="73">
        <v>6043.0993377483446</v>
      </c>
      <c r="G34" s="73">
        <v>8368.4210526315783</v>
      </c>
      <c r="H34" s="73">
        <v>6000</v>
      </c>
      <c r="I34" s="73">
        <v>5167</v>
      </c>
      <c r="J34" s="73">
        <v>7000</v>
      </c>
      <c r="K34" s="73">
        <v>6000</v>
      </c>
      <c r="L34" s="73">
        <v>6714</v>
      </c>
      <c r="M34" s="73">
        <v>6715.1675675675679</v>
      </c>
      <c r="N34" s="94"/>
      <c r="O34" s="160"/>
    </row>
    <row r="35" spans="2:15">
      <c r="B35" s="72">
        <v>43882</v>
      </c>
      <c r="C35" s="73"/>
      <c r="D35" s="73">
        <v>7750</v>
      </c>
      <c r="E35" s="73">
        <v>6309.9436619718308</v>
      </c>
      <c r="F35" s="73">
        <v>6545.5281385281387</v>
      </c>
      <c r="G35" s="73">
        <v>8000</v>
      </c>
      <c r="H35" s="73">
        <v>6000</v>
      </c>
      <c r="I35" s="73"/>
      <c r="J35" s="73">
        <v>5478.916666666667</v>
      </c>
      <c r="K35" s="73">
        <v>6625</v>
      </c>
      <c r="L35" s="73">
        <v>6750</v>
      </c>
      <c r="M35" s="73">
        <v>6526.3051948051952</v>
      </c>
      <c r="N35" s="94"/>
      <c r="O35" s="160"/>
    </row>
    <row r="36" spans="2:15" ht="29.6" customHeight="1">
      <c r="B36" s="300" t="s">
        <v>216</v>
      </c>
      <c r="C36" s="300"/>
      <c r="D36" s="300"/>
      <c r="E36" s="300"/>
      <c r="F36" s="300"/>
      <c r="G36" s="300"/>
      <c r="H36" s="300"/>
      <c r="I36" s="300"/>
      <c r="J36" s="300"/>
      <c r="K36" s="300"/>
      <c r="L36" s="300"/>
      <c r="M36" s="300"/>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65"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2"/>
  <sheetViews>
    <sheetView view="pageBreakPreview" zoomScaleNormal="80" zoomScaleSheetLayoutView="100" zoomScalePageLayoutView="80" workbookViewId="0"/>
  </sheetViews>
  <sheetFormatPr baseColWidth="10" defaultColWidth="10.84375" defaultRowHeight="12.45"/>
  <cols>
    <col min="1" max="1" width="1.69140625" style="20" customWidth="1"/>
    <col min="2" max="2" width="17.53515625" style="20" customWidth="1"/>
    <col min="3" max="10" width="10.84375" style="20" customWidth="1"/>
    <col min="11" max="11" width="2.3828125" style="20" customWidth="1"/>
    <col min="12" max="12" width="10.84375" style="20"/>
    <col min="13" max="13" width="8.3046875" style="109" customWidth="1"/>
    <col min="14" max="14" width="7.69140625" style="104" hidden="1" customWidth="1"/>
    <col min="15" max="15" width="10.84375" style="109"/>
    <col min="16" max="16384" width="10.84375" style="20"/>
  </cols>
  <sheetData>
    <row r="1" spans="2:16" ht="6.75" customHeight="1"/>
    <row r="2" spans="2:16">
      <c r="B2" s="296" t="s">
        <v>57</v>
      </c>
      <c r="C2" s="296"/>
      <c r="D2" s="296"/>
      <c r="E2" s="296"/>
      <c r="F2" s="296"/>
      <c r="G2" s="296"/>
      <c r="H2" s="296"/>
      <c r="I2" s="296"/>
      <c r="J2" s="296"/>
      <c r="K2" s="81"/>
      <c r="L2" s="40" t="s">
        <v>131</v>
      </c>
    </row>
    <row r="3" spans="2:16">
      <c r="B3" s="296" t="s">
        <v>207</v>
      </c>
      <c r="C3" s="296"/>
      <c r="D3" s="296"/>
      <c r="E3" s="296"/>
      <c r="F3" s="296"/>
      <c r="G3" s="296"/>
      <c r="H3" s="296"/>
      <c r="I3" s="296"/>
      <c r="J3" s="296"/>
      <c r="K3" s="81"/>
    </row>
    <row r="4" spans="2:16">
      <c r="B4" s="296" t="s">
        <v>197</v>
      </c>
      <c r="C4" s="296"/>
      <c r="D4" s="296"/>
      <c r="E4" s="296"/>
      <c r="F4" s="296"/>
      <c r="G4" s="296"/>
      <c r="H4" s="296"/>
      <c r="I4" s="296"/>
      <c r="J4" s="296"/>
      <c r="K4" s="81"/>
    </row>
    <row r="5" spans="2:16" ht="15" customHeight="1">
      <c r="B5" s="302" t="s">
        <v>44</v>
      </c>
      <c r="C5" s="305" t="s">
        <v>62</v>
      </c>
      <c r="D5" s="306"/>
      <c r="E5" s="306"/>
      <c r="F5" s="307"/>
      <c r="G5" s="305" t="s">
        <v>63</v>
      </c>
      <c r="H5" s="306"/>
      <c r="I5" s="306"/>
      <c r="J5" s="307"/>
      <c r="K5" s="81"/>
      <c r="L5" s="109"/>
    </row>
    <row r="6" spans="2:16" ht="12.75" customHeight="1">
      <c r="B6" s="303"/>
      <c r="C6" s="305" t="s">
        <v>43</v>
      </c>
      <c r="D6" s="306"/>
      <c r="E6" s="306" t="s">
        <v>42</v>
      </c>
      <c r="F6" s="307"/>
      <c r="G6" s="305" t="s">
        <v>43</v>
      </c>
      <c r="H6" s="306"/>
      <c r="I6" s="306" t="s">
        <v>42</v>
      </c>
      <c r="J6" s="307"/>
      <c r="K6" s="81"/>
    </row>
    <row r="7" spans="2:16">
      <c r="B7" s="304"/>
      <c r="C7" s="187">
        <v>2019</v>
      </c>
      <c r="D7" s="187">
        <v>2020</v>
      </c>
      <c r="E7" s="187" t="s">
        <v>41</v>
      </c>
      <c r="F7" s="188" t="s">
        <v>40</v>
      </c>
      <c r="G7" s="275">
        <v>2019</v>
      </c>
      <c r="H7" s="189">
        <v>2020</v>
      </c>
      <c r="I7" s="189" t="s">
        <v>41</v>
      </c>
      <c r="J7" s="190" t="s">
        <v>40</v>
      </c>
      <c r="K7" s="102"/>
      <c r="L7" s="104"/>
    </row>
    <row r="8" spans="2:16" ht="12.75" customHeight="1">
      <c r="B8" s="203" t="s">
        <v>39</v>
      </c>
      <c r="C8" s="196">
        <v>1380.1666666666667</v>
      </c>
      <c r="D8" s="196">
        <v>1177.375</v>
      </c>
      <c r="E8" s="193">
        <f>+(D8/C19-1)*100</f>
        <v>-1.7831074035453587</v>
      </c>
      <c r="F8" s="194">
        <f t="shared" ref="F8" si="0">(D8/C8-1)*100</f>
        <v>-14.693273759207825</v>
      </c>
      <c r="G8" s="196">
        <v>399.75</v>
      </c>
      <c r="H8" s="196">
        <v>508</v>
      </c>
      <c r="I8" s="193">
        <f>+(H8/G19-1)*100</f>
        <v>9.8675317653419867</v>
      </c>
      <c r="J8" s="194">
        <f t="shared" ref="J8" si="1">(H8/G8-1)*100</f>
        <v>27.079424640400251</v>
      </c>
      <c r="K8" s="65"/>
      <c r="L8" s="238"/>
      <c r="M8" s="238"/>
      <c r="N8" s="239"/>
      <c r="O8" s="238"/>
      <c r="P8" s="238"/>
    </row>
    <row r="9" spans="2:16" ht="12.75" customHeight="1">
      <c r="B9" s="204" t="s">
        <v>38</v>
      </c>
      <c r="C9" s="73">
        <v>1244</v>
      </c>
      <c r="D9" s="73"/>
      <c r="E9" s="191"/>
      <c r="F9" s="195"/>
      <c r="G9" s="73">
        <v>454.375</v>
      </c>
      <c r="H9" s="73"/>
      <c r="I9" s="191"/>
      <c r="J9" s="195"/>
      <c r="K9" s="65"/>
      <c r="L9" s="238"/>
      <c r="M9" s="238"/>
      <c r="N9" s="239"/>
      <c r="O9" s="238"/>
      <c r="P9" s="238"/>
    </row>
    <row r="10" spans="2:16" ht="12.75" customHeight="1">
      <c r="B10" s="204" t="s">
        <v>37</v>
      </c>
      <c r="C10" s="73">
        <v>1158.8</v>
      </c>
      <c r="D10" s="73"/>
      <c r="E10" s="191"/>
      <c r="F10" s="195"/>
      <c r="G10" s="73">
        <v>476.5</v>
      </c>
      <c r="H10" s="73"/>
      <c r="I10" s="191"/>
      <c r="J10" s="195"/>
      <c r="K10" s="65"/>
      <c r="L10" s="238"/>
      <c r="M10" s="238"/>
      <c r="N10" s="239"/>
      <c r="O10" s="238"/>
      <c r="P10" s="238"/>
    </row>
    <row r="11" spans="2:16">
      <c r="B11" s="204" t="s">
        <v>36</v>
      </c>
      <c r="C11" s="73">
        <v>1172</v>
      </c>
      <c r="D11" s="73"/>
      <c r="E11" s="191"/>
      <c r="F11" s="195"/>
      <c r="G11" s="73">
        <v>459</v>
      </c>
      <c r="H11" s="73"/>
      <c r="I11" s="191"/>
      <c r="J11" s="195"/>
      <c r="K11" s="65"/>
      <c r="L11" s="238"/>
      <c r="M11" s="238"/>
      <c r="N11" s="239"/>
      <c r="O11" s="238"/>
      <c r="P11" s="238"/>
    </row>
    <row r="12" spans="2:16" ht="12.75" customHeight="1">
      <c r="B12" s="204" t="s">
        <v>35</v>
      </c>
      <c r="C12" s="73">
        <v>1148.2</v>
      </c>
      <c r="D12" s="73"/>
      <c r="E12" s="191"/>
      <c r="F12" s="195"/>
      <c r="G12" s="73">
        <v>472.2</v>
      </c>
      <c r="H12" s="73"/>
      <c r="I12" s="191"/>
      <c r="J12" s="195"/>
      <c r="K12" s="65"/>
      <c r="L12" s="238"/>
      <c r="M12" s="238"/>
      <c r="N12" s="239"/>
      <c r="O12" s="238"/>
      <c r="P12" s="238"/>
    </row>
    <row r="13" spans="2:16" ht="12.75" customHeight="1">
      <c r="B13" s="204" t="s">
        <v>34</v>
      </c>
      <c r="C13" s="73">
        <v>1157.75</v>
      </c>
      <c r="D13" s="73"/>
      <c r="E13" s="191"/>
      <c r="F13" s="195"/>
      <c r="G13" s="73">
        <v>476.25</v>
      </c>
      <c r="H13" s="73"/>
      <c r="I13" s="191"/>
      <c r="J13" s="195"/>
      <c r="K13" s="65"/>
      <c r="L13" s="238"/>
      <c r="M13" s="238"/>
      <c r="N13" s="239"/>
      <c r="O13" s="239"/>
      <c r="P13" s="238"/>
    </row>
    <row r="14" spans="2:16">
      <c r="B14" s="204" t="s">
        <v>33</v>
      </c>
      <c r="C14" s="73">
        <v>1173.375</v>
      </c>
      <c r="D14" s="73"/>
      <c r="E14" s="191"/>
      <c r="F14" s="195"/>
      <c r="G14" s="73">
        <v>480.25</v>
      </c>
      <c r="H14" s="73"/>
      <c r="I14" s="191"/>
      <c r="J14" s="195"/>
      <c r="K14" s="65"/>
      <c r="L14" s="238"/>
      <c r="M14" s="103"/>
      <c r="N14" s="239"/>
      <c r="O14" s="238"/>
      <c r="P14" s="238"/>
    </row>
    <row r="15" spans="2:16" ht="13.5" customHeight="1">
      <c r="B15" s="204" t="s">
        <v>32</v>
      </c>
      <c r="C15" s="73">
        <v>1161.8</v>
      </c>
      <c r="D15" s="73"/>
      <c r="E15" s="191"/>
      <c r="F15" s="195"/>
      <c r="G15" s="73">
        <v>478.5</v>
      </c>
      <c r="H15" s="73"/>
      <c r="I15" s="191"/>
      <c r="J15" s="195"/>
      <c r="K15" s="65"/>
      <c r="L15" s="238"/>
      <c r="M15" s="238"/>
      <c r="N15" s="239"/>
      <c r="O15" s="238"/>
      <c r="P15" s="238"/>
    </row>
    <row r="16" spans="2:16">
      <c r="B16" s="204" t="s">
        <v>31</v>
      </c>
      <c r="C16" s="73">
        <v>1141</v>
      </c>
      <c r="D16" s="73"/>
      <c r="E16" s="191"/>
      <c r="F16" s="195"/>
      <c r="G16" s="73">
        <v>497.28571428571428</v>
      </c>
      <c r="H16" s="73"/>
      <c r="I16" s="191"/>
      <c r="J16" s="195"/>
      <c r="K16" s="65"/>
      <c r="L16" s="238"/>
      <c r="M16" s="238"/>
      <c r="N16" s="239"/>
      <c r="O16" s="238"/>
      <c r="P16" s="238"/>
    </row>
    <row r="17" spans="2:16" ht="12.75" customHeight="1">
      <c r="B17" s="204" t="s">
        <v>30</v>
      </c>
      <c r="C17" s="73">
        <v>1162</v>
      </c>
      <c r="D17" s="73"/>
      <c r="E17" s="191"/>
      <c r="F17" s="195"/>
      <c r="G17" s="73">
        <v>565</v>
      </c>
      <c r="H17" s="73"/>
      <c r="I17" s="191"/>
      <c r="J17" s="195"/>
      <c r="K17" s="65"/>
      <c r="L17" s="238"/>
      <c r="M17" s="238"/>
      <c r="N17" s="239"/>
      <c r="O17" s="238"/>
      <c r="P17" s="238"/>
    </row>
    <row r="18" spans="2:16">
      <c r="B18" s="204" t="s">
        <v>29</v>
      </c>
      <c r="C18" s="73">
        <v>1168.5</v>
      </c>
      <c r="D18" s="73"/>
      <c r="E18" s="191"/>
      <c r="F18" s="195"/>
      <c r="G18" s="73">
        <v>530.9</v>
      </c>
      <c r="H18" s="73"/>
      <c r="I18" s="191"/>
      <c r="J18" s="195"/>
      <c r="K18" s="65"/>
      <c r="L18" s="238"/>
      <c r="M18" s="238"/>
      <c r="N18" s="239"/>
      <c r="O18" s="238"/>
      <c r="P18" s="238"/>
    </row>
    <row r="19" spans="2:16">
      <c r="B19" s="205" t="s">
        <v>28</v>
      </c>
      <c r="C19" s="197">
        <v>1198.75</v>
      </c>
      <c r="D19" s="197"/>
      <c r="E19" s="191"/>
      <c r="F19" s="195"/>
      <c r="G19" s="73">
        <v>462.375</v>
      </c>
      <c r="H19" s="73"/>
      <c r="I19" s="191"/>
      <c r="J19" s="195"/>
      <c r="K19" s="65"/>
      <c r="L19" s="238"/>
      <c r="M19" s="238"/>
      <c r="N19" s="239"/>
      <c r="O19" s="238"/>
      <c r="P19" s="238"/>
    </row>
    <row r="20" spans="2:16">
      <c r="B20" s="206" t="s">
        <v>64</v>
      </c>
      <c r="C20" s="198">
        <f>AVERAGE(C8:C19)</f>
        <v>1188.8618055555555</v>
      </c>
      <c r="D20" s="199">
        <f>AVERAGE(D8:D19)</f>
        <v>1177.375</v>
      </c>
      <c r="E20" s="199"/>
      <c r="F20" s="254">
        <f>(D20/C20-1)*100</f>
        <v>-0.96620191698292279</v>
      </c>
      <c r="G20" s="198">
        <f>AVERAGE(G8:G19)</f>
        <v>479.36547619047616</v>
      </c>
      <c r="H20" s="199">
        <f>AVERAGE(H8:H19)</f>
        <v>508</v>
      </c>
      <c r="I20" s="199"/>
      <c r="J20" s="254">
        <f>(H20/G20-1)*100</f>
        <v>5.9734222074319554</v>
      </c>
      <c r="K20" s="65"/>
    </row>
    <row r="21" spans="2:16" ht="12.75" customHeight="1">
      <c r="B21" s="207" t="str">
        <f>+'precio mayorista'!B21</f>
        <v>Promedio ene-ene</v>
      </c>
      <c r="C21" s="200">
        <f>AVERAGE(C8)</f>
        <v>1380.1666666666667</v>
      </c>
      <c r="D21" s="201">
        <f>AVERAGE(D8:D19)</f>
        <v>1177.375</v>
      </c>
      <c r="E21" s="201"/>
      <c r="F21" s="202">
        <f>(D21/C21-1)*100</f>
        <v>-14.693273759207825</v>
      </c>
      <c r="G21" s="200">
        <f>AVERAGE(G8)</f>
        <v>399.75</v>
      </c>
      <c r="H21" s="201">
        <f>AVERAGE(H8:H19)</f>
        <v>508</v>
      </c>
      <c r="I21" s="201"/>
      <c r="J21" s="202">
        <f>(H21/G21-1)*100</f>
        <v>27.079424640400251</v>
      </c>
      <c r="K21" s="65"/>
    </row>
    <row r="22" spans="2:16" ht="24.9" customHeight="1">
      <c r="B22" s="301" t="s">
        <v>217</v>
      </c>
      <c r="C22" s="301"/>
      <c r="D22" s="301"/>
      <c r="E22" s="301"/>
      <c r="F22" s="301"/>
      <c r="G22" s="301"/>
      <c r="H22" s="301"/>
      <c r="I22" s="301"/>
      <c r="J22" s="301"/>
      <c r="K22" s="82"/>
    </row>
    <row r="24" spans="2:16">
      <c r="C24" s="213"/>
      <c r="D24" s="208" t="s">
        <v>62</v>
      </c>
      <c r="E24" s="208" t="s">
        <v>63</v>
      </c>
      <c r="F24" s="208" t="s">
        <v>192</v>
      </c>
    </row>
    <row r="25" spans="2:16">
      <c r="C25" s="226">
        <v>43313</v>
      </c>
      <c r="D25" s="45">
        <v>978.2</v>
      </c>
      <c r="E25" s="45">
        <v>552</v>
      </c>
      <c r="F25" s="45">
        <v>372.33596281957091</v>
      </c>
    </row>
    <row r="26" spans="2:16">
      <c r="C26" s="226">
        <v>43344</v>
      </c>
      <c r="D26" s="45">
        <v>1032.5</v>
      </c>
      <c r="E26" s="45">
        <v>711</v>
      </c>
      <c r="F26" s="45">
        <v>475.1665607385533</v>
      </c>
    </row>
    <row r="27" spans="2:16">
      <c r="C27" s="226">
        <v>43374</v>
      </c>
      <c r="D27" s="45">
        <v>1395.375</v>
      </c>
      <c r="E27" s="45">
        <v>827.25</v>
      </c>
      <c r="F27" s="45">
        <v>575.49080451004954</v>
      </c>
    </row>
    <row r="28" spans="2:16">
      <c r="C28" s="226">
        <v>43405</v>
      </c>
      <c r="D28" s="45">
        <v>1643.7</v>
      </c>
      <c r="E28" s="45">
        <v>662.4</v>
      </c>
      <c r="F28" s="45">
        <v>357.89514013028332</v>
      </c>
    </row>
    <row r="29" spans="2:16">
      <c r="C29" s="226">
        <v>43435</v>
      </c>
      <c r="D29" s="45">
        <v>1570</v>
      </c>
      <c r="E29" s="45">
        <v>410.625</v>
      </c>
      <c r="F29" s="45">
        <v>174.30559255920807</v>
      </c>
    </row>
    <row r="30" spans="2:16">
      <c r="C30" s="226">
        <v>43466</v>
      </c>
      <c r="D30" s="45">
        <v>1380.1666666666667</v>
      </c>
      <c r="E30" s="45">
        <v>399.75</v>
      </c>
      <c r="F30" s="45">
        <v>166.14525586707438</v>
      </c>
    </row>
    <row r="31" spans="2:16">
      <c r="C31" s="226">
        <v>43497</v>
      </c>
      <c r="D31" s="45">
        <v>1244</v>
      </c>
      <c r="E31" s="45">
        <v>454.375</v>
      </c>
      <c r="F31" s="45">
        <v>233.74447619430919</v>
      </c>
    </row>
    <row r="32" spans="2:16">
      <c r="C32" s="226">
        <v>43525</v>
      </c>
      <c r="D32" s="45">
        <v>1158.8</v>
      </c>
      <c r="E32" s="45">
        <v>476.5</v>
      </c>
      <c r="F32" s="45">
        <v>228.22083552069827</v>
      </c>
    </row>
    <row r="33" spans="2:6">
      <c r="C33" s="226">
        <v>43556</v>
      </c>
      <c r="D33" s="45">
        <v>1172</v>
      </c>
      <c r="E33" s="45">
        <v>459</v>
      </c>
      <c r="F33" s="45">
        <v>230.61213090731468</v>
      </c>
    </row>
    <row r="34" spans="2:6">
      <c r="C34" s="226">
        <v>43586</v>
      </c>
      <c r="D34" s="45">
        <v>1148.2</v>
      </c>
      <c r="E34" s="45">
        <v>472.2</v>
      </c>
      <c r="F34" s="45">
        <v>260.36718136216138</v>
      </c>
    </row>
    <row r="35" spans="2:6">
      <c r="C35" s="226">
        <v>43617</v>
      </c>
      <c r="D35" s="45">
        <v>1157.75</v>
      </c>
      <c r="E35" s="45">
        <v>476.25</v>
      </c>
      <c r="F35" s="45">
        <v>267.90586959362344</v>
      </c>
    </row>
    <row r="36" spans="2:6">
      <c r="C36" s="226">
        <v>43647</v>
      </c>
      <c r="D36" s="45">
        <v>1173.375</v>
      </c>
      <c r="E36" s="45">
        <v>480.25</v>
      </c>
      <c r="F36" s="45">
        <v>273.84937343358399</v>
      </c>
    </row>
    <row r="37" spans="2:6">
      <c r="C37" s="226">
        <v>43678</v>
      </c>
      <c r="D37" s="45">
        <v>1161.8</v>
      </c>
      <c r="E37" s="45">
        <v>478.5</v>
      </c>
      <c r="F37" s="45">
        <v>275.59819487960203</v>
      </c>
    </row>
    <row r="38" spans="2:6">
      <c r="B38" s="43"/>
      <c r="C38" s="226">
        <v>43709</v>
      </c>
      <c r="D38" s="45">
        <v>1141</v>
      </c>
      <c r="E38" s="45">
        <v>497.28571428571428</v>
      </c>
      <c r="F38" s="45">
        <v>279.80869960120913</v>
      </c>
    </row>
    <row r="39" spans="2:6">
      <c r="C39" s="226">
        <v>43739</v>
      </c>
      <c r="D39" s="45">
        <v>1162</v>
      </c>
      <c r="E39" s="45">
        <v>565</v>
      </c>
      <c r="F39" s="45">
        <v>354.05664321794097</v>
      </c>
    </row>
    <row r="40" spans="2:6">
      <c r="C40" s="226">
        <v>43770</v>
      </c>
      <c r="D40" s="45">
        <v>1168.5</v>
      </c>
      <c r="E40" s="45">
        <v>530.9</v>
      </c>
      <c r="F40" s="45">
        <v>266.29674758740441</v>
      </c>
    </row>
    <row r="41" spans="2:6">
      <c r="C41" s="226">
        <v>43800</v>
      </c>
      <c r="D41" s="45">
        <v>1198.75</v>
      </c>
      <c r="E41" s="45">
        <v>462.375</v>
      </c>
      <c r="F41" s="45">
        <v>194.34864307069148</v>
      </c>
    </row>
    <row r="42" spans="2:6">
      <c r="C42" s="226">
        <v>43831</v>
      </c>
      <c r="D42" s="45">
        <f>+D8</f>
        <v>1177.375</v>
      </c>
      <c r="E42" s="45">
        <f>+H8</f>
        <v>508</v>
      </c>
      <c r="F42" s="45">
        <v>273.47750774786431</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scale="86" orientation="portrait" r:id="rId1"/>
  <headerFooter differentFirst="1">
    <oddFooter>&amp;C&amp;P</oddFooter>
  </headerFooter>
  <ignoredErrors>
    <ignoredError sqref="C20 E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3AFE5BFD343684FA17C60B03E912112" ma:contentTypeVersion="10" ma:contentTypeDescription="Crear nuevo documento." ma:contentTypeScope="" ma:versionID="a5343b1cb9fd6f17fb28109a0324e1d3">
  <xsd:schema xmlns:xsd="http://www.w3.org/2001/XMLSchema" xmlns:xs="http://www.w3.org/2001/XMLSchema" xmlns:p="http://schemas.microsoft.com/office/2006/metadata/properties" xmlns:ns3="e43205c1-cbfe-474f-9e19-d111cc056496" targetNamespace="http://schemas.microsoft.com/office/2006/metadata/properties" ma:root="true" ma:fieldsID="0439ee5890dfabf91868eac4ebed49c8" ns3:_="">
    <xsd:import namespace="e43205c1-cbfe-474f-9e19-d111cc05649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3205c1-cbfe-474f-9e19-d111cc0564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groups xmlns="http://grouplists.napkyn.com">
  <group xmlns="http://grouplists.napkyn.com">[]</group>
</groups>
</file>

<file path=customXml/item4.xml><?xml version="1.0" encoding="utf-8"?>
<reportings xmlns="http://reportinglists.napkyn.com">
  <reporting xmlns="http://reportinglists.napkyn.com">[]</reporting>
</reporting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0CC98-7629-41FB-AB91-51A9F1087BC3}">
  <ds:schemaRefs>
    <ds:schemaRef ds:uri="http://schemas.microsoft.com/sharepoint/v3/contenttype/forms"/>
  </ds:schemaRefs>
</ds:datastoreItem>
</file>

<file path=customXml/itemProps2.xml><?xml version="1.0" encoding="utf-8"?>
<ds:datastoreItem xmlns:ds="http://schemas.openxmlformats.org/officeDocument/2006/customXml" ds:itemID="{65CD94F5-7B72-4836-BADB-1A6680C6A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3205c1-cbfe-474f-9e19-d111cc056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2BC85F-ADC0-45FC-92C5-E479A73A1B75}">
  <ds:schemaRefs>
    <ds:schemaRef ds:uri="http://grouplists.napkyn.com"/>
  </ds:schemaRefs>
</ds:datastoreItem>
</file>

<file path=customXml/itemProps4.xml><?xml version="1.0" encoding="utf-8"?>
<ds:datastoreItem xmlns:ds="http://schemas.openxmlformats.org/officeDocument/2006/customXml" ds:itemID="{5BA79377-E0CF-45DE-BF64-4EF9EF037217}">
  <ds:schemaRefs>
    <ds:schemaRef ds:uri="http://reportinglists.napkyn.com"/>
  </ds:schemaRefs>
</ds:datastoreItem>
</file>

<file path=customXml/itemProps5.xml><?xml version="1.0" encoding="utf-8"?>
<ds:datastoreItem xmlns:ds="http://schemas.openxmlformats.org/officeDocument/2006/customXml" ds:itemID="{47BA7527-B919-4D44-89BB-DC2C2AB8D5F8}">
  <ds:schemaRefs>
    <ds:schemaRef ds:uri="e43205c1-cbfe-474f-9e19-d111cc056496"/>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Bernabé Tapia Cruz</cp:lastModifiedBy>
  <cp:lastPrinted>2019-06-21T19:14:32Z</cp:lastPrinted>
  <dcterms:created xsi:type="dcterms:W3CDTF">2011-10-13T14:46:36Z</dcterms:created>
  <dcterms:modified xsi:type="dcterms:W3CDTF">2020-02-26T18:15:29Z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0x01010063AFE5BFD343684FA17C60B03E912112</vt:lpwstr>
  </property>
</Properties>
</file>