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5.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odepa-my.sharepoint.com/personal/cbuzzetti_odepa_gob_cl/Documents/1 Vitivinicultura/Boletin/2020/"/>
    </mc:Choice>
  </mc:AlternateContent>
  <xr:revisionPtr revIDLastSave="363" documentId="8_{53CC66AA-50C5-4C3B-838F-1CA7C2CA7DEA}" xr6:coauthVersionLast="44" xr6:coauthVersionMax="44" xr10:uidLastSave="{D1A5CF49-4FA8-4BDD-9785-82FBD7E53BB2}"/>
  <bookViews>
    <workbookView xWindow="-120" yWindow="-120" windowWidth="29040" windowHeight="15840" activeTab="3" xr2:uid="{F3FF90C3-B1B5-41B2-AEBC-A6B83ABF0260}"/>
  </bookViews>
  <sheets>
    <sheet name="Portada" sheetId="1" r:id="rId1"/>
    <sheet name="Colofón" sheetId="2" r:id="rId2"/>
    <sheet name="Tabla de contenidos" sheetId="3" r:id="rId3"/>
    <sheet name="Comentarios" sheetId="4" r:id="rId4"/>
    <sheet name="Exportaciones" sheetId="5" r:id="rId5"/>
    <sheet name="Evol export" sheetId="6" r:id="rId6"/>
    <sheet name="expo rango precios" sheetId="7" r:id="rId7"/>
    <sheet name="Expo var DO" sheetId="8" r:id="rId8"/>
    <sheet name="Expo vinos por mercado" sheetId="9" r:id="rId9"/>
    <sheet name="Graficos vinos DO" sheetId="10" r:id="rId10"/>
    <sheet name="Gráficos vino granel" sheetId="11" r:id="rId11"/>
    <sheet name="Gráfico vino entre 2 y 10 lts" sheetId="12" r:id="rId12"/>
    <sheet name="Gráficos vino espumoso" sheetId="13" r:id="rId13"/>
    <sheet name="Estadisticas" sheetId="14" r:id="rId14"/>
    <sheet name="Precios uva Maule" sheetId="17" r:id="rId15"/>
    <sheet name="Precios vino nac" sheetId="15" r:id="rId16"/>
    <sheet name="Gráficos mercado nac" sheetId="16" r:id="rId17"/>
    <sheet name="Precios vino Maule" sheetId="18" r:id="rId18"/>
    <sheet name="Existencias" sheetId="19" r:id="rId19"/>
    <sheet name="Pisco x mercado" sheetId="20" r:id="rId20"/>
    <sheet name="Prod vino " sheetId="21" r:id="rId21"/>
    <sheet name="Prod vino graf" sheetId="22" r:id="rId22"/>
    <sheet name="Sup plantada vides" sheetId="23" r:id="rId23"/>
    <sheet name="Sup plantada vides (2)" sheetId="24" r:id="rId24"/>
    <sheet name="Precios comparativos" sheetId="25" r:id="rId25"/>
  </sheets>
  <definedNames>
    <definedName name="_xlnm.Print_Area" localSheetId="5">'Evol export'!$A$1:$G$141</definedName>
    <definedName name="_xlnm.Print_Area" localSheetId="18">Existencias!$A$1:$M$67</definedName>
    <definedName name="_xlnm.Print_Area" localSheetId="11">'Gráfico vino entre 2 y 10 lts'!$A$1:$G$47</definedName>
    <definedName name="_xlnm.Print_Area" localSheetId="16">'Gráficos mercado nac'!$A$1:$J$34</definedName>
    <definedName name="_xlnm.Print_Area" localSheetId="12">'Gráficos vino espumoso'!$A$1:$G$47</definedName>
    <definedName name="_xlnm.Print_Area" localSheetId="10">'Gráficos vino granel'!$A$1:$G$47</definedName>
    <definedName name="_xlnm.Print_Area" localSheetId="9">'Graficos vinos DO'!$A$1:$H$47</definedName>
    <definedName name="_xlnm.Print_Area" localSheetId="24">'Precios comparativos'!$A$1:$G$47</definedName>
    <definedName name="_xlnm.Print_Area" localSheetId="17">'Precios vino Maule'!#REF!</definedName>
    <definedName name="_xlnm.Print_Area" localSheetId="21">'Prod vino graf'!$A$1:$G$45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19" l="1"/>
  <c r="X75" i="25" l="1"/>
  <c r="X76" i="25"/>
  <c r="V75" i="25"/>
  <c r="V76" i="25"/>
  <c r="G18" i="18"/>
  <c r="Q50" i="16" l="1"/>
  <c r="R50" i="16"/>
  <c r="S50" i="16"/>
  <c r="T50" i="16"/>
  <c r="R49" i="16"/>
  <c r="S49" i="16"/>
  <c r="T49" i="16"/>
  <c r="Q49" i="16"/>
  <c r="F19" i="17"/>
  <c r="F20" i="17"/>
  <c r="F21" i="17"/>
  <c r="F22" i="17"/>
  <c r="F23" i="17"/>
  <c r="F24" i="17"/>
  <c r="F25" i="17"/>
  <c r="F26" i="17"/>
  <c r="F27" i="17"/>
  <c r="F18" i="17"/>
  <c r="F6" i="17"/>
  <c r="F7" i="17"/>
  <c r="F8" i="17"/>
  <c r="F9" i="17"/>
  <c r="F10" i="17"/>
  <c r="F11" i="17"/>
  <c r="F12" i="17"/>
  <c r="F13" i="17"/>
  <c r="F14" i="17"/>
  <c r="F15" i="17"/>
  <c r="F16" i="17"/>
  <c r="F5" i="17"/>
  <c r="V24" i="19" l="1"/>
  <c r="G15" i="19"/>
  <c r="H15" i="19"/>
  <c r="I15" i="19"/>
  <c r="J15" i="19"/>
  <c r="D15" i="19"/>
  <c r="B7" i="23"/>
  <c r="C7" i="23"/>
  <c r="D7" i="23"/>
  <c r="E7" i="23"/>
  <c r="F7" i="23"/>
  <c r="G7" i="23"/>
  <c r="H7" i="23"/>
  <c r="I7" i="23"/>
  <c r="J7" i="23"/>
  <c r="K7" i="23"/>
  <c r="L7" i="23"/>
  <c r="M7" i="23"/>
  <c r="F15" i="19"/>
  <c r="E15" i="19"/>
  <c r="C15" i="19"/>
  <c r="N7" i="23"/>
  <c r="X69" i="25"/>
  <c r="X70" i="25"/>
  <c r="X71" i="25"/>
  <c r="X72" i="25"/>
  <c r="X73" i="25"/>
  <c r="X74" i="25"/>
  <c r="V69" i="25"/>
  <c r="V70" i="25"/>
  <c r="V71" i="25"/>
  <c r="V72" i="25"/>
  <c r="V73" i="25"/>
  <c r="V74" i="25"/>
  <c r="N52" i="15"/>
  <c r="N53" i="15"/>
  <c r="N54" i="15"/>
  <c r="N55" i="15"/>
  <c r="N56" i="15"/>
  <c r="N51" i="15"/>
  <c r="N40" i="15"/>
  <c r="N41" i="15"/>
  <c r="N42" i="15"/>
  <c r="N43" i="15"/>
  <c r="N44" i="15"/>
  <c r="N39" i="15"/>
  <c r="N18" i="15"/>
  <c r="N19" i="15"/>
  <c r="N20" i="15"/>
  <c r="N21" i="15"/>
  <c r="N22" i="15"/>
  <c r="N17" i="15"/>
  <c r="N6" i="15"/>
  <c r="N7" i="15"/>
  <c r="N8" i="15"/>
  <c r="N9" i="15"/>
  <c r="N10" i="15"/>
  <c r="N5" i="15"/>
  <c r="B6" i="14"/>
  <c r="C6" i="14"/>
  <c r="D6" i="14"/>
  <c r="E6" i="14"/>
  <c r="F6" i="14"/>
  <c r="G6" i="14"/>
  <c r="H6" i="14"/>
  <c r="I6" i="14"/>
  <c r="J6" i="14"/>
  <c r="K6" i="14"/>
  <c r="L6" i="14"/>
  <c r="G3" i="20" l="1"/>
  <c r="Q25" i="13"/>
  <c r="AB24" i="13"/>
  <c r="R20" i="12"/>
  <c r="AC19" i="12"/>
  <c r="R25" i="11"/>
  <c r="AC24" i="11"/>
  <c r="Z23" i="10"/>
  <c r="E73" i="9"/>
  <c r="E74" i="9"/>
  <c r="E75" i="9"/>
  <c r="E76" i="9"/>
  <c r="E77" i="9"/>
  <c r="E78" i="9"/>
  <c r="E79" i="9"/>
  <c r="E80" i="9"/>
  <c r="E81" i="9"/>
  <c r="E82" i="9"/>
  <c r="C105" i="9"/>
  <c r="G3" i="9"/>
  <c r="G37" i="9" s="1"/>
  <c r="C71" i="9"/>
  <c r="C37" i="9"/>
  <c r="G71" i="9" l="1"/>
  <c r="G105" i="9"/>
  <c r="R14" i="22" l="1"/>
  <c r="Q3" i="22"/>
  <c r="Q4" i="22"/>
  <c r="Q5" i="22"/>
  <c r="Q6" i="22"/>
  <c r="Q7" i="22"/>
  <c r="Q8" i="22"/>
  <c r="Q9" i="22"/>
  <c r="Q10" i="22"/>
  <c r="Q11" i="22"/>
  <c r="Q12" i="22"/>
  <c r="Q2" i="22"/>
  <c r="P14" i="22"/>
  <c r="P13" i="22"/>
  <c r="K15" i="19"/>
  <c r="L15" i="19"/>
  <c r="M15" i="19"/>
  <c r="V81" i="18"/>
  <c r="V82" i="18"/>
  <c r="V83" i="18"/>
  <c r="V84" i="18"/>
  <c r="V85" i="18"/>
  <c r="V86" i="18"/>
  <c r="V87" i="18"/>
  <c r="V88" i="18"/>
  <c r="V89" i="18"/>
  <c r="V90" i="18"/>
  <c r="V91" i="18"/>
  <c r="V93" i="18"/>
  <c r="V94" i="18"/>
  <c r="V95" i="18"/>
  <c r="V96" i="18"/>
  <c r="V97" i="18"/>
  <c r="V98" i="18"/>
  <c r="V99" i="18"/>
  <c r="V100" i="18"/>
  <c r="V80" i="18"/>
  <c r="Q81" i="18"/>
  <c r="Q82" i="18"/>
  <c r="Q83" i="18"/>
  <c r="Q84" i="18"/>
  <c r="Q85" i="18"/>
  <c r="Q86" i="18"/>
  <c r="Q87" i="18"/>
  <c r="Q88" i="18"/>
  <c r="Q89" i="18"/>
  <c r="Q90" i="18"/>
  <c r="Q91" i="18"/>
  <c r="Q93" i="18"/>
  <c r="Q94" i="18"/>
  <c r="Q95" i="18"/>
  <c r="Q96" i="18"/>
  <c r="Q97" i="18"/>
  <c r="Q98" i="18"/>
  <c r="Q99" i="18"/>
  <c r="Q100" i="18"/>
  <c r="Q80" i="18"/>
  <c r="L81" i="18"/>
  <c r="L82" i="18"/>
  <c r="L83" i="18"/>
  <c r="L84" i="18"/>
  <c r="L85" i="18"/>
  <c r="L86" i="18"/>
  <c r="L87" i="18"/>
  <c r="L88" i="18"/>
  <c r="L89" i="18"/>
  <c r="L90" i="18"/>
  <c r="L91" i="18"/>
  <c r="L93" i="18"/>
  <c r="L94" i="18"/>
  <c r="L95" i="18"/>
  <c r="L96" i="18"/>
  <c r="L97" i="18"/>
  <c r="L98" i="18"/>
  <c r="L99" i="18"/>
  <c r="L100" i="18"/>
  <c r="L80" i="18"/>
  <c r="G81" i="18"/>
  <c r="G82" i="18"/>
  <c r="G83" i="18"/>
  <c r="G84" i="18"/>
  <c r="G85" i="18"/>
  <c r="G86" i="18"/>
  <c r="G87" i="18"/>
  <c r="G88" i="18"/>
  <c r="G89" i="18"/>
  <c r="G90" i="18"/>
  <c r="G91" i="18"/>
  <c r="G93" i="18"/>
  <c r="G94" i="18"/>
  <c r="G95" i="18"/>
  <c r="G96" i="18"/>
  <c r="G97" i="18"/>
  <c r="G98" i="18"/>
  <c r="G99" i="18"/>
  <c r="G100" i="18"/>
  <c r="G80" i="18"/>
  <c r="V43" i="18"/>
  <c r="V44" i="18"/>
  <c r="V45" i="18"/>
  <c r="V46" i="18"/>
  <c r="V47" i="18"/>
  <c r="V48" i="18"/>
  <c r="V49" i="18"/>
  <c r="V50" i="18"/>
  <c r="V51" i="18"/>
  <c r="V52" i="18"/>
  <c r="V53" i="18"/>
  <c r="V55" i="18"/>
  <c r="V56" i="18"/>
  <c r="V57" i="18"/>
  <c r="V58" i="18"/>
  <c r="V59" i="18"/>
  <c r="V60" i="18"/>
  <c r="V61" i="18"/>
  <c r="V62" i="18"/>
  <c r="V42" i="18"/>
  <c r="Q43" i="18"/>
  <c r="Q44" i="18"/>
  <c r="Q45" i="18"/>
  <c r="Q46" i="18"/>
  <c r="Q47" i="18"/>
  <c r="Q48" i="18"/>
  <c r="Q49" i="18"/>
  <c r="Q50" i="18"/>
  <c r="Q51" i="18"/>
  <c r="Q52" i="18"/>
  <c r="Q53" i="18"/>
  <c r="Q55" i="18"/>
  <c r="Q56" i="18"/>
  <c r="Q57" i="18"/>
  <c r="Q58" i="18"/>
  <c r="Q59" i="18"/>
  <c r="Q60" i="18"/>
  <c r="Q61" i="18"/>
  <c r="Q62" i="18"/>
  <c r="Q42" i="18"/>
  <c r="L43" i="18"/>
  <c r="L44" i="18"/>
  <c r="L45" i="18"/>
  <c r="L46" i="18"/>
  <c r="L47" i="18"/>
  <c r="L48" i="18"/>
  <c r="L49" i="18"/>
  <c r="L50" i="18"/>
  <c r="L51" i="18"/>
  <c r="L52" i="18"/>
  <c r="L53" i="18"/>
  <c r="L55" i="18"/>
  <c r="L56" i="18"/>
  <c r="L57" i="18"/>
  <c r="L58" i="18"/>
  <c r="L59" i="18"/>
  <c r="L60" i="18"/>
  <c r="L61" i="18"/>
  <c r="L62" i="18"/>
  <c r="L42" i="18"/>
  <c r="V19" i="18"/>
  <c r="V20" i="18"/>
  <c r="V21" i="18"/>
  <c r="V22" i="18"/>
  <c r="V23" i="18"/>
  <c r="V24" i="18"/>
  <c r="V25" i="18"/>
  <c r="V18" i="18"/>
  <c r="Q19" i="18"/>
  <c r="Q20" i="18"/>
  <c r="Q21" i="18"/>
  <c r="Q22" i="18"/>
  <c r="Q23" i="18"/>
  <c r="Q24" i="18"/>
  <c r="Q25" i="18"/>
  <c r="Q18" i="18"/>
  <c r="L19" i="18"/>
  <c r="L20" i="18"/>
  <c r="L21" i="18"/>
  <c r="L22" i="18"/>
  <c r="L23" i="18"/>
  <c r="L24" i="18"/>
  <c r="L25" i="18"/>
  <c r="L18" i="18"/>
  <c r="V6" i="18"/>
  <c r="V7" i="18"/>
  <c r="V8" i="18"/>
  <c r="V9" i="18"/>
  <c r="V10" i="18"/>
  <c r="V11" i="18"/>
  <c r="V12" i="18"/>
  <c r="V13" i="18"/>
  <c r="V14" i="18"/>
  <c r="V15" i="18"/>
  <c r="V16" i="18"/>
  <c r="V5" i="18"/>
  <c r="Q6" i="18"/>
  <c r="Q7" i="18"/>
  <c r="Q8" i="18"/>
  <c r="Q9" i="18"/>
  <c r="Q10" i="18"/>
  <c r="Q11" i="18"/>
  <c r="Q12" i="18"/>
  <c r="Q13" i="18"/>
  <c r="Q14" i="18"/>
  <c r="Q15" i="18"/>
  <c r="Q16" i="18"/>
  <c r="Q5" i="18"/>
  <c r="L6" i="18"/>
  <c r="L7" i="18"/>
  <c r="L8" i="18"/>
  <c r="L9" i="18"/>
  <c r="L10" i="18"/>
  <c r="L11" i="18"/>
  <c r="L12" i="18"/>
  <c r="L13" i="18"/>
  <c r="L14" i="18"/>
  <c r="L15" i="18"/>
  <c r="L16" i="18"/>
  <c r="G19" i="18"/>
  <c r="G20" i="18"/>
  <c r="G21" i="18"/>
  <c r="G22" i="18"/>
  <c r="G23" i="18"/>
  <c r="G24" i="18"/>
  <c r="G25" i="18"/>
  <c r="G6" i="18"/>
  <c r="G7" i="18"/>
  <c r="G8" i="18"/>
  <c r="G9" i="18"/>
  <c r="G10" i="18"/>
  <c r="G11" i="18"/>
  <c r="G12" i="18"/>
  <c r="G13" i="18"/>
  <c r="G14" i="18"/>
  <c r="G16" i="18"/>
  <c r="G5" i="18"/>
  <c r="J108" i="9" l="1"/>
  <c r="J109" i="9"/>
  <c r="J110" i="9"/>
  <c r="J111" i="9"/>
  <c r="J112" i="9"/>
  <c r="J113" i="9"/>
  <c r="J114" i="9"/>
  <c r="J115" i="9"/>
  <c r="J116" i="9"/>
  <c r="J117" i="9"/>
  <c r="J118" i="9"/>
  <c r="J119" i="9"/>
  <c r="J107" i="9"/>
  <c r="I107" i="9"/>
  <c r="J74" i="9"/>
  <c r="J75" i="9"/>
  <c r="J76" i="9"/>
  <c r="J77" i="9"/>
  <c r="J78" i="9"/>
  <c r="J79" i="9"/>
  <c r="J80" i="9"/>
  <c r="J81" i="9"/>
  <c r="J82" i="9"/>
  <c r="J83" i="9"/>
  <c r="J84" i="9"/>
  <c r="J85" i="9"/>
  <c r="J73" i="9"/>
  <c r="I73" i="9"/>
  <c r="I119" i="9"/>
  <c r="E119" i="9"/>
  <c r="I118" i="9"/>
  <c r="E118" i="9"/>
  <c r="I117" i="9"/>
  <c r="E117" i="9"/>
  <c r="I116" i="9"/>
  <c r="E116" i="9"/>
  <c r="I115" i="9"/>
  <c r="E115" i="9"/>
  <c r="I114" i="9"/>
  <c r="E114" i="9"/>
  <c r="I113" i="9"/>
  <c r="E113" i="9"/>
  <c r="I112" i="9"/>
  <c r="E112" i="9"/>
  <c r="I111" i="9"/>
  <c r="E111" i="9"/>
  <c r="I110" i="9"/>
  <c r="E110" i="9"/>
  <c r="I109" i="9"/>
  <c r="E109" i="9"/>
  <c r="I108" i="9"/>
  <c r="E108" i="9"/>
  <c r="E107" i="9"/>
  <c r="I85" i="9"/>
  <c r="E85" i="9"/>
  <c r="I84" i="9"/>
  <c r="E84" i="9"/>
  <c r="I83" i="9"/>
  <c r="E83" i="9"/>
  <c r="I82" i="9"/>
  <c r="I81" i="9"/>
  <c r="I80" i="9"/>
  <c r="I79" i="9"/>
  <c r="I78" i="9"/>
  <c r="I77" i="9"/>
  <c r="I76" i="9"/>
  <c r="I75" i="9"/>
  <c r="I74" i="9"/>
  <c r="J39" i="7" l="1"/>
  <c r="J40" i="7"/>
  <c r="J41" i="7"/>
  <c r="J42" i="7"/>
  <c r="J43" i="7"/>
  <c r="J38" i="7"/>
  <c r="J5" i="7"/>
  <c r="J6" i="7"/>
  <c r="J7" i="7"/>
  <c r="J8" i="7"/>
  <c r="J9" i="7"/>
  <c r="J4" i="7"/>
  <c r="D5" i="7"/>
  <c r="D6" i="7"/>
  <c r="D7" i="7"/>
  <c r="D8" i="7"/>
  <c r="D9" i="7"/>
  <c r="D4" i="7"/>
  <c r="AJ32" i="6" l="1"/>
  <c r="AJ27" i="6"/>
  <c r="AJ22" i="6"/>
  <c r="AJ17" i="6"/>
  <c r="AJ12" i="6"/>
  <c r="AJ6" i="6"/>
  <c r="AJ5" i="6"/>
  <c r="AJ7" i="6" l="1"/>
  <c r="AI32" i="6" l="1"/>
  <c r="AH32" i="6"/>
  <c r="AH27" i="6"/>
  <c r="AG27" i="6"/>
  <c r="AE27" i="6"/>
  <c r="AD27" i="6"/>
  <c r="AC27" i="6"/>
  <c r="AB27" i="6"/>
  <c r="AA27" i="6"/>
  <c r="Z27" i="6"/>
  <c r="Y27" i="6"/>
  <c r="X27" i="6"/>
  <c r="W27" i="6"/>
  <c r="V27" i="6"/>
  <c r="U27" i="6"/>
  <c r="T27" i="6"/>
  <c r="S27" i="6"/>
  <c r="R27" i="6"/>
  <c r="Q27" i="6"/>
  <c r="AI26" i="6"/>
  <c r="AI27" i="6" s="1"/>
  <c r="AI22" i="6"/>
  <c r="AH22" i="6"/>
  <c r="AG22" i="6"/>
  <c r="AE22" i="6"/>
  <c r="AD22" i="6"/>
  <c r="AC22" i="6"/>
  <c r="AB22" i="6"/>
  <c r="AA22" i="6"/>
  <c r="Z22" i="6"/>
  <c r="Y22" i="6"/>
  <c r="X22" i="6"/>
  <c r="W22" i="6"/>
  <c r="V22" i="6"/>
  <c r="U22" i="6"/>
  <c r="T22" i="6"/>
  <c r="S22" i="6"/>
  <c r="R22" i="6"/>
  <c r="Q22" i="6"/>
  <c r="AI17" i="6"/>
  <c r="AH17" i="6"/>
  <c r="AG17" i="6"/>
  <c r="AE17" i="6"/>
  <c r="AD17" i="6"/>
  <c r="AC17" i="6"/>
  <c r="AB17" i="6"/>
  <c r="AA17" i="6"/>
  <c r="Z17" i="6"/>
  <c r="Y17" i="6"/>
  <c r="X17" i="6"/>
  <c r="W17" i="6"/>
  <c r="V17" i="6"/>
  <c r="U17" i="6"/>
  <c r="T17" i="6"/>
  <c r="S17" i="6"/>
  <c r="R17" i="6"/>
  <c r="Q17" i="6"/>
  <c r="AI12" i="6"/>
  <c r="AH12" i="6"/>
  <c r="AG12" i="6"/>
  <c r="AE12" i="6"/>
  <c r="AD12" i="6"/>
  <c r="AC12" i="6"/>
  <c r="AB12" i="6"/>
  <c r="AA12" i="6"/>
  <c r="Z12" i="6"/>
  <c r="Y12" i="6"/>
  <c r="X12" i="6"/>
  <c r="W12" i="6"/>
  <c r="V12" i="6"/>
  <c r="U12" i="6"/>
  <c r="T12" i="6"/>
  <c r="S12" i="6"/>
  <c r="R12" i="6"/>
  <c r="Q12" i="6"/>
  <c r="AE7" i="6"/>
  <c r="AD7" i="6"/>
  <c r="AC7" i="6"/>
  <c r="AB7" i="6"/>
  <c r="AA7" i="6"/>
  <c r="Z7" i="6"/>
  <c r="Y7" i="6"/>
  <c r="X7" i="6"/>
  <c r="W7" i="6"/>
  <c r="V7" i="6"/>
  <c r="U7" i="6"/>
  <c r="T7" i="6"/>
  <c r="S7" i="6"/>
  <c r="R7" i="6"/>
  <c r="Q7" i="6"/>
  <c r="AI6" i="6"/>
  <c r="AH6" i="6"/>
  <c r="AG6" i="6"/>
  <c r="AG2" i="6" s="1"/>
  <c r="AI5" i="6"/>
  <c r="AH5" i="6"/>
  <c r="AG5" i="6"/>
  <c r="AF2" i="6"/>
  <c r="AE2" i="6"/>
  <c r="AD2" i="6"/>
  <c r="AC2" i="6"/>
  <c r="AB2" i="6"/>
  <c r="AA2" i="6"/>
  <c r="Z2" i="6"/>
  <c r="Y2" i="6"/>
  <c r="X2" i="6"/>
  <c r="W2" i="6"/>
  <c r="V2" i="6"/>
  <c r="U2" i="6"/>
  <c r="T2" i="6"/>
  <c r="S2" i="6"/>
  <c r="R2" i="6"/>
  <c r="AH7" i="6" l="1"/>
  <c r="AI2" i="6"/>
  <c r="AH2" i="6"/>
  <c r="AG7" i="6"/>
  <c r="AI7" i="6"/>
</calcChain>
</file>

<file path=xl/sharedStrings.xml><?xml version="1.0" encoding="utf-8"?>
<sst xmlns="http://schemas.openxmlformats.org/spreadsheetml/2006/main" count="1135" uniqueCount="435">
  <si>
    <t>Boletín del Vino</t>
  </si>
  <si>
    <t>Boletín del vino:  producción, precios y comercio exterior</t>
  </si>
  <si>
    <t>Carolina Buzzetti Horta</t>
  </si>
  <si>
    <t>Publicación de la Oficina de Estudios y Políticas Agrarias (Odepa)</t>
  </si>
  <si>
    <t>del Ministerio de Agricultura, Gobierno de Chile</t>
  </si>
  <si>
    <t>Directora y Representante Legal</t>
  </si>
  <si>
    <t>María Emilia Undurraga Marimón</t>
  </si>
  <si>
    <t>Se puede reproducir total o parcialmente citando la fuente</t>
  </si>
  <si>
    <t>Teatinos 40, piso 8. Santiago, Chile</t>
  </si>
  <si>
    <t xml:space="preserve">www.odepa.gob.cl  </t>
  </si>
  <si>
    <t>Fax :(56- 2) 2397 3111</t>
  </si>
  <si>
    <t>Teléfono :(56- 2) 2397 3000</t>
  </si>
  <si>
    <t>TABLA DE CONTENIDO</t>
  </si>
  <si>
    <t>Descripción</t>
  </si>
  <si>
    <t>Página</t>
  </si>
  <si>
    <t>Comentario</t>
  </si>
  <si>
    <t>Comentarios</t>
  </si>
  <si>
    <t>Cuadro</t>
  </si>
  <si>
    <t>Estadísticas del mercado del vino en Chile</t>
  </si>
  <si>
    <t>Precios a productor de vino genérico tinto</t>
  </si>
  <si>
    <t>Precios a productor de vino Cabernet</t>
  </si>
  <si>
    <t>Precios a productor de vino País</t>
  </si>
  <si>
    <t>Precios a productor de vino Semillón</t>
  </si>
  <si>
    <t>Gráfico</t>
  </si>
  <si>
    <t>Volumen de exportaciones de vino con denominación de origen</t>
  </si>
  <si>
    <t>Volumen de exportaciones de vino a granel</t>
  </si>
  <si>
    <t>Valor de exportaciones de vino a granel</t>
  </si>
  <si>
    <t>Volumen de exportaciones de los demás vinos en envases entre 2 y 10 lts</t>
  </si>
  <si>
    <t>Valor de exportaciones de los demás vinos en envases entre 2 y 10 lts</t>
  </si>
  <si>
    <t>Volumen de exportacionesn de vino espumoso</t>
  </si>
  <si>
    <t>Valor de exportaciones de vino espumoso</t>
  </si>
  <si>
    <t>Precios mensuales de vinos en el mercado nacional ($/arroba)</t>
  </si>
  <si>
    <t>Precios mensuales de vinos en el mercado nacional ($/litro)</t>
  </si>
  <si>
    <t>Evolución de la producción de vinos por categorías</t>
  </si>
  <si>
    <t>Comparación de precios de vinos en Chile y Argentina</t>
  </si>
  <si>
    <t>Plantaciones de vides para vinificación por cepaje por regiones</t>
  </si>
  <si>
    <t>Exportación de vinos y alcoholes según variedad</t>
  </si>
  <si>
    <t>Exportación de vinos con denominación de origen por país de destino</t>
  </si>
  <si>
    <t>Exportación de vinos a granel por país de destino</t>
  </si>
  <si>
    <t>Exportación de los demás vinos en envases entre 2 y 10 lts por país de destino</t>
  </si>
  <si>
    <t>Exportación de vino espumoso por país de destino</t>
  </si>
  <si>
    <t>Exportación de pisco y similares por país de destino</t>
  </si>
  <si>
    <t>Producción de vinos años 2018 y 2019, por región y categoría</t>
  </si>
  <si>
    <t>Exportación de vino a granel por rango de precios</t>
  </si>
  <si>
    <t>Exportación de vino embotellado por rango de precios</t>
  </si>
  <si>
    <t>Precios de uvas viníferas en la Región del Maule</t>
  </si>
  <si>
    <t>Precios de vinos en la Región del Maule</t>
  </si>
  <si>
    <t>Existencias de vino por regiones</t>
  </si>
  <si>
    <t>Existencias de vinos con DO por variedades</t>
  </si>
  <si>
    <t>Evolución de la superficie plantada con vides</t>
  </si>
  <si>
    <t>Evolución de la superficie plantada con los principales cepajes</t>
  </si>
  <si>
    <t>Evolución de las exportaciones de vino (total)</t>
  </si>
  <si>
    <t>Evolución de las exportaciones de vino con denominación de origen</t>
  </si>
  <si>
    <t>Evolución de las exportaciones de vino a granel</t>
  </si>
  <si>
    <t>Evolución de las exportaciones de los demás vinos envasados</t>
  </si>
  <si>
    <t>Evolución de las exportaciones de vinos espumantes</t>
  </si>
  <si>
    <t>Evolución del precio medio de los vinos chilenos exportados según categoría</t>
  </si>
  <si>
    <t>Exportación de vino embotellado por rangos de precios</t>
  </si>
  <si>
    <t>Exportación de vino a granel por rangos de precios</t>
  </si>
  <si>
    <t>Valor de las exportaciones de vino con denominación de origen</t>
  </si>
  <si>
    <t>Precio medio de exportación de vino con denominación de origen</t>
  </si>
  <si>
    <t>Precio medio de exportación de vino a granel</t>
  </si>
  <si>
    <t>Precio medio de exportación de los demás vinos en envases entre 2 y 10 lts</t>
  </si>
  <si>
    <t>Precio medio de exportación de vino espumoso</t>
  </si>
  <si>
    <t>Evolución de las existencias de vinos</t>
  </si>
  <si>
    <t>Producción de vinos con DO año por variedad</t>
  </si>
  <si>
    <t>Evolución de la superficie de vides por cepaje</t>
  </si>
  <si>
    <t xml:space="preserve"> </t>
  </si>
  <si>
    <t>VOLUMEN - Millones de litros</t>
  </si>
  <si>
    <t>Meses</t>
  </si>
  <si>
    <t>Acumulado 12 meses</t>
  </si>
  <si>
    <t>Vino con denominación de origen</t>
  </si>
  <si>
    <t>Vino a granel</t>
  </si>
  <si>
    <t>Mosto a granel (a)</t>
  </si>
  <si>
    <t>Los demás vinos envasados</t>
  </si>
  <si>
    <t>Demás vinos en envases entre 2 y 10 lts.</t>
  </si>
  <si>
    <t>Vinos espumosos</t>
  </si>
  <si>
    <t>Vinos con pulpa de frutas</t>
  </si>
  <si>
    <t>SUBTOTAL sin incluir mosto</t>
  </si>
  <si>
    <t>TOTAL EXPORTACIONES VINOS (a)</t>
  </si>
  <si>
    <t>VALOR - Millones US$</t>
  </si>
  <si>
    <t>Mosto a granel</t>
  </si>
  <si>
    <t>TOTAL EXPORTACIONES VINOS</t>
  </si>
  <si>
    <t>PRECIO MEDIO - US$ / litro</t>
  </si>
  <si>
    <t>Nota: A partir de diciembre de 2015, en las exportaciones de mostos se agregó la glosa del Jugo de uva (incluido el mosto), código 20096000, como una forma de considerar todos los productos que inciden en el mercado del vino y, a partir de enero de 2017, se incorporó el código 220422, correspondiente a la glosa de "vinos en recipientes con capacidad superior a 2 lts. pero inferior o igual a 10 lts.". Reconociendo la importancia que ha adquirido esta modalidad de envases (tipo Bag in Box) en el comercio internacional de vinos. Anteriormente las transacciones en estos envases quedaban clasificadas dentro del código 22042990, correspondiente a "los demás vinos con capacidad mayor a 2 lts.", que comprende a los vinos a granel.</t>
  </si>
  <si>
    <t>(a) Los volúmenes de las exportaciones de mostos están expresados o considerados en términos de producto concentrado.</t>
  </si>
  <si>
    <t>% Var</t>
  </si>
  <si>
    <r>
      <rPr>
        <sz val="9"/>
        <rFont val="Calibri"/>
        <family val="2"/>
        <scheme val="minor"/>
      </rPr>
      <t xml:space="preserve">Fuente: </t>
    </r>
    <r>
      <rPr>
        <sz val="9"/>
        <rFont val="Calibri"/>
        <family val="2"/>
      </rPr>
      <t>elaborado por ODEPA sobre la  base de antecedentes del Servicio Nacional de Aduanas</t>
    </r>
  </si>
  <si>
    <t>Zona de bases de datos</t>
  </si>
  <si>
    <t>Vino total</t>
  </si>
  <si>
    <t>Volumen total</t>
  </si>
  <si>
    <t>Mill. Litros</t>
  </si>
  <si>
    <t>Valor total</t>
  </si>
  <si>
    <t>Mill. USD</t>
  </si>
  <si>
    <t>Precio  medio (todos)</t>
  </si>
  <si>
    <t>USD/litro</t>
  </si>
  <si>
    <t>Volumen de vino con denominación de origen</t>
  </si>
  <si>
    <t>Valor vino con denominación de origen</t>
  </si>
  <si>
    <t>Precio medio vino con denominaicón de origen</t>
  </si>
  <si>
    <t>Volumen a granel</t>
  </si>
  <si>
    <t>Valor a granel</t>
  </si>
  <si>
    <t>Precio medio a granel</t>
  </si>
  <si>
    <t>Los demás vinos capacidad inferior o igual a 2 lts</t>
  </si>
  <si>
    <t>Volumen los demás envasados</t>
  </si>
  <si>
    <t>Valor los demás envasados</t>
  </si>
  <si>
    <t>Precio medio otros envasados</t>
  </si>
  <si>
    <t>Vino espumante</t>
  </si>
  <si>
    <t>Volumen espumante</t>
  </si>
  <si>
    <t>Valor espumante</t>
  </si>
  <si>
    <t>Precio medio espumantes</t>
  </si>
  <si>
    <t>Los demás vinos entre 2 y 10 lts</t>
  </si>
  <si>
    <t>Volumen</t>
  </si>
  <si>
    <t>Valor</t>
  </si>
  <si>
    <t>Precio medio</t>
  </si>
  <si>
    <t>Menor a USD 20 por caja</t>
  </si>
  <si>
    <t>Entre USD 20 y USD 29,9 por caja</t>
  </si>
  <si>
    <t>Entre USD 30 y USD 39,9 por caja</t>
  </si>
  <si>
    <t>Entre USD 40 y USD 59,9 por caja</t>
  </si>
  <si>
    <t>Entre USD 60 y USD 99,9 por caja</t>
  </si>
  <si>
    <t>Mayor a USD 100 por caja</t>
  </si>
  <si>
    <t>Fuente: elaborado por Odepa con antecedentes del Servicio Nacional de Aduanas</t>
  </si>
  <si>
    <t>Nota: 1 caja = 9 litros (12 botellas de 0,75 litros c/u)</t>
  </si>
  <si>
    <t xml:space="preserve">Mill. USD </t>
  </si>
  <si>
    <t>Mill. cajas</t>
  </si>
  <si>
    <t>Val 2017</t>
  </si>
  <si>
    <t>Vol 2017</t>
  </si>
  <si>
    <t>Val 2018</t>
  </si>
  <si>
    <t>Vol 2018</t>
  </si>
  <si>
    <t>Part (%)</t>
  </si>
  <si>
    <t>Menor que USD 0,8 por litro</t>
  </si>
  <si>
    <t>Entre USD 0,8 y USD 0,99 por litro</t>
  </si>
  <si>
    <t>Entre USD 1,0 y USD 1,49</t>
  </si>
  <si>
    <t>Entre USD 1,5 y USD 2,99 por litro</t>
  </si>
  <si>
    <t>Entre USD 3 y USD 9,99 por litro</t>
  </si>
  <si>
    <t>Mayor USD 10 por litro</t>
  </si>
  <si>
    <t>Val 2019</t>
  </si>
  <si>
    <t>Vol 2019</t>
  </si>
  <si>
    <t xml:space="preserve">Cuadro 4. Exportaciones de vinos y alcoholes según variedad </t>
  </si>
  <si>
    <t>Volumen (miles de litros)</t>
  </si>
  <si>
    <t>Valor (miles de USD FOB)</t>
  </si>
  <si>
    <t>Productos</t>
  </si>
  <si>
    <t>Total vinos y alcoholes</t>
  </si>
  <si>
    <t>Chardonnay</t>
  </si>
  <si>
    <t>Chenin Blanc</t>
  </si>
  <si>
    <t>Pedro Jiménez</t>
  </si>
  <si>
    <t>Pinot Blanc</t>
  </si>
  <si>
    <t>Riesling y Viognier</t>
  </si>
  <si>
    <t>Sauvignon Blanc</t>
  </si>
  <si>
    <t>Los demás vinos blancos</t>
  </si>
  <si>
    <t>Mezclas de vinos blancos</t>
  </si>
  <si>
    <t>Cabernet Franc</t>
  </si>
  <si>
    <t>Cabernet Sauvignon</t>
  </si>
  <si>
    <t>Carménère</t>
  </si>
  <si>
    <t>Cot (Malbec)</t>
  </si>
  <si>
    <t>Merlot</t>
  </si>
  <si>
    <t>Pinot Noir</t>
  </si>
  <si>
    <t>Syrah</t>
  </si>
  <si>
    <t>Los demás vinos tintos</t>
  </si>
  <si>
    <t>Mezclas de vino tinto</t>
  </si>
  <si>
    <t>Los demás vinos (con D.O.)</t>
  </si>
  <si>
    <t>Otros vinos envasados</t>
  </si>
  <si>
    <t>Vinos en envases entre 2 y 10 lts.</t>
  </si>
  <si>
    <t>Vino espumoso</t>
  </si>
  <si>
    <t>Otros mostos y alcoholes</t>
  </si>
  <si>
    <t>Mostos</t>
  </si>
  <si>
    <t>Pisco</t>
  </si>
  <si>
    <t>Otros</t>
  </si>
  <si>
    <t>* Incluye exportaciones de cervezas y licores no incluidas en el cuadro 1 de este boletín.</t>
  </si>
  <si>
    <t>Fuente: Elaborado por Odepa en base a antecedentes del Servicio Nacional de Aduanas</t>
  </si>
  <si>
    <t>Vinos cap. inferior o igual a 2 lts</t>
  </si>
  <si>
    <t>Volumen (mill. de litros)</t>
  </si>
  <si>
    <t>Valor (mill. de USD FOB)</t>
  </si>
  <si>
    <t>Vinos con pulpa de frutas &lt;= 2 lts</t>
  </si>
  <si>
    <t>País</t>
  </si>
  <si>
    <t>China</t>
  </si>
  <si>
    <t>Brasil</t>
  </si>
  <si>
    <t>Reino Unido</t>
  </si>
  <si>
    <t>Japón</t>
  </si>
  <si>
    <t>Estados Unidos</t>
  </si>
  <si>
    <t>Holanda</t>
  </si>
  <si>
    <t>Canadá</t>
  </si>
  <si>
    <t>Corea del Sur</t>
  </si>
  <si>
    <t>Irlanda</t>
  </si>
  <si>
    <t>México</t>
  </si>
  <si>
    <t>SUB - TOTAL</t>
  </si>
  <si>
    <t>OTROS PAÍSES</t>
  </si>
  <si>
    <t>TOTAL</t>
  </si>
  <si>
    <t>Fuente: Odepa con información del Servicio Nacional de Aduanas.</t>
  </si>
  <si>
    <t>Cifras sujetas a revisión por informes de variación de valor (IVV).</t>
  </si>
  <si>
    <t>PAIS</t>
  </si>
  <si>
    <t>Alemania</t>
  </si>
  <si>
    <t>Dinamarca</t>
  </si>
  <si>
    <t>Francia</t>
  </si>
  <si>
    <t>Suecia</t>
  </si>
  <si>
    <t>Finlandia</t>
  </si>
  <si>
    <t>Noruega</t>
  </si>
  <si>
    <t>Vietnam</t>
  </si>
  <si>
    <t>Estonia</t>
  </si>
  <si>
    <t>Islandia</t>
  </si>
  <si>
    <t>Total general</t>
  </si>
  <si>
    <t>Colombia</t>
  </si>
  <si>
    <t>Ecuador</t>
  </si>
  <si>
    <t>Panamá</t>
  </si>
  <si>
    <t>ene</t>
  </si>
  <si>
    <t>feb</t>
  </si>
  <si>
    <t>mar</t>
  </si>
  <si>
    <t>abr</t>
  </si>
  <si>
    <t>may</t>
  </si>
  <si>
    <t>jun</t>
  </si>
  <si>
    <t>jul</t>
  </si>
  <si>
    <t>ago</t>
  </si>
  <si>
    <t>sep</t>
  </si>
  <si>
    <t>oct</t>
  </si>
  <si>
    <t>nov</t>
  </si>
  <si>
    <t>dic</t>
  </si>
  <si>
    <t>Precios medios de exportación</t>
  </si>
  <si>
    <t>Costa Rica</t>
  </si>
  <si>
    <t>Vol</t>
  </si>
  <si>
    <t>Los demás vinos (a granel)</t>
  </si>
  <si>
    <t xml:space="preserve">Valor </t>
  </si>
  <si>
    <t xml:space="preserve">vinos en recipientes con capacidad superior a 2 lts pero inferior o igual a 10lts </t>
  </si>
  <si>
    <t>Item</t>
  </si>
  <si>
    <t>Millones de litros</t>
  </si>
  <si>
    <r>
      <t>Stock</t>
    </r>
    <r>
      <rPr>
        <sz val="11"/>
        <rFont val="Calibri"/>
        <family val="2"/>
      </rPr>
      <t xml:space="preserve"> inicial</t>
    </r>
    <r>
      <rPr>
        <i/>
        <sz val="11"/>
        <rFont val="Calibri"/>
        <family val="2"/>
      </rPr>
      <t xml:space="preserve"> *</t>
    </r>
  </si>
  <si>
    <t>Disponibilidad aparente **</t>
  </si>
  <si>
    <t>Exportaciones</t>
  </si>
  <si>
    <t xml:space="preserve">   Vino embotellado y envasado</t>
  </si>
  <si>
    <t xml:space="preserve">   Vino y mosto a granel</t>
  </si>
  <si>
    <t>Importación</t>
  </si>
  <si>
    <t>Producción</t>
  </si>
  <si>
    <t xml:space="preserve">   Vinos con D.O.</t>
  </si>
  <si>
    <t xml:space="preserve">   Vinos sin D.O.</t>
  </si>
  <si>
    <t xml:space="preserve">   Vinos de uva de mesa</t>
  </si>
  <si>
    <t>Vino para pisco traspasado a vino</t>
  </si>
  <si>
    <r>
      <rPr>
        <i/>
        <sz val="11"/>
        <rFont val="Calibri"/>
        <family val="2"/>
      </rPr>
      <t>Stock</t>
    </r>
    <r>
      <rPr>
        <sz val="11"/>
        <rFont val="Calibri"/>
        <family val="2"/>
      </rPr>
      <t xml:space="preserve"> final</t>
    </r>
    <r>
      <rPr>
        <i/>
        <sz val="11"/>
        <rFont val="Calibri"/>
        <family val="2"/>
      </rPr>
      <t xml:space="preserve"> *</t>
    </r>
  </si>
  <si>
    <r>
      <t xml:space="preserve">% </t>
    </r>
    <r>
      <rPr>
        <i/>
        <sz val="11"/>
        <rFont val="Calibri"/>
        <family val="2"/>
      </rPr>
      <t>stock</t>
    </r>
    <r>
      <rPr>
        <sz val="11"/>
        <rFont val="Calibri"/>
        <family val="2"/>
      </rPr>
      <t xml:space="preserve"> sobre producción</t>
    </r>
  </si>
  <si>
    <t>-</t>
  </si>
  <si>
    <r>
      <t xml:space="preserve">* Las cifras de </t>
    </r>
    <r>
      <rPr>
        <i/>
        <sz val="9"/>
        <rFont val="Calibri"/>
        <family val="2"/>
      </rPr>
      <t xml:space="preserve">stock </t>
    </r>
    <r>
      <rPr>
        <sz val="9"/>
        <rFont val="Calibri"/>
        <family val="2"/>
      </rPr>
      <t xml:space="preserve">inicial y </t>
    </r>
    <r>
      <rPr>
        <i/>
        <sz val="9"/>
        <rFont val="Calibri"/>
        <family val="2"/>
      </rPr>
      <t>stock</t>
    </r>
    <r>
      <rPr>
        <sz val="9"/>
        <rFont val="Calibri"/>
        <family val="2"/>
      </rPr>
      <t xml:space="preserve"> final no incluyen las existencias de vino para producción de pisco.</t>
    </r>
  </si>
  <si>
    <t>** Las cifras de disponibilidad aparente corresponden a la diferencia entre stock inicial y final, producción, importación y exportación. No son una estimación del consumo a nivel nacional.</t>
  </si>
  <si>
    <r>
      <rPr>
        <i/>
        <sz val="9"/>
        <rFont val="Calibri"/>
        <family val="2"/>
      </rPr>
      <t>Fuente</t>
    </r>
    <r>
      <rPr>
        <sz val="9"/>
        <rFont val="Calibri"/>
        <family val="2"/>
      </rPr>
      <t>: elaborado por Odepa sobre la base de antecedentes del SAG y el Servicio Nacional de Aduanas.</t>
    </r>
  </si>
  <si>
    <t>Cifras provisorias sujetas a revisión.</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</si>
  <si>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</si>
  <si>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</si>
  <si>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</si>
  <si>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</si>
  <si>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</si>
  <si>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</si>
  <si>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</si>
  <si>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</si>
  <si>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</si>
  <si>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</si>
  <si>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</si>
  <si>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</si>
  <si>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</si>
  <si>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</si>
  <si>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</si>
  <si>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Promedio </t>
  </si>
  <si>
    <r>
      <rPr>
        <i/>
        <sz val="9"/>
        <color indexed="8"/>
        <rFont val="Calibri"/>
        <family val="2"/>
      </rPr>
      <t>Fuente</t>
    </r>
    <r>
      <rPr>
        <sz val="9"/>
        <color indexed="8"/>
        <rFont val="Calibri"/>
        <family val="2"/>
      </rPr>
      <t xml:space="preserve">: elaborado por Odepa con antecedentes de la Seremi de Agricultura de la Región del Maule. </t>
    </r>
  </si>
  <si>
    <t/>
  </si>
  <si>
    <r>
      <rPr>
        <i/>
        <sz val="9"/>
        <color indexed="8"/>
        <rFont val="Calibri"/>
        <family val="2"/>
      </rPr>
      <t>Fuente</t>
    </r>
    <r>
      <rPr>
        <sz val="9"/>
        <color indexed="8"/>
        <rFont val="Calibri"/>
        <family val="2"/>
      </rPr>
      <t xml:space="preserve">: elaborado por Odepa con antecedentes de la Seremi de Agricultura de la Región del Maule.  </t>
    </r>
  </si>
  <si>
    <t>s/t</t>
  </si>
  <si>
    <r>
      <rPr>
        <i/>
        <sz val="9"/>
        <color indexed="8"/>
        <rFont val="Calibri"/>
        <family val="2"/>
      </rPr>
      <t>Fuente</t>
    </r>
    <r>
      <rPr>
        <sz val="9"/>
        <color indexed="8"/>
        <rFont val="Calibri"/>
        <family val="2"/>
      </rPr>
      <t>: elaborado por Odepa con antecedentes de la Seremi de Agricultura de la Región del Maule.  s/t = sin transacciones.</t>
    </r>
  </si>
  <si>
    <t>Nota: Al cierre de este boletín no se cuenta con información de abril y mayo de 2019.</t>
  </si>
  <si>
    <t>Tinto genérico</t>
  </si>
  <si>
    <t>Cabernet</t>
  </si>
  <si>
    <t>Semillón</t>
  </si>
  <si>
    <t>Variedad</t>
  </si>
  <si>
    <t>Enero</t>
  </si>
  <si>
    <t>Febrero</t>
  </si>
  <si>
    <t>Marzo</t>
  </si>
  <si>
    <t>Abril</t>
  </si>
  <si>
    <t>Tintas</t>
  </si>
  <si>
    <t>Cabernet S.</t>
  </si>
  <si>
    <t>Baja</t>
  </si>
  <si>
    <t>--</t>
  </si>
  <si>
    <t>Alta</t>
  </si>
  <si>
    <t>Carignan</t>
  </si>
  <si>
    <t>Blancas</t>
  </si>
  <si>
    <t>Sauvignon</t>
  </si>
  <si>
    <t>Torontel</t>
  </si>
  <si>
    <t>Moscatel</t>
  </si>
  <si>
    <t>Calidad</t>
  </si>
  <si>
    <r>
      <rPr>
        <i/>
        <sz val="10"/>
        <color indexed="8"/>
        <rFont val="Calibri"/>
        <family val="2"/>
      </rPr>
      <t>Fuente</t>
    </r>
    <r>
      <rPr>
        <sz val="10"/>
        <color indexed="8"/>
        <rFont val="Calibri"/>
        <family val="2"/>
      </rPr>
      <t>: elaborado por Odepa con antecedentes de la Seremi de Agricultura de la Región del Maule</t>
    </r>
  </si>
  <si>
    <t>Tintos</t>
  </si>
  <si>
    <t>Genérico</t>
  </si>
  <si>
    <t>Nac.</t>
  </si>
  <si>
    <t>Exp.</t>
  </si>
  <si>
    <t>Blancos</t>
  </si>
  <si>
    <t>S/A: sin antecedentes.</t>
  </si>
  <si>
    <r>
      <rPr>
        <i/>
        <sz val="10"/>
        <color indexed="8"/>
        <rFont val="Calibri"/>
        <family val="2"/>
      </rPr>
      <t>Fuente</t>
    </r>
    <r>
      <rPr>
        <sz val="10"/>
        <color indexed="8"/>
        <rFont val="Calibri"/>
        <family val="2"/>
      </rPr>
      <t>: elaborado por Odepa con antecedentes de la Seremi de Agricultura de la Región del Maule.</t>
    </r>
  </si>
  <si>
    <t>Región</t>
  </si>
  <si>
    <t>Vinos con DO</t>
  </si>
  <si>
    <t>Vinos sin DO</t>
  </si>
  <si>
    <t>Total</t>
  </si>
  <si>
    <t>Vinos sin DO *</t>
  </si>
  <si>
    <t>Vinos de mesa</t>
  </si>
  <si>
    <t>Arica y Parinacota</t>
  </si>
  <si>
    <t>Atacama</t>
  </si>
  <si>
    <t>Coquimbo</t>
  </si>
  <si>
    <t>Valparaíso</t>
  </si>
  <si>
    <t>Metropolitana</t>
  </si>
  <si>
    <t>O'Higgins</t>
  </si>
  <si>
    <t>Maule</t>
  </si>
  <si>
    <t>Bío Bío</t>
  </si>
  <si>
    <t>Araucanía</t>
  </si>
  <si>
    <t>Los Lagos</t>
  </si>
  <si>
    <r>
      <rPr>
        <i/>
        <sz val="9"/>
        <color indexed="8"/>
        <rFont val="Calibri"/>
        <family val="2"/>
      </rPr>
      <t>Fuente</t>
    </r>
    <r>
      <rPr>
        <sz val="9"/>
        <color indexed="8"/>
        <rFont val="Calibri"/>
        <family val="2"/>
      </rPr>
      <t>: elaborado por Odepa con información del SAG.</t>
    </r>
  </si>
  <si>
    <t>* Incluye los vinos declarados con variedad sin denominación de origen y vinos viníferos corrientes.</t>
  </si>
  <si>
    <t>Variedades</t>
  </si>
  <si>
    <t>Litros</t>
  </si>
  <si>
    <t>Variación</t>
  </si>
  <si>
    <t>Otras</t>
  </si>
  <si>
    <r>
      <rPr>
        <i/>
        <sz val="10"/>
        <color indexed="8"/>
        <rFont val="Calibri"/>
        <family val="2"/>
      </rPr>
      <t>Fuente</t>
    </r>
    <r>
      <rPr>
        <sz val="10"/>
        <color indexed="8"/>
        <rFont val="Calibri"/>
        <family val="2"/>
      </rPr>
      <t>: elaborado por Odepa con información del SAG.</t>
    </r>
  </si>
  <si>
    <t>Si se considera el vino de cepas para producción de pisco</t>
  </si>
  <si>
    <t>Part
%</t>
  </si>
  <si>
    <t>Var
%</t>
  </si>
  <si>
    <t>Evolución de las Existencias de Vinos al 31 de diciembre entre los años 1996 y 2016 (litros)</t>
  </si>
  <si>
    <t>VINOS CON DO</t>
  </si>
  <si>
    <t>VINOS SIN DO</t>
  </si>
  <si>
    <t>VINOS DE MESA</t>
  </si>
  <si>
    <t>% Variación</t>
  </si>
  <si>
    <t>España</t>
  </si>
  <si>
    <t>Argentina</t>
  </si>
  <si>
    <t>Fuente: Odepa con antecedentes del Servicio Nacional de Aduanas</t>
  </si>
  <si>
    <t xml:space="preserve">(*) De acuerdo con información proporcionada por la Asociación de Productores de Pisco, las exportaciones aparecidas en el código 22082010 no discriminan entre pisco y otros productos similares que no tienen denominación de origen, aunque sean elaborados a partir de uva pisquera. Esta situación, ocasionalmente, puede distorsionar los reales valores de las exportaciones de pisco, como sucedió en el año 2012 con una importante exportación de  "alcohol pisquero" (sin denominación de origen) a Francia. De todos modos se hace presente que serían exportaciones de un destilado exportado sin denominación de origen y que se elabora a partir de uvas pisqueras, lo que también contribuye al desarrollo del sector. </t>
  </si>
  <si>
    <t>Regiones</t>
  </si>
  <si>
    <t>Vinos con D.O.</t>
  </si>
  <si>
    <t>Vinos sin D.O. (*)</t>
  </si>
  <si>
    <t xml:space="preserve">Vinos de mesa </t>
  </si>
  <si>
    <t>Tarapacá</t>
  </si>
  <si>
    <t>Antofagasta</t>
  </si>
  <si>
    <t>Lib. Bernardo O’Higgins</t>
  </si>
  <si>
    <t>Ñuble</t>
  </si>
  <si>
    <r>
      <t xml:space="preserve">Fuente: </t>
    </r>
    <r>
      <rPr>
        <sz val="9"/>
        <color indexed="8"/>
        <rFont val="Calibri"/>
        <family val="2"/>
      </rPr>
      <t>Servicio Agrícola y Ganadero.</t>
    </r>
    <r>
      <rPr>
        <i/>
        <sz val="9"/>
        <color indexed="8"/>
        <rFont val="Calibri"/>
        <family val="2"/>
      </rPr>
      <t xml:space="preserve">    (*) Incluye los vinos viníferos corrientes.</t>
    </r>
  </si>
  <si>
    <t>País - Mission</t>
  </si>
  <si>
    <t>Cot - Malbec</t>
  </si>
  <si>
    <t xml:space="preserve">Otras </t>
  </si>
  <si>
    <t>HL</t>
  </si>
  <si>
    <t>Prod DO 2018</t>
  </si>
  <si>
    <t>Prod do 2019</t>
  </si>
  <si>
    <r>
      <t>Carmén</t>
    </r>
    <r>
      <rPr>
        <sz val="11"/>
        <color indexed="8"/>
        <rFont val="Calibri"/>
        <family val="2"/>
        <scheme val="minor"/>
      </rPr>
      <t>ère</t>
    </r>
  </si>
  <si>
    <t>Superficie plantada con vides (en hectáreas a diciembre de cada año)</t>
  </si>
  <si>
    <t>Vides</t>
  </si>
  <si>
    <t xml:space="preserve">2011 (a) </t>
  </si>
  <si>
    <t>2011 (b)</t>
  </si>
  <si>
    <t>Viníferas</t>
  </si>
  <si>
    <t>De mesa ( c )</t>
  </si>
  <si>
    <t>Pisqueras</t>
  </si>
  <si>
    <t>Nota: las cifras de vides viníferas de los años 2008, 2009 y 2010 están ajustadas y no corresponden exactamente a las publicadas por el SAG, debido a dificultades en la recopilación de la información de ese tipo de plantaciones que se produjeron en dichos años, especialmente en las regiones del Maule y del Bío Bío.</t>
  </si>
  <si>
    <t>(a) Cifras de vides pisqueras son estimaciones sobre la base de la información de los años anteriores, considerando que la información oficial del SAG presenta una subestimación (ver nota b). En 2012 la cifra oficial (que no se presenta en el cuadro) se mantiene cierta subestimación de la vid pisquera.</t>
  </si>
  <si>
    <t xml:space="preserve">(b) Cifras oficiales del Catastro Vitícola 2011, donde se advierte que en el caso de vides de mesa y pisqueras se presentaron dificultades en la recopilación de la información, debidas principalmente a que la declaración de plantación a través del sistema en línea implementado por el SAG no fue actualizada por parte de muchos de los productores de este tipo de uvas. </t>
  </si>
  <si>
    <t>(c ) Las cifras de plantaciones de uva de mesa corresponden a estimaciones efectuadas por Odepa</t>
  </si>
  <si>
    <t>Catastro 2015</t>
  </si>
  <si>
    <t>Catastro 2016</t>
  </si>
  <si>
    <t>Catastro 2017</t>
  </si>
  <si>
    <t>Arica</t>
  </si>
  <si>
    <t>Tarapaca</t>
  </si>
  <si>
    <t>del Maule</t>
  </si>
  <si>
    <t>del Bío Bío</t>
  </si>
  <si>
    <t>La Araucanía</t>
  </si>
  <si>
    <t>Los Ríos</t>
  </si>
  <si>
    <t>Total nacional</t>
  </si>
  <si>
    <r>
      <rPr>
        <i/>
        <sz val="9"/>
        <rFont val="Calibri"/>
        <family val="2"/>
      </rPr>
      <t>Fuente</t>
    </r>
    <r>
      <rPr>
        <sz val="9"/>
        <rFont val="Calibri"/>
        <family val="2"/>
      </rPr>
      <t>: Catastros Vitícolas del SAG.</t>
    </r>
  </si>
  <si>
    <t>Cepaje</t>
  </si>
  <si>
    <t>Años</t>
  </si>
  <si>
    <t>Riesling</t>
  </si>
  <si>
    <t>Carmenère</t>
  </si>
  <si>
    <t>Totales</t>
  </si>
  <si>
    <r>
      <rPr>
        <i/>
        <sz val="9"/>
        <rFont val="Calibri"/>
        <family val="2"/>
      </rPr>
      <t>Fuente</t>
    </r>
    <r>
      <rPr>
        <sz val="9"/>
        <rFont val="Calibri"/>
        <family val="2"/>
      </rPr>
      <t>: Catastro Vitícola 2014, SAG.</t>
    </r>
  </si>
  <si>
    <r>
      <t xml:space="preserve">Nota del SAG a las cifras anteriores: </t>
    </r>
    <r>
      <rPr>
        <sz val="9"/>
        <color indexed="8"/>
        <rFont val="Calibri"/>
        <family val="2"/>
      </rPr>
      <t xml:space="preserve">La baja en la superficie plantada del cepaje País entre los años 2007 y 2008 se debe a que los productores no actualizaron la información de plantación a través del sistema en línea implementado por el Servicio, lo que ha sido actualizado en operativos de catastro realizados en los años 2010 y 2011 en las regiones de Bío Bío y Maule, respectivamente. </t>
    </r>
  </si>
  <si>
    <t>S. Blanc</t>
  </si>
  <si>
    <t>C. Franc</t>
  </si>
  <si>
    <t>Chenin B.</t>
  </si>
  <si>
    <t>C.  Sauv.</t>
  </si>
  <si>
    <t>TINTOS</t>
  </si>
  <si>
    <t>BLANCOS</t>
  </si>
  <si>
    <t>% Diferencia tintos</t>
  </si>
  <si>
    <t>% Diferencia blancos</t>
  </si>
  <si>
    <t>Chile genérico tinto</t>
  </si>
  <si>
    <t>Argentino tinto</t>
  </si>
  <si>
    <t>Chile Semillón</t>
  </si>
  <si>
    <t>Argentino blanco</t>
  </si>
  <si>
    <t xml:space="preserve">Part. 2019 (%) </t>
  </si>
  <si>
    <t>Año 2019</t>
  </si>
  <si>
    <t>Acumulado años 2019 y 2020</t>
  </si>
  <si>
    <t>Ene - ene 19</t>
  </si>
  <si>
    <t>Ene - ene 2020</t>
  </si>
  <si>
    <t>Feb 18 - ene 19</t>
  </si>
  <si>
    <t>Feb 19- ene 20</t>
  </si>
  <si>
    <t>Cuadro 1. Exportaciones de vinos y mostos  2019 vs 2020</t>
  </si>
  <si>
    <t>Febrero 2020</t>
  </si>
  <si>
    <t>Avance a enero 2020</t>
  </si>
  <si>
    <t>Ene - ene</t>
  </si>
  <si>
    <t>Var % 
20/19</t>
  </si>
  <si>
    <t>Enero - enero</t>
  </si>
  <si>
    <t>Var. % 20/19</t>
  </si>
  <si>
    <t>% Part.2020</t>
  </si>
  <si>
    <t>Enero - Enero</t>
  </si>
  <si>
    <t>Rusia</t>
  </si>
  <si>
    <t>Em. Arabes</t>
  </si>
  <si>
    <t>Exportación de vinos y mostos 2019 - 2020</t>
  </si>
  <si>
    <t>26 - 27 -28</t>
  </si>
  <si>
    <t>Evolución de las exportaciones de vinos en envases entre 2 y 10 lts</t>
  </si>
  <si>
    <t>Cuadro 2. Exportaciones de vino con denominación de origen por rangos de precios 
2017 - 2019</t>
  </si>
  <si>
    <t>Cuadro 3. Exportaciones de vino granel por rangos de precios 
2017 - 2019</t>
  </si>
  <si>
    <t>Cuadro 5. Exportaciones  de vinos con denominación de origen por país de destino</t>
  </si>
  <si>
    <t>Cuadro 6. Exportaciones  de vinos a granel por país de destino</t>
  </si>
  <si>
    <t>Cuadro 7. Exportaciones  de los demás vinos en envases entre 2 y 10 lts por país de destino</t>
  </si>
  <si>
    <t>Cuadro 8. Exportaciones de vino espumoso por país de destino</t>
  </si>
  <si>
    <t>Cuadro 9. Estadísticas del mercado del vino en Chile</t>
  </si>
  <si>
    <t>Cuadro 11. Precios a productor de vino genérico tinto</t>
  </si>
  <si>
    <t>Cuadro 12. Precios a productor de vino Cabernet</t>
  </si>
  <si>
    <t>Cuadro 13. Precios a productor de vino País</t>
  </si>
  <si>
    <t>Cuadro 14. Precios a productor de vino Semillón</t>
  </si>
  <si>
    <t>Cuadro 16. Existencias por regiones al 31 de diciembre de cada año ( mil litros)</t>
  </si>
  <si>
    <t xml:space="preserve">Cuadro 17. Existencias de vinos con DO por variedades </t>
  </si>
  <si>
    <t>Cuadro 18. Exportaciones de pisco y similares por país de destino (código 22082010)</t>
  </si>
  <si>
    <t>Cuadro 19. Producción de vinos en los años 2018 y 2019, por regiones y categorías (miles de litros)</t>
  </si>
  <si>
    <t>Cuadro 21. Plantaciones de vides para vinificación por cepajes blancos y tintos por regiones (ha)</t>
  </si>
  <si>
    <t>Cuadro 22. Evolución de la superficie plantada con los principales cepajes para exportación (ha)</t>
  </si>
  <si>
    <t>% var. 2020/19</t>
  </si>
  <si>
    <t>Cuadro 10. Precios de uvas en la Región del Maule, años 2018 a 2020 ($/kg)</t>
  </si>
  <si>
    <t>% var. 20/19</t>
  </si>
  <si>
    <t>Junio</t>
  </si>
  <si>
    <t>Julio</t>
  </si>
  <si>
    <t>Agosto</t>
  </si>
  <si>
    <t>Septiembre</t>
  </si>
  <si>
    <t>Octubre</t>
  </si>
  <si>
    <t>Noviembre</t>
  </si>
  <si>
    <t>Mayo</t>
  </si>
  <si>
    <t>Diciembre</t>
  </si>
  <si>
    <t>Cuadro 15. Precios de vinos en la Región del Maule, años 2017 a 2020 ($/litro)</t>
  </si>
  <si>
    <t>Cuadro 15 (continuación). Precios de vinos en la Región del Maule, años 2017 a 2020 ($/litro)</t>
  </si>
  <si>
    <t>Catastro 2014</t>
  </si>
  <si>
    <t>Cuadro 20. Evolución de la superficie plantada con vides, período 2006 a 2017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</si>
</sst>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 #,##0_ ;_ * \-#,##0_ ;_ * &quot;-&quot;_ ;_ @_ "/>
    <numFmt numFmtId="43" formatCode="_ * #,##0.00_ ;_ * \-#,##0.00_ ;_ * &quot;-&quot;??_ ;_ @_ "/>
    <numFmt numFmtId="164" formatCode="#,##0.0"/>
    <numFmt numFmtId="165" formatCode="0.0%"/>
    <numFmt numFmtId="166" formatCode="0.0"/>
    <numFmt numFmtId="167" formatCode="#,##0.0_ ;\-#,##0.0\ "/>
    <numFmt numFmtId="168" formatCode="#,##0_ ;\-#,##0\ "/>
    <numFmt numFmtId="169" formatCode="_-* #,##0.00\ _€_-;\-* #,##0.00\ _€_-;_-* &quot;-&quot;??\ _€_-;_-@_-"/>
    <numFmt numFmtId="170" formatCode="_-* #,##0_-;\-* #,##0_-;_-* &quot;-&quot;_-;_-@_-"/>
    <numFmt numFmtId="171" formatCode="_-* #,##0.00_-;\-* #,##0.00_-;_-* &quot;-&quot;??_-;_-@_-"/>
    <numFmt numFmtId="172" formatCode="_(* #,##0_);_(* \(#,##0\);_(* &quot;-&quot;??_);_(@_)"/>
    <numFmt numFmtId="173" formatCode="_-* #,##0.00\ _p_t_a_-;\-* #,##0.00\ _p_t_a_-;_-* &quot;-&quot;??\ _p_t_a_-;_-@_-"/>
    <numFmt numFmtId="174" formatCode="_-* #,##0_-;\-* #,##0_-;_-* &quot;-&quot;??_-;_-@_-"/>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24"/>
      <color theme="4" tint="-0.499984740745262"/>
      <name val="Calibri"/>
      <family val="2"/>
      <scheme val="minor"/>
    </font>
    <font>
      <sz val="12"/>
      <color theme="1"/>
      <name val="Calibri"/>
      <family val="2"/>
      <scheme val="minor"/>
    </font>
    <font>
      <sz val="14"/>
      <color theme="1"/>
      <name val="Calibri"/>
      <family val="2"/>
      <scheme val="minor"/>
    </font>
    <font>
      <sz val="7"/>
      <name val="Calibri"/>
      <family val="2"/>
      <scheme val="minor"/>
    </font>
    <font>
      <b/>
      <sz val="7"/>
      <color rgb="FF0066CC"/>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b/>
      <i/>
      <sz val="9"/>
      <name val="Calibri"/>
      <family val="2"/>
      <scheme val="minor"/>
    </font>
    <font>
      <sz val="9"/>
      <name val="Calibri"/>
      <family val="2"/>
      <scheme val="minor"/>
    </font>
    <font>
      <sz val="9"/>
      <name val="Calibri"/>
      <family val="2"/>
    </font>
    <font>
      <b/>
      <sz val="10"/>
      <color rgb="FFFF0000"/>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sz val="11"/>
      <name val="Arial"/>
      <family val="2"/>
    </font>
    <font>
      <sz val="11"/>
      <name val="Calibri"/>
      <family val="2"/>
      <scheme val="minor"/>
    </font>
    <font>
      <sz val="11"/>
      <color theme="1"/>
      <name val="Arial"/>
      <family val="2"/>
    </font>
    <font>
      <sz val="8"/>
      <name val="Arial"/>
      <family val="2"/>
    </font>
    <font>
      <sz val="10"/>
      <color indexed="8"/>
      <name val="Calibri"/>
      <family val="2"/>
    </font>
    <font>
      <u/>
      <sz val="10"/>
      <color indexed="12"/>
      <name val="Arial"/>
      <family val="2"/>
    </font>
    <font>
      <sz val="9"/>
      <color indexed="8"/>
      <name val="Calibri"/>
      <family val="2"/>
    </font>
    <font>
      <i/>
      <sz val="9"/>
      <color indexed="8"/>
      <name val="Calibri"/>
      <family val="2"/>
    </font>
    <font>
      <i/>
      <sz val="9"/>
      <name val="Calibri"/>
      <family val="2"/>
    </font>
    <font>
      <sz val="11"/>
      <name val="Calibri"/>
      <family val="2"/>
    </font>
    <font>
      <i/>
      <sz val="11"/>
      <name val="Calibri"/>
      <family val="2"/>
    </font>
    <font>
      <u/>
      <sz val="10"/>
      <color theme="10"/>
      <name val="Arial"/>
      <family val="2"/>
    </font>
    <font>
      <u/>
      <sz val="11"/>
      <color theme="10"/>
      <name val="Calibri"/>
      <family val="2"/>
      <scheme val="minor"/>
    </font>
    <font>
      <sz val="11"/>
      <color rgb="FF9C0006"/>
      <name val="Arial"/>
      <family val="2"/>
    </font>
    <font>
      <sz val="11"/>
      <color rgb="FF9C6500"/>
      <name val="Arial"/>
      <family val="2"/>
    </font>
    <font>
      <sz val="11"/>
      <color rgb="FF9C6500"/>
      <name val="Calibri"/>
      <family val="2"/>
      <scheme val="minor"/>
    </font>
    <font>
      <b/>
      <sz val="11"/>
      <color theme="1"/>
      <name val="Arial"/>
      <family val="2"/>
    </font>
    <font>
      <sz val="9"/>
      <color theme="1"/>
      <name val="Arial"/>
      <family val="2"/>
    </font>
    <font>
      <sz val="8"/>
      <color theme="1"/>
      <name val="Verdana"/>
      <family val="2"/>
    </font>
    <font>
      <sz val="12"/>
      <name val="Calibri"/>
      <family val="2"/>
      <scheme val="minor"/>
    </font>
    <font>
      <sz val="11"/>
      <color indexed="8"/>
      <name val="Calibri"/>
      <family val="2"/>
      <scheme val="minor"/>
    </font>
    <font>
      <sz val="10"/>
      <color theme="0"/>
      <name val="Calibri"/>
      <family val="2"/>
      <scheme val="minor"/>
    </font>
    <font>
      <i/>
      <sz val="11"/>
      <name val="Calibri"/>
      <family val="2"/>
      <scheme val="minor"/>
    </font>
    <font>
      <b/>
      <i/>
      <sz val="11"/>
      <name val="Calibri"/>
      <family val="2"/>
      <scheme val="minor"/>
    </font>
    <font>
      <sz val="9"/>
      <color indexed="8"/>
      <name val="Calibri"/>
      <family val="2"/>
      <scheme val="minor"/>
    </font>
    <font>
      <i/>
      <sz val="9"/>
      <color theme="1"/>
      <name val="Calibri"/>
      <family val="2"/>
      <scheme val="minor"/>
    </font>
    <font>
      <sz val="9"/>
      <name val="Arial"/>
      <family val="2"/>
    </font>
    <font>
      <i/>
      <sz val="10"/>
      <color indexed="8"/>
      <name val="Calibri"/>
      <family val="2"/>
    </font>
  </fonts>
  <fills count="42">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E6E6E6"/>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s>
  <borders count="60">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s>
  <cellStyleXfs count="373">
    <xf numFmtId="0" fontId="0" fillId="0" borderId="0"/>
    <xf numFmtId="9" fontId="1" fillId="0" borderId="0" applyFont="0" applyFill="0" applyBorder="0" applyAlignment="0" applyProtection="0"/>
    <xf numFmtId="0" fontId="1" fillId="0" borderId="0"/>
    <xf numFmtId="9" fontId="1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applyNumberFormat="0" applyFill="0" applyBorder="0" applyAlignment="0" applyProtection="0"/>
    <xf numFmtId="0" fontId="21" fillId="0" borderId="36" applyNumberFormat="0" applyFill="0" applyAlignment="0" applyProtection="0"/>
    <xf numFmtId="0" fontId="22" fillId="0" borderId="37" applyNumberFormat="0" applyFill="0" applyAlignment="0" applyProtection="0"/>
    <xf numFmtId="0" fontId="23" fillId="0" borderId="38"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39" applyNumberFormat="0" applyAlignment="0" applyProtection="0"/>
    <xf numFmtId="0" fontId="28" fillId="10" borderId="40" applyNumberFormat="0" applyAlignment="0" applyProtection="0"/>
    <xf numFmtId="0" fontId="29" fillId="10" borderId="39" applyNumberFormat="0" applyAlignment="0" applyProtection="0"/>
    <xf numFmtId="0" fontId="30" fillId="0" borderId="41" applyNumberFormat="0" applyFill="0" applyAlignment="0" applyProtection="0"/>
    <xf numFmtId="0" fontId="31" fillId="11" borderId="42" applyNumberFormat="0" applyAlignment="0" applyProtection="0"/>
    <xf numFmtId="0" fontId="32" fillId="0" borderId="0" applyNumberFormat="0" applyFill="0" applyBorder="0" applyAlignment="0" applyProtection="0"/>
    <xf numFmtId="0" fontId="1" fillId="12" borderId="43" applyNumberFormat="0" applyFont="0" applyAlignment="0" applyProtection="0"/>
    <xf numFmtId="0" fontId="33" fillId="0" borderId="0" applyNumberFormat="0" applyFill="0" applyBorder="0" applyAlignment="0" applyProtection="0"/>
    <xf numFmtId="0" fontId="2" fillId="0" borderId="44" applyNumberFormat="0" applyFill="0" applyAlignment="0" applyProtection="0"/>
    <xf numFmtId="0" fontId="3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4" fillId="0" borderId="0"/>
    <xf numFmtId="0" fontId="14" fillId="0" borderId="0"/>
    <xf numFmtId="41" fontId="1" fillId="0" borderId="0" applyFont="0" applyFill="0" applyBorder="0" applyAlignment="0" applyProtection="0"/>
    <xf numFmtId="0" fontId="38" fillId="0" borderId="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4" fillId="16" borderId="0" applyNumberFormat="0" applyBorder="0" applyAlignment="0" applyProtection="0"/>
    <xf numFmtId="0" fontId="1" fillId="16" borderId="0" applyNumberFormat="0" applyBorder="0" applyAlignment="0" applyProtection="0"/>
    <xf numFmtId="0" fontId="34" fillId="20" borderId="0" applyNumberFormat="0" applyBorder="0" applyAlignment="0" applyProtection="0"/>
    <xf numFmtId="0" fontId="1" fillId="20" borderId="0" applyNumberFormat="0" applyBorder="0" applyAlignment="0" applyProtection="0"/>
    <xf numFmtId="0" fontId="34" fillId="24" borderId="0" applyNumberFormat="0" applyBorder="0" applyAlignment="0" applyProtection="0"/>
    <xf numFmtId="0" fontId="1" fillId="24" borderId="0" applyNumberFormat="0" applyBorder="0" applyAlignment="0" applyProtection="0"/>
    <xf numFmtId="0" fontId="34" fillId="28" borderId="0" applyNumberFormat="0" applyBorder="0" applyAlignment="0" applyProtection="0"/>
    <xf numFmtId="0" fontId="1" fillId="28" borderId="0" applyNumberFormat="0" applyBorder="0" applyAlignment="0" applyProtection="0"/>
    <xf numFmtId="0" fontId="34" fillId="32" borderId="0" applyNumberFormat="0" applyBorder="0" applyAlignment="0" applyProtection="0"/>
    <xf numFmtId="0" fontId="1" fillId="32" borderId="0" applyNumberFormat="0" applyBorder="0" applyAlignment="0" applyProtection="0"/>
    <xf numFmtId="0" fontId="34" fillId="36" borderId="0" applyNumberFormat="0" applyBorder="0" applyAlignment="0" applyProtection="0"/>
    <xf numFmtId="0" fontId="1" fillId="3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9" fillId="10" borderId="39" applyNumberFormat="0" applyAlignment="0" applyProtection="0"/>
    <xf numFmtId="0" fontId="31" fillId="11" borderId="42" applyNumberFormat="0" applyAlignment="0" applyProtection="0"/>
    <xf numFmtId="0" fontId="30" fillId="0" borderId="41" applyNumberFormat="0" applyFill="0" applyAlignment="0" applyProtection="0"/>
    <xf numFmtId="0" fontId="23" fillId="0" borderId="0" applyNumberFormat="0" applyFill="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27" fillId="9" borderId="39" applyNumberFormat="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1" fillId="0" borderId="0" applyNumberFormat="0" applyFill="0" applyBorder="0" applyAlignment="0" applyProtection="0">
      <alignment vertical="top"/>
      <protection locked="0"/>
    </xf>
    <xf numFmtId="0" fontId="47" fillId="0" borderId="0" applyNumberFormat="0" applyFill="0" applyBorder="0" applyAlignment="0" applyProtection="0"/>
    <xf numFmtId="0" fontId="49" fillId="7" borderId="0" applyNumberFormat="0" applyBorder="0" applyAlignment="0" applyProtection="0"/>
    <xf numFmtId="0" fontId="25" fillId="7" borderId="0" applyNumberFormat="0" applyBorder="0" applyAlignment="0" applyProtection="0"/>
    <xf numFmtId="171" fontId="38" fillId="0" borderId="0" applyFont="0" applyFill="0" applyBorder="0" applyAlignment="0" applyProtection="0"/>
    <xf numFmtId="170" fontId="38"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38" fillId="0" borderId="0" applyFont="0" applyFill="0" applyBorder="0" applyAlignment="0" applyProtection="0"/>
    <xf numFmtId="170" fontId="38" fillId="0" borderId="0" applyFont="0" applyFill="0" applyBorder="0" applyAlignment="0" applyProtection="0"/>
    <xf numFmtId="170" fontId="38"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69" fontId="1"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0" fontId="50" fillId="8" borderId="0" applyNumberFormat="0" applyBorder="0" applyAlignment="0" applyProtection="0"/>
    <xf numFmtId="0" fontId="51" fillId="8" borderId="0" applyNumberFormat="0" applyBorder="0" applyAlignment="0" applyProtection="0"/>
    <xf numFmtId="0" fontId="26" fillId="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0" fontId="1" fillId="12" borderId="43" applyNumberFormat="0" applyFont="0" applyAlignment="0" applyProtection="0"/>
    <xf numFmtId="9" fontId="3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39" fillId="0" borderId="0" applyBorder="0" applyProtection="0">
      <alignment horizontal="left" vertical="top"/>
      <protection locked="0"/>
    </xf>
    <xf numFmtId="0" fontId="28" fillId="10" borderId="40"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1" fillId="0" borderId="36" applyNumberFormat="0" applyFill="0" applyAlignment="0" applyProtection="0"/>
    <xf numFmtId="0" fontId="22" fillId="0" borderId="37" applyNumberFormat="0" applyFill="0" applyAlignment="0" applyProtection="0"/>
    <xf numFmtId="0" fontId="23" fillId="0" borderId="38" applyNumberFormat="0" applyFill="0" applyAlignment="0" applyProtection="0"/>
    <xf numFmtId="0" fontId="20" fillId="0" borderId="0" applyNumberFormat="0" applyFill="0" applyBorder="0" applyAlignment="0" applyProtection="0"/>
    <xf numFmtId="0" fontId="52" fillId="0" borderId="44" applyNumberFormat="0" applyFill="0" applyAlignment="0" applyProtection="0"/>
    <xf numFmtId="0" fontId="2" fillId="0" borderId="44" applyNumberFormat="0" applyFill="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cellStyleXfs>
  <cellXfs count="462">
    <xf numFmtId="0" fontId="0" fillId="0" borderId="0" xfId="0"/>
    <xf numFmtId="0" fontId="3" fillId="0" borderId="0" xfId="0" applyFont="1" applyAlignment="1">
      <alignment horizontal="center"/>
    </xf>
    <xf numFmtId="49" fontId="5" fillId="0" borderId="0" xfId="0" applyNumberFormat="1" applyFont="1" applyAlignment="1">
      <alignment horizontal="center"/>
    </xf>
    <xf numFmtId="0" fontId="0" fillId="0" borderId="0" xfId="0" applyAlignment="1">
      <alignment horizontal="center"/>
    </xf>
    <xf numFmtId="0" fontId="6" fillId="0" borderId="0" xfId="2" applyFont="1"/>
    <xf numFmtId="0" fontId="7" fillId="0" borderId="0" xfId="2" applyFont="1"/>
    <xf numFmtId="0" fontId="4" fillId="0" borderId="0" xfId="0" applyFont="1" applyAlignment="1">
      <alignment horizontal="center"/>
    </xf>
    <xf numFmtId="0" fontId="9" fillId="0" borderId="0" xfId="0" applyFont="1" applyAlignment="1">
      <alignment horizontal="center"/>
    </xf>
    <xf numFmtId="0" fontId="2" fillId="0" borderId="0" xfId="0" applyFont="1" applyAlignment="1">
      <alignment horizontal="center"/>
    </xf>
    <xf numFmtId="0" fontId="10" fillId="0" borderId="0" xfId="0" applyFont="1" applyAlignment="1">
      <alignment horizontal="center"/>
    </xf>
    <xf numFmtId="0" fontId="2" fillId="0" borderId="1" xfId="0" applyFont="1" applyBorder="1"/>
    <xf numFmtId="0" fontId="11" fillId="0" borderId="1" xfId="2" applyFont="1" applyFill="1" applyBorder="1" applyAlignment="1">
      <alignment horizontal="left"/>
    </xf>
    <xf numFmtId="0" fontId="12" fillId="0" borderId="0" xfId="2" applyFont="1" applyAlignment="1"/>
    <xf numFmtId="0" fontId="12" fillId="0" borderId="0" xfId="2" applyFont="1" applyAlignment="1">
      <alignment horizontal="left"/>
    </xf>
    <xf numFmtId="0" fontId="2" fillId="0" borderId="0" xfId="0" applyFont="1" applyBorder="1"/>
    <xf numFmtId="0" fontId="8" fillId="0" borderId="0" xfId="0" applyFont="1"/>
    <xf numFmtId="0" fontId="11" fillId="0" borderId="0" xfId="2" applyFont="1" applyFill="1" applyBorder="1" applyAlignment="1">
      <alignment horizontal="left"/>
    </xf>
    <xf numFmtId="17" fontId="13" fillId="0" borderId="11" xfId="0" applyNumberFormat="1" applyFont="1" applyBorder="1" applyAlignment="1">
      <alignment horizontal="center" vertical="center"/>
    </xf>
    <xf numFmtId="17" fontId="13" fillId="0" borderId="12" xfId="0" applyNumberFormat="1" applyFont="1" applyBorder="1" applyAlignment="1">
      <alignment horizontal="center" vertical="center"/>
    </xf>
    <xf numFmtId="17" fontId="13" fillId="0" borderId="13" xfId="0" applyNumberFormat="1" applyFont="1" applyBorder="1" applyAlignment="1">
      <alignment horizontal="center" vertical="center"/>
    </xf>
    <xf numFmtId="0" fontId="1" fillId="0" borderId="14" xfId="0" applyFont="1" applyBorder="1" applyAlignment="1">
      <alignment vertical="center"/>
    </xf>
    <xf numFmtId="164" fontId="12" fillId="0" borderId="14"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16" xfId="0" applyNumberFormat="1" applyFont="1" applyBorder="1" applyAlignment="1">
      <alignment horizontal="center" vertical="center"/>
    </xf>
    <xf numFmtId="165" fontId="13" fillId="0" borderId="17" xfId="3" applyNumberFormat="1" applyFont="1" applyBorder="1" applyAlignment="1">
      <alignment horizontal="center" vertical="center"/>
    </xf>
    <xf numFmtId="0" fontId="1" fillId="0" borderId="18" xfId="0" applyFont="1" applyBorder="1" applyAlignment="1">
      <alignment vertical="center"/>
    </xf>
    <xf numFmtId="164" fontId="12" fillId="0" borderId="18" xfId="0" applyNumberFormat="1" applyFont="1" applyBorder="1" applyAlignment="1">
      <alignment horizontal="center" vertical="center"/>
    </xf>
    <xf numFmtId="164" fontId="12" fillId="0" borderId="19" xfId="0" applyNumberFormat="1" applyFont="1" applyBorder="1" applyAlignment="1">
      <alignment horizontal="center" vertical="center"/>
    </xf>
    <xf numFmtId="164" fontId="12" fillId="0" borderId="20" xfId="0" applyNumberFormat="1" applyFont="1" applyBorder="1" applyAlignment="1">
      <alignment horizontal="center" vertical="center"/>
    </xf>
    <xf numFmtId="165" fontId="13" fillId="0" borderId="21" xfId="3" applyNumberFormat="1" applyFont="1" applyBorder="1" applyAlignment="1">
      <alignment horizontal="center" vertical="center"/>
    </xf>
    <xf numFmtId="4" fontId="12" fillId="0" borderId="19" xfId="0" applyNumberFormat="1" applyFont="1" applyBorder="1" applyAlignment="1">
      <alignment horizontal="center" vertical="center"/>
    </xf>
    <xf numFmtId="4" fontId="12" fillId="0" borderId="20" xfId="0" applyNumberFormat="1" applyFont="1" applyBorder="1" applyAlignment="1">
      <alignment horizontal="center" vertical="center"/>
    </xf>
    <xf numFmtId="165" fontId="13" fillId="0" borderId="23" xfId="3" applyNumberFormat="1" applyFont="1" applyBorder="1" applyAlignment="1">
      <alignment horizontal="center" vertical="center"/>
    </xf>
    <xf numFmtId="0" fontId="1" fillId="0" borderId="2" xfId="0" applyFont="1" applyBorder="1"/>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6" xfId="0" applyNumberFormat="1" applyFont="1" applyBorder="1" applyAlignment="1">
      <alignment horizontal="center" vertical="center"/>
    </xf>
    <xf numFmtId="4" fontId="12" fillId="0" borderId="18" xfId="0" applyNumberFormat="1" applyFont="1" applyBorder="1" applyAlignment="1">
      <alignment horizontal="center" vertical="center"/>
    </xf>
    <xf numFmtId="0" fontId="2" fillId="2" borderId="18" xfId="0" applyFont="1" applyFill="1" applyBorder="1" applyAlignment="1">
      <alignment vertical="center"/>
    </xf>
    <xf numFmtId="164" fontId="13" fillId="2" borderId="18" xfId="0" applyNumberFormat="1" applyFont="1" applyFill="1" applyBorder="1" applyAlignment="1">
      <alignment horizontal="center" vertical="center"/>
    </xf>
    <xf numFmtId="164" fontId="13" fillId="2" borderId="22" xfId="0" applyNumberFormat="1" applyFont="1" applyFill="1" applyBorder="1" applyAlignment="1">
      <alignment horizontal="center" vertical="center"/>
    </xf>
    <xf numFmtId="164" fontId="13" fillId="2" borderId="20" xfId="0" applyNumberFormat="1" applyFont="1" applyFill="1" applyBorder="1" applyAlignment="1">
      <alignment horizontal="center" vertical="center"/>
    </xf>
    <xf numFmtId="165" fontId="13" fillId="2" borderId="21" xfId="3" applyNumberFormat="1" applyFont="1" applyFill="1" applyBorder="1" applyAlignment="1">
      <alignment horizontal="center" vertical="center"/>
    </xf>
    <xf numFmtId="165" fontId="13" fillId="2" borderId="23" xfId="3" applyNumberFormat="1" applyFont="1" applyFill="1" applyBorder="1" applyAlignment="1">
      <alignment horizontal="center" vertical="center"/>
    </xf>
    <xf numFmtId="0" fontId="13" fillId="2" borderId="18" xfId="0" applyFont="1" applyFill="1" applyBorder="1" applyAlignment="1">
      <alignment vertical="center"/>
    </xf>
    <xf numFmtId="164" fontId="13" fillId="2" borderId="19" xfId="0" applyNumberFormat="1" applyFont="1" applyFill="1" applyBorder="1" applyAlignment="1">
      <alignment horizontal="center" vertical="center"/>
    </xf>
    <xf numFmtId="0" fontId="2" fillId="2" borderId="25" xfId="0" applyFont="1" applyFill="1" applyBorder="1" applyAlignment="1">
      <alignment vertical="center"/>
    </xf>
    <xf numFmtId="164" fontId="13" fillId="2" borderId="25" xfId="0" applyNumberFormat="1" applyFont="1" applyFill="1" applyBorder="1" applyAlignment="1">
      <alignment horizontal="center" vertical="center"/>
    </xf>
    <xf numFmtId="164" fontId="13" fillId="2" borderId="26" xfId="0" applyNumberFormat="1" applyFont="1" applyFill="1" applyBorder="1" applyAlignment="1">
      <alignment horizontal="center" vertical="center"/>
    </xf>
    <xf numFmtId="0" fontId="13" fillId="2" borderId="24" xfId="0" applyFont="1" applyFill="1" applyBorder="1" applyAlignment="1">
      <alignment vertical="center"/>
    </xf>
    <xf numFmtId="164" fontId="13" fillId="2" borderId="24" xfId="0" applyNumberFormat="1" applyFont="1" applyFill="1" applyBorder="1" applyAlignment="1">
      <alignment horizontal="center" vertical="center"/>
    </xf>
    <xf numFmtId="164" fontId="13" fillId="2" borderId="11" xfId="0" applyNumberFormat="1" applyFont="1" applyFill="1" applyBorder="1" applyAlignment="1">
      <alignment horizontal="center" vertical="center"/>
    </xf>
    <xf numFmtId="164" fontId="13" fillId="2" borderId="12" xfId="0" applyNumberFormat="1" applyFont="1" applyFill="1" applyBorder="1" applyAlignment="1">
      <alignment horizontal="center" vertical="center"/>
    </xf>
    <xf numFmtId="164" fontId="13" fillId="2" borderId="12" xfId="3" applyNumberFormat="1" applyFont="1" applyFill="1" applyBorder="1" applyAlignment="1">
      <alignment horizontal="center" vertical="center"/>
    </xf>
    <xf numFmtId="4" fontId="13" fillId="2" borderId="18" xfId="0" applyNumberFormat="1" applyFont="1" applyFill="1" applyBorder="1" applyAlignment="1">
      <alignment horizontal="center" vertical="center"/>
    </xf>
    <xf numFmtId="4" fontId="13" fillId="2" borderId="22" xfId="0" applyNumberFormat="1" applyFont="1" applyFill="1" applyBorder="1" applyAlignment="1">
      <alignment horizontal="center" vertical="center"/>
    </xf>
    <xf numFmtId="4" fontId="13" fillId="2" borderId="20" xfId="0" applyNumberFormat="1" applyFont="1" applyFill="1" applyBorder="1" applyAlignment="1">
      <alignment horizontal="center" vertical="center"/>
    </xf>
    <xf numFmtId="4" fontId="13" fillId="2" borderId="19" xfId="0" applyNumberFormat="1" applyFont="1" applyFill="1" applyBorder="1" applyAlignment="1">
      <alignment horizontal="center" vertical="center"/>
    </xf>
    <xf numFmtId="4" fontId="12" fillId="2" borderId="19" xfId="0" applyNumberFormat="1" applyFont="1" applyFill="1" applyBorder="1" applyAlignment="1">
      <alignment horizontal="center" vertical="center"/>
    </xf>
    <xf numFmtId="4" fontId="12" fillId="2" borderId="20" xfId="0" applyNumberFormat="1" applyFont="1" applyFill="1" applyBorder="1" applyAlignment="1">
      <alignment horizontal="center" vertical="center"/>
    </xf>
    <xf numFmtId="0" fontId="18" fillId="0" borderId="0" xfId="0" applyFont="1"/>
    <xf numFmtId="9" fontId="19" fillId="0" borderId="0" xfId="1" applyFont="1"/>
    <xf numFmtId="3" fontId="9" fillId="3" borderId="31" xfId="0" applyNumberFormat="1" applyFont="1" applyFill="1" applyBorder="1"/>
    <xf numFmtId="3" fontId="9" fillId="3" borderId="32" xfId="0" applyNumberFormat="1" applyFont="1" applyFill="1" applyBorder="1"/>
    <xf numFmtId="0" fontId="8" fillId="3" borderId="32" xfId="0" applyFont="1" applyFill="1" applyBorder="1"/>
    <xf numFmtId="0" fontId="8" fillId="4" borderId="33" xfId="0" applyFont="1" applyFill="1" applyBorder="1"/>
    <xf numFmtId="0" fontId="8" fillId="4" borderId="0" xfId="0" applyFont="1" applyFill="1"/>
    <xf numFmtId="3" fontId="8" fillId="5" borderId="33" xfId="0" applyNumberFormat="1" applyFont="1" applyFill="1" applyBorder="1"/>
    <xf numFmtId="3" fontId="8" fillId="5" borderId="0" xfId="0" applyNumberFormat="1" applyFont="1" applyFill="1"/>
    <xf numFmtId="3" fontId="8" fillId="5" borderId="34" xfId="0" applyNumberFormat="1" applyFont="1" applyFill="1" applyBorder="1"/>
    <xf numFmtId="3" fontId="8" fillId="5" borderId="35" xfId="0" applyNumberFormat="1" applyFont="1" applyFill="1" applyBorder="1"/>
    <xf numFmtId="2" fontId="8" fillId="5" borderId="35" xfId="0" applyNumberFormat="1" applyFont="1" applyFill="1" applyBorder="1"/>
    <xf numFmtId="166" fontId="0" fillId="0" borderId="0" xfId="0" applyNumberFormat="1"/>
    <xf numFmtId="0" fontId="0" fillId="0" borderId="20" xfId="0" applyBorder="1"/>
    <xf numFmtId="0" fontId="0" fillId="0" borderId="20" xfId="0" applyBorder="1" applyAlignment="1">
      <alignment horizontal="center"/>
    </xf>
    <xf numFmtId="166" fontId="0" fillId="0" borderId="20" xfId="0" applyNumberFormat="1" applyBorder="1" applyAlignment="1">
      <alignment horizontal="center"/>
    </xf>
    <xf numFmtId="0" fontId="1" fillId="0" borderId="20" xfId="0" applyFont="1" applyBorder="1"/>
    <xf numFmtId="9" fontId="0" fillId="0" borderId="20" xfId="1" applyFont="1" applyBorder="1" applyAlignment="1">
      <alignment horizontal="center"/>
    </xf>
    <xf numFmtId="0" fontId="8" fillId="0" borderId="20" xfId="0" applyFont="1" applyBorder="1"/>
    <xf numFmtId="41" fontId="8" fillId="0" borderId="20" xfId="5" applyFont="1" applyBorder="1"/>
    <xf numFmtId="9" fontId="8" fillId="0" borderId="20" xfId="1" applyFont="1" applyBorder="1"/>
    <xf numFmtId="0" fontId="8" fillId="0" borderId="20" xfId="0" applyFont="1" applyBorder="1" applyAlignment="1">
      <alignment horizontal="center" vertical="center" wrapText="1"/>
    </xf>
    <xf numFmtId="0" fontId="8" fillId="0" borderId="20" xfId="1" applyNumberFormat="1" applyFont="1" applyBorder="1"/>
    <xf numFmtId="0" fontId="8" fillId="0" borderId="20" xfId="0" applyNumberFormat="1" applyFont="1" applyBorder="1" applyAlignment="1">
      <alignment horizontal="center" vertical="center" wrapText="1"/>
    </xf>
    <xf numFmtId="0" fontId="0" fillId="0" borderId="20" xfId="0" applyNumberFormat="1" applyBorder="1"/>
    <xf numFmtId="0" fontId="0" fillId="0" borderId="0" xfId="0" applyNumberFormat="1"/>
    <xf numFmtId="166" fontId="8" fillId="0" borderId="20" xfId="1" applyNumberFormat="1" applyFont="1" applyBorder="1"/>
    <xf numFmtId="1" fontId="8" fillId="0" borderId="20" xfId="1" applyNumberFormat="1" applyFont="1" applyBorder="1"/>
    <xf numFmtId="0" fontId="1" fillId="0" borderId="20" xfId="0" applyFont="1" applyBorder="1" applyAlignment="1">
      <alignment horizontal="center" vertical="top"/>
    </xf>
    <xf numFmtId="3" fontId="1" fillId="0" borderId="20" xfId="0" applyNumberFormat="1" applyFont="1" applyBorder="1"/>
    <xf numFmtId="9" fontId="1" fillId="0" borderId="20" xfId="1" applyFont="1" applyBorder="1" applyAlignment="1">
      <alignment horizontal="center"/>
    </xf>
    <xf numFmtId="0" fontId="2" fillId="0" borderId="20" xfId="0" applyFont="1" applyBorder="1" applyAlignment="1">
      <alignment horizontal="left" vertical="center"/>
    </xf>
    <xf numFmtId="3" fontId="2" fillId="0" borderId="20" xfId="0" applyNumberFormat="1" applyFont="1" applyBorder="1"/>
    <xf numFmtId="9" fontId="2" fillId="0" borderId="20" xfId="1" applyFont="1" applyBorder="1" applyAlignment="1">
      <alignment horizontal="center"/>
    </xf>
    <xf numFmtId="0" fontId="1" fillId="0" borderId="20" xfId="0" applyFont="1" applyBorder="1" applyAlignment="1">
      <alignment horizontal="center" vertical="center"/>
    </xf>
    <xf numFmtId="0" fontId="2" fillId="0" borderId="20" xfId="0" applyFont="1" applyBorder="1"/>
    <xf numFmtId="0" fontId="1" fillId="0" borderId="20" xfId="1" applyNumberFormat="1" applyFont="1" applyBorder="1" applyAlignment="1">
      <alignment horizontal="center"/>
    </xf>
    <xf numFmtId="0" fontId="2" fillId="0" borderId="20" xfId="1" applyNumberFormat="1" applyFont="1" applyBorder="1" applyAlignment="1">
      <alignment horizontal="center"/>
    </xf>
    <xf numFmtId="3" fontId="1" fillId="0" borderId="20" xfId="0" applyNumberFormat="1" applyFont="1" applyBorder="1" applyAlignment="1">
      <alignment horizontal="left"/>
    </xf>
    <xf numFmtId="3" fontId="1" fillId="0" borderId="20" xfId="0" applyNumberFormat="1" applyFont="1" applyBorder="1" applyAlignment="1">
      <alignment horizontal="right"/>
    </xf>
    <xf numFmtId="167" fontId="1" fillId="0" borderId="20" xfId="4" applyNumberFormat="1" applyFont="1" applyBorder="1" applyAlignment="1">
      <alignment horizontal="center" vertical="center" wrapText="1"/>
    </xf>
    <xf numFmtId="167" fontId="1" fillId="0" borderId="20" xfId="4" applyNumberFormat="1" applyFont="1" applyBorder="1" applyAlignment="1">
      <alignment horizontal="center" wrapText="1"/>
    </xf>
    <xf numFmtId="3" fontId="2" fillId="0" borderId="20" xfId="0" applyNumberFormat="1" applyFont="1" applyBorder="1" applyAlignment="1">
      <alignment horizontal="right" vertical="center"/>
    </xf>
    <xf numFmtId="167" fontId="2" fillId="0" borderId="20" xfId="4" applyNumberFormat="1" applyFont="1" applyBorder="1" applyAlignment="1">
      <alignment horizontal="center" vertical="center" wrapText="1"/>
    </xf>
    <xf numFmtId="3" fontId="1" fillId="0" borderId="20" xfId="0" applyNumberFormat="1" applyFont="1" applyBorder="1" applyAlignment="1">
      <alignment horizontal="right" vertical="center"/>
    </xf>
    <xf numFmtId="3" fontId="2" fillId="0" borderId="20" xfId="0" applyNumberFormat="1" applyFont="1" applyBorder="1" applyAlignment="1">
      <alignment horizontal="right"/>
    </xf>
    <xf numFmtId="168" fontId="2" fillId="0" borderId="20" xfId="4" applyNumberFormat="1" applyFont="1" applyBorder="1" applyAlignment="1">
      <alignment horizontal="center" vertical="center" wrapText="1"/>
    </xf>
    <xf numFmtId="3" fontId="0" fillId="0" borderId="0" xfId="0" applyNumberFormat="1"/>
    <xf numFmtId="9" fontId="2" fillId="0" borderId="20" xfId="4" applyNumberFormat="1" applyFont="1" applyBorder="1" applyAlignment="1">
      <alignment horizontal="center" vertical="center" wrapText="1"/>
    </xf>
    <xf numFmtId="9" fontId="1" fillId="0" borderId="20" xfId="4" applyNumberFormat="1" applyFont="1" applyBorder="1" applyAlignment="1">
      <alignment horizontal="center" wrapText="1"/>
    </xf>
    <xf numFmtId="9" fontId="1" fillId="0" borderId="20" xfId="4" applyNumberFormat="1" applyFont="1" applyBorder="1" applyAlignment="1">
      <alignment horizontal="center" vertical="center" wrapText="1"/>
    </xf>
    <xf numFmtId="0" fontId="0" fillId="0" borderId="0" xfId="0"/>
    <xf numFmtId="0" fontId="0" fillId="0" borderId="0" xfId="0"/>
    <xf numFmtId="166" fontId="12" fillId="0" borderId="0" xfId="47" applyNumberFormat="1" applyFont="1"/>
    <xf numFmtId="0" fontId="0" fillId="0" borderId="0" xfId="0" applyFont="1"/>
    <xf numFmtId="0" fontId="12" fillId="0" borderId="0" xfId="48" applyFont="1"/>
    <xf numFmtId="166" fontId="12" fillId="0" borderId="0" xfId="48" applyNumberFormat="1" applyFont="1"/>
    <xf numFmtId="0" fontId="12" fillId="0" borderId="0" xfId="0" applyFont="1"/>
    <xf numFmtId="166" fontId="12" fillId="0" borderId="0" xfId="0" applyNumberFormat="1" applyFont="1"/>
    <xf numFmtId="166" fontId="8" fillId="0" borderId="0" xfId="0" applyNumberFormat="1" applyFont="1"/>
    <xf numFmtId="2" fontId="12" fillId="0" borderId="0" xfId="0" applyNumberFormat="1" applyFont="1"/>
    <xf numFmtId="2" fontId="8" fillId="0" borderId="0" xfId="0" applyNumberFormat="1" applyFont="1"/>
    <xf numFmtId="3" fontId="12" fillId="0" borderId="0" xfId="0" applyNumberFormat="1" applyFont="1"/>
    <xf numFmtId="3" fontId="8" fillId="0" borderId="0" xfId="0" applyNumberFormat="1" applyFont="1"/>
    <xf numFmtId="164" fontId="12" fillId="0" borderId="0" xfId="0" applyNumberFormat="1" applyFont="1"/>
    <xf numFmtId="2" fontId="38" fillId="0" borderId="0" xfId="50" applyNumberFormat="1"/>
    <xf numFmtId="166" fontId="38" fillId="0" borderId="0" xfId="50" applyNumberFormat="1"/>
    <xf numFmtId="0" fontId="36" fillId="0" borderId="0" xfId="50" applyFont="1"/>
    <xf numFmtId="166" fontId="36" fillId="0" borderId="0" xfId="50" applyNumberFormat="1" applyFont="1"/>
    <xf numFmtId="2" fontId="36" fillId="0" borderId="0" xfId="50" applyNumberFormat="1" applyFont="1"/>
    <xf numFmtId="3" fontId="36" fillId="0" borderId="0" xfId="50" applyNumberFormat="1" applyFont="1"/>
    <xf numFmtId="0" fontId="36" fillId="0" borderId="0" xfId="50" applyFont="1" applyAlignment="1">
      <alignment horizontal="right"/>
    </xf>
    <xf numFmtId="172" fontId="8" fillId="0" borderId="20" xfId="50" applyNumberFormat="1" applyFont="1" applyBorder="1" applyAlignment="1">
      <alignment horizontal="center"/>
    </xf>
    <xf numFmtId="9" fontId="8" fillId="0" borderId="20" xfId="50" applyNumberFormat="1" applyFont="1" applyBorder="1"/>
    <xf numFmtId="9" fontId="8" fillId="0" borderId="20" xfId="50" applyNumberFormat="1" applyFont="1" applyBorder="1" applyAlignment="1">
      <alignment horizontal="center"/>
    </xf>
    <xf numFmtId="165" fontId="8" fillId="0" borderId="49" xfId="338" applyNumberFormat="1" applyFont="1" applyBorder="1"/>
    <xf numFmtId="174" fontId="8" fillId="0" borderId="53" xfId="356" applyNumberFormat="1" applyFont="1" applyBorder="1" applyAlignment="1">
      <alignment horizontal="center"/>
    </xf>
    <xf numFmtId="174" fontId="8" fillId="0" borderId="34" xfId="356" applyNumberFormat="1" applyFont="1" applyBorder="1" applyAlignment="1">
      <alignment horizontal="center"/>
    </xf>
    <xf numFmtId="174" fontId="8" fillId="0" borderId="31" xfId="356" applyNumberFormat="1" applyFont="1" applyBorder="1" applyAlignment="1">
      <alignment horizontal="center"/>
    </xf>
    <xf numFmtId="174" fontId="8" fillId="0" borderId="48" xfId="356" applyNumberFormat="1" applyFont="1" applyBorder="1" applyAlignment="1">
      <alignment horizontal="center"/>
    </xf>
    <xf numFmtId="172" fontId="9" fillId="0" borderId="35" xfId="50" applyNumberFormat="1" applyFont="1" applyBorder="1" applyAlignment="1">
      <alignment horizontal="center"/>
    </xf>
    <xf numFmtId="172" fontId="9" fillId="0" borderId="1" xfId="50" applyNumberFormat="1" applyFont="1" applyBorder="1" applyAlignment="1">
      <alignment horizontal="center"/>
    </xf>
    <xf numFmtId="174" fontId="8" fillId="0" borderId="31" xfId="356" applyNumberFormat="1" applyFont="1" applyBorder="1"/>
    <xf numFmtId="174" fontId="8" fillId="0" borderId="53" xfId="356" applyNumberFormat="1" applyFont="1" applyBorder="1"/>
    <xf numFmtId="0" fontId="8" fillId="0" borderId="49" xfId="50" applyFont="1" applyBorder="1" applyAlignment="1">
      <alignment horizontal="center"/>
    </xf>
    <xf numFmtId="0" fontId="8" fillId="0" borderId="48" xfId="50" applyFont="1" applyBorder="1" applyAlignment="1">
      <alignment horizontal="center"/>
    </xf>
    <xf numFmtId="174" fontId="8" fillId="0" borderId="34" xfId="356" applyNumberFormat="1" applyFont="1" applyBorder="1" applyAlignment="1">
      <alignment horizontal="center" vertical="center"/>
    </xf>
    <xf numFmtId="174" fontId="8" fillId="0" borderId="49" xfId="356" applyNumberFormat="1" applyFont="1" applyBorder="1"/>
    <xf numFmtId="165" fontId="12" fillId="0" borderId="49" xfId="338" applyNumberFormat="1" applyFont="1" applyBorder="1"/>
    <xf numFmtId="172" fontId="8" fillId="0" borderId="49" xfId="50" applyNumberFormat="1" applyFont="1" applyBorder="1"/>
    <xf numFmtId="0" fontId="8" fillId="0" borderId="49" xfId="50" applyFont="1" applyBorder="1"/>
    <xf numFmtId="174" fontId="8" fillId="0" borderId="48" xfId="356" applyNumberFormat="1" applyFont="1" applyBorder="1"/>
    <xf numFmtId="165" fontId="8" fillId="0" borderId="48" xfId="338" quotePrefix="1" applyNumberFormat="1" applyFont="1" applyBorder="1" applyAlignment="1">
      <alignment horizontal="center"/>
    </xf>
    <xf numFmtId="165" fontId="8" fillId="0" borderId="49" xfId="338" applyNumberFormat="1" applyFont="1" applyBorder="1" applyAlignment="1">
      <alignment horizontal="center"/>
    </xf>
    <xf numFmtId="172" fontId="8" fillId="0" borderId="48" xfId="50" applyNumberFormat="1" applyFont="1" applyBorder="1"/>
    <xf numFmtId="0" fontId="8" fillId="0" borderId="48" xfId="50" applyFont="1" applyBorder="1"/>
    <xf numFmtId="0" fontId="8" fillId="0" borderId="1" xfId="50" applyFont="1" applyBorder="1"/>
    <xf numFmtId="0" fontId="9" fillId="0" borderId="1" xfId="50" applyFont="1" applyBorder="1" applyAlignment="1">
      <alignment horizontal="center"/>
    </xf>
    <xf numFmtId="0" fontId="9" fillId="0" borderId="29" xfId="50" applyFont="1" applyBorder="1" applyAlignment="1">
      <alignment horizontal="center"/>
    </xf>
    <xf numFmtId="0" fontId="8" fillId="0" borderId="20" xfId="50" applyFont="1" applyBorder="1" applyAlignment="1">
      <alignment horizontal="center" vertical="center" wrapText="1"/>
    </xf>
    <xf numFmtId="0" fontId="8" fillId="0" borderId="20" xfId="50" applyFont="1" applyBorder="1" applyAlignment="1">
      <alignment horizontal="center" vertical="center"/>
    </xf>
    <xf numFmtId="9" fontId="37" fillId="41" borderId="20" xfId="338" applyNumberFormat="1" applyFont="1" applyFill="1" applyBorder="1" applyAlignment="1">
      <alignment horizontal="center"/>
    </xf>
    <xf numFmtId="41" fontId="62" fillId="0" borderId="0" xfId="5" applyFont="1"/>
    <xf numFmtId="41" fontId="53" fillId="0" borderId="0" xfId="5" applyFont="1"/>
    <xf numFmtId="2" fontId="62" fillId="0" borderId="0" xfId="50" applyNumberFormat="1" applyFont="1"/>
    <xf numFmtId="2" fontId="53" fillId="0" borderId="0" xfId="50" applyNumberFormat="1" applyFont="1"/>
    <xf numFmtId="3" fontId="62" fillId="0" borderId="0" xfId="50" applyNumberFormat="1" applyFont="1"/>
    <xf numFmtId="166" fontId="62" fillId="0" borderId="0" xfId="50" applyNumberFormat="1" applyFont="1"/>
    <xf numFmtId="170" fontId="62" fillId="0" borderId="0" xfId="112" applyFont="1"/>
    <xf numFmtId="170" fontId="53" fillId="0" borderId="0" xfId="112" applyFont="1"/>
    <xf numFmtId="0" fontId="62" fillId="0" borderId="0" xfId="50" applyFont="1" applyAlignment="1">
      <alignment horizontal="right"/>
    </xf>
    <xf numFmtId="0" fontId="62" fillId="0" borderId="0" xfId="50" applyFont="1"/>
    <xf numFmtId="0" fontId="53" fillId="0" borderId="0" xfId="50" applyFont="1"/>
    <xf numFmtId="0" fontId="8" fillId="0" borderId="0" xfId="0" applyFont="1" applyBorder="1"/>
    <xf numFmtId="174" fontId="8" fillId="0" borderId="49" xfId="356" applyNumberFormat="1" applyFont="1" applyBorder="1" applyAlignment="1">
      <alignment horizontal="center"/>
    </xf>
    <xf numFmtId="0" fontId="38" fillId="0" borderId="0" xfId="50"/>
    <xf numFmtId="0" fontId="4" fillId="0" borderId="0" xfId="50" applyFont="1"/>
    <xf numFmtId="3" fontId="37" fillId="39" borderId="20" xfId="50" applyNumberFormat="1" applyFont="1" applyFill="1" applyBorder="1" applyAlignment="1">
      <alignment horizontal="center"/>
    </xf>
    <xf numFmtId="0" fontId="37" fillId="41" borderId="20" xfId="50" applyFont="1" applyFill="1" applyBorder="1"/>
    <xf numFmtId="165" fontId="37" fillId="41" borderId="20" xfId="338" applyNumberFormat="1" applyFont="1" applyFill="1" applyBorder="1" applyAlignment="1">
      <alignment horizontal="center"/>
    </xf>
    <xf numFmtId="0" fontId="4" fillId="39" borderId="0" xfId="50" applyFont="1" applyFill="1"/>
    <xf numFmtId="165" fontId="59" fillId="41" borderId="20" xfId="338" applyNumberFormat="1" applyFont="1" applyFill="1" applyBorder="1" applyAlignment="1">
      <alignment horizontal="center"/>
    </xf>
    <xf numFmtId="0" fontId="58" fillId="0" borderId="30" xfId="50" applyFont="1" applyBorder="1" applyAlignment="1">
      <alignment horizontal="center" vertical="center" wrapText="1"/>
    </xf>
    <xf numFmtId="0" fontId="37" fillId="0" borderId="30" xfId="50" applyFont="1" applyBorder="1" applyAlignment="1">
      <alignment horizontal="center" vertical="center" wrapText="1"/>
    </xf>
    <xf numFmtId="0" fontId="55" fillId="0" borderId="20" xfId="50" applyFont="1" applyBorder="1"/>
    <xf numFmtId="0" fontId="58" fillId="0" borderId="20" xfId="50" applyFont="1" applyFill="1" applyBorder="1"/>
    <xf numFmtId="0" fontId="37" fillId="0" borderId="20" xfId="50" applyFont="1" applyFill="1" applyBorder="1"/>
    <xf numFmtId="0" fontId="37" fillId="0" borderId="20" xfId="50" applyFont="1" applyFill="1" applyBorder="1" applyAlignment="1">
      <alignment vertical="center"/>
    </xf>
    <xf numFmtId="0" fontId="45" fillId="0" borderId="20" xfId="50" applyFont="1" applyFill="1" applyBorder="1"/>
    <xf numFmtId="0" fontId="37" fillId="0" borderId="20" xfId="50" applyFont="1" applyBorder="1" applyAlignment="1">
      <alignment horizontal="center" vertical="center" wrapText="1"/>
    </xf>
    <xf numFmtId="0" fontId="8" fillId="0" borderId="0" xfId="50" applyFont="1" applyBorder="1" applyAlignment="1"/>
    <xf numFmtId="165" fontId="8" fillId="0" borderId="0" xfId="338" applyNumberFormat="1" applyFont="1" applyBorder="1" applyAlignment="1">
      <alignment horizontal="center"/>
    </xf>
    <xf numFmtId="172" fontId="8" fillId="0" borderId="0" xfId="50" applyNumberFormat="1" applyFont="1" applyBorder="1"/>
    <xf numFmtId="0" fontId="35" fillId="0" borderId="0" xfId="50" applyFont="1" applyBorder="1" applyAlignment="1">
      <alignment horizontal="left" vertical="center" wrapText="1"/>
    </xf>
    <xf numFmtId="0" fontId="60" fillId="0" borderId="0" xfId="50" applyFont="1" applyBorder="1" applyAlignment="1">
      <alignment horizontal="left" vertical="center" wrapText="1"/>
    </xf>
    <xf numFmtId="0" fontId="1" fillId="0" borderId="0" xfId="50" applyFont="1"/>
    <xf numFmtId="0" fontId="11" fillId="39" borderId="50" xfId="50" applyFont="1" applyFill="1" applyBorder="1" applyAlignment="1">
      <alignment horizontal="center" vertical="center" wrapText="1"/>
    </xf>
    <xf numFmtId="0" fontId="56" fillId="0" borderId="0" xfId="50" applyFont="1" applyAlignment="1">
      <alignment horizontal="left" vertical="center" wrapText="1"/>
    </xf>
    <xf numFmtId="1" fontId="1" fillId="0" borderId="51" xfId="50" applyNumberFormat="1" applyFont="1" applyBorder="1" applyAlignment="1">
      <alignment horizontal="left" vertical="center" wrapText="1"/>
    </xf>
    <xf numFmtId="3" fontId="1" fillId="0" borderId="51" xfId="50" applyNumberFormat="1" applyFont="1" applyBorder="1" applyAlignment="1">
      <alignment horizontal="right" vertical="center" wrapText="1"/>
    </xf>
    <xf numFmtId="1" fontId="1" fillId="0" borderId="52" xfId="50" applyNumberFormat="1" applyFont="1" applyBorder="1" applyAlignment="1">
      <alignment horizontal="left" vertical="center" wrapText="1"/>
    </xf>
    <xf numFmtId="3" fontId="1" fillId="0" borderId="52" xfId="50" applyNumberFormat="1" applyFont="1" applyBorder="1" applyAlignment="1">
      <alignment horizontal="right" vertical="center" wrapText="1"/>
    </xf>
    <xf numFmtId="1" fontId="1" fillId="0" borderId="20" xfId="50" applyNumberFormat="1" applyFont="1" applyBorder="1" applyAlignment="1">
      <alignment horizontal="left" vertical="center" wrapText="1"/>
    </xf>
    <xf numFmtId="3" fontId="1" fillId="0" borderId="20" xfId="50" applyNumberFormat="1" applyFont="1" applyBorder="1" applyAlignment="1">
      <alignment horizontal="right" vertical="center" wrapText="1"/>
    </xf>
    <xf numFmtId="0" fontId="1" fillId="0" borderId="0" xfId="50" applyFont="1" applyAlignment="1">
      <alignment horizontal="left" vertical="center" wrapText="1"/>
    </xf>
    <xf numFmtId="0" fontId="38" fillId="0" borderId="0" xfId="50"/>
    <xf numFmtId="3" fontId="38" fillId="0" borderId="0" xfId="50" applyNumberFormat="1" applyAlignment="1">
      <alignment horizontal="right" vertical="center" wrapText="1"/>
    </xf>
    <xf numFmtId="3" fontId="38" fillId="0" borderId="0" xfId="50" applyNumberFormat="1"/>
    <xf numFmtId="17" fontId="38" fillId="0" borderId="0" xfId="50" applyNumberFormat="1"/>
    <xf numFmtId="0" fontId="9" fillId="0" borderId="0" xfId="50" applyFont="1" applyAlignment="1">
      <alignment horizontal="center"/>
    </xf>
    <xf numFmtId="0" fontId="8" fillId="0" borderId="0" xfId="50" applyFont="1" applyBorder="1" applyAlignment="1">
      <alignment horizontal="left"/>
    </xf>
    <xf numFmtId="0" fontId="8" fillId="0" borderId="29" xfId="50" applyFont="1" applyBorder="1"/>
    <xf numFmtId="0" fontId="8" fillId="0" borderId="20" xfId="50" applyFont="1" applyBorder="1"/>
    <xf numFmtId="172" fontId="8" fillId="0" borderId="20" xfId="50" applyNumberFormat="1" applyFont="1" applyBorder="1"/>
    <xf numFmtId="0" fontId="8" fillId="0" borderId="20" xfId="50" applyFont="1" applyBorder="1" applyAlignment="1">
      <alignment horizontal="left" vertical="center"/>
    </xf>
    <xf numFmtId="41" fontId="8" fillId="0" borderId="20" xfId="5" applyFont="1" applyBorder="1" applyAlignment="1">
      <alignment horizontal="center"/>
    </xf>
    <xf numFmtId="0" fontId="8" fillId="0" borderId="29" xfId="50" applyFont="1" applyBorder="1" applyAlignment="1">
      <alignment horizontal="left" vertical="center"/>
    </xf>
    <xf numFmtId="3" fontId="8" fillId="0" borderId="20" xfId="50" applyNumberFormat="1" applyFont="1" applyBorder="1"/>
    <xf numFmtId="0" fontId="8" fillId="0" borderId="53" xfId="50" applyFont="1" applyBorder="1" applyAlignment="1">
      <alignment horizontal="center" wrapText="1"/>
    </xf>
    <xf numFmtId="0" fontId="8" fillId="0" borderId="0" xfId="50" applyFont="1"/>
    <xf numFmtId="164" fontId="13" fillId="0" borderId="20" xfId="50" applyNumberFormat="1" applyFont="1" applyBorder="1" applyAlignment="1">
      <alignment horizontal="right" vertical="center"/>
    </xf>
    <xf numFmtId="164" fontId="12" fillId="0" borderId="20" xfId="50" applyNumberFormat="1" applyFont="1" applyBorder="1" applyAlignment="1">
      <alignment horizontal="right" vertical="center"/>
    </xf>
    <xf numFmtId="0" fontId="13" fillId="0" borderId="20" xfId="50" applyFont="1" applyBorder="1" applyAlignment="1">
      <alignment horizontal="center" vertical="center"/>
    </xf>
    <xf numFmtId="3" fontId="8" fillId="40" borderId="20" xfId="50" applyNumberFormat="1" applyFont="1" applyFill="1" applyBorder="1"/>
    <xf numFmtId="0" fontId="9" fillId="0" borderId="20" xfId="50" applyFont="1" applyBorder="1" applyAlignment="1">
      <alignment horizontal="center" vertical="center"/>
    </xf>
    <xf numFmtId="0" fontId="8" fillId="0" borderId="0" xfId="50" applyFont="1"/>
    <xf numFmtId="170" fontId="8" fillId="0" borderId="0" xfId="112" applyFont="1"/>
    <xf numFmtId="3" fontId="8" fillId="0" borderId="0" xfId="50" applyNumberFormat="1" applyFont="1"/>
    <xf numFmtId="174" fontId="8" fillId="0" borderId="0" xfId="50" applyNumberFormat="1" applyFont="1"/>
    <xf numFmtId="3" fontId="11" fillId="0" borderId="20" xfId="281" applyNumberFormat="1" applyFont="1" applyBorder="1"/>
    <xf numFmtId="3" fontId="2" fillId="0" borderId="20" xfId="50" applyNumberFormat="1" applyFont="1" applyBorder="1"/>
    <xf numFmtId="0" fontId="1" fillId="0" borderId="20" xfId="2" applyBorder="1"/>
    <xf numFmtId="0" fontId="1" fillId="0" borderId="49" xfId="2" applyBorder="1"/>
    <xf numFmtId="0" fontId="1" fillId="0" borderId="20" xfId="2" applyBorder="1" applyAlignment="1">
      <alignment horizontal="center" vertical="center"/>
    </xf>
    <xf numFmtId="3" fontId="1" fillId="0" borderId="20" xfId="2" applyNumberFormat="1" applyBorder="1"/>
    <xf numFmtId="3" fontId="2" fillId="0" borderId="20" xfId="2" applyNumberFormat="1" applyFont="1" applyBorder="1"/>
    <xf numFmtId="0" fontId="2" fillId="0" borderId="20" xfId="2" applyFont="1" applyBorder="1" applyAlignment="1">
      <alignment horizontal="center" vertical="center"/>
    </xf>
    <xf numFmtId="0" fontId="1" fillId="0" borderId="20" xfId="50" applyFont="1" applyBorder="1" applyAlignment="1">
      <alignment horizontal="center" vertical="center"/>
    </xf>
    <xf numFmtId="3" fontId="1" fillId="0" borderId="20" xfId="50" applyNumberFormat="1" applyFont="1" applyBorder="1"/>
    <xf numFmtId="0" fontId="1" fillId="0" borderId="20" xfId="50" applyFont="1" applyBorder="1" applyAlignment="1">
      <alignment horizontal="center" vertical="center" wrapText="1"/>
    </xf>
    <xf numFmtId="3" fontId="2" fillId="0" borderId="20" xfId="50" applyNumberFormat="1" applyFont="1" applyBorder="1" applyAlignment="1">
      <alignment horizontal="center" vertical="center"/>
    </xf>
    <xf numFmtId="165" fontId="2" fillId="0" borderId="20" xfId="338" applyNumberFormat="1" applyFont="1" applyBorder="1" applyAlignment="1">
      <alignment horizontal="center" vertical="center"/>
    </xf>
    <xf numFmtId="0" fontId="1" fillId="0" borderId="20" xfId="50" applyFont="1" applyBorder="1" applyAlignment="1">
      <alignment horizontal="center" vertical="center"/>
    </xf>
    <xf numFmtId="0" fontId="2" fillId="0" borderId="20" xfId="50" applyFont="1" applyBorder="1" applyAlignment="1">
      <alignment horizontal="center" vertical="center"/>
    </xf>
    <xf numFmtId="0" fontId="1" fillId="0" borderId="20" xfId="50" applyFont="1" applyBorder="1" applyAlignment="1">
      <alignment horizontal="center" vertical="center" wrapText="1"/>
    </xf>
    <xf numFmtId="3" fontId="1" fillId="0" borderId="20" xfId="50" applyNumberFormat="1" applyFont="1" applyBorder="1" applyAlignment="1">
      <alignment horizontal="center" vertical="center"/>
    </xf>
    <xf numFmtId="165" fontId="1" fillId="0" borderId="20" xfId="338" applyNumberFormat="1" applyFont="1" applyBorder="1" applyAlignment="1">
      <alignment horizontal="center" vertical="center"/>
    </xf>
    <xf numFmtId="165" fontId="1" fillId="0" borderId="20" xfId="338" quotePrefix="1" applyNumberFormat="1" applyFont="1" applyBorder="1" applyAlignment="1">
      <alignment horizontal="center" vertical="center"/>
    </xf>
    <xf numFmtId="9" fontId="38" fillId="0" borderId="0" xfId="1" applyFont="1"/>
    <xf numFmtId="165" fontId="0" fillId="0" borderId="0" xfId="338" applyNumberFormat="1" applyFont="1"/>
    <xf numFmtId="3" fontId="0" fillId="0" borderId="0" xfId="50" applyNumberFormat="1" applyFont="1"/>
    <xf numFmtId="0" fontId="0" fillId="0" borderId="0" xfId="50" applyFont="1"/>
    <xf numFmtId="0" fontId="38" fillId="0" borderId="0" xfId="50"/>
    <xf numFmtId="0" fontId="54" fillId="38" borderId="54" xfId="50" applyFont="1" applyFill="1" applyBorder="1" applyAlignment="1">
      <alignment horizontal="center" vertical="top" wrapText="1"/>
    </xf>
    <xf numFmtId="0" fontId="54" fillId="38" borderId="55" xfId="50" applyFont="1" applyFill="1" applyBorder="1" applyAlignment="1">
      <alignment horizontal="center" vertical="top" wrapText="1"/>
    </xf>
    <xf numFmtId="0" fontId="54" fillId="0" borderId="56" xfId="50" applyFont="1" applyBorder="1" applyAlignment="1">
      <alignment horizontal="center" vertical="top" wrapText="1"/>
    </xf>
    <xf numFmtId="3" fontId="54" fillId="0" borderId="57" xfId="50" applyNumberFormat="1" applyFont="1" applyBorder="1" applyAlignment="1">
      <alignment horizontal="center" vertical="top" wrapText="1"/>
    </xf>
    <xf numFmtId="3" fontId="54" fillId="0" borderId="57" xfId="50" applyNumberFormat="1" applyFont="1" applyBorder="1" applyAlignment="1">
      <alignment horizontal="center" wrapText="1"/>
    </xf>
    <xf numFmtId="165" fontId="38" fillId="0" borderId="0" xfId="50" applyNumberFormat="1"/>
    <xf numFmtId="0" fontId="54" fillId="0" borderId="58" xfId="50" applyFont="1" applyBorder="1" applyAlignment="1">
      <alignment horizontal="center" vertical="top" wrapText="1"/>
    </xf>
    <xf numFmtId="3" fontId="54" fillId="0" borderId="59" xfId="50" applyNumberFormat="1" applyFont="1" applyBorder="1" applyAlignment="1">
      <alignment horizontal="center" wrapText="1"/>
    </xf>
    <xf numFmtId="3" fontId="54" fillId="0" borderId="59" xfId="50" applyNumberFormat="1" applyFont="1" applyBorder="1" applyAlignment="1">
      <alignment horizontal="center" vertical="top" wrapText="1"/>
    </xf>
    <xf numFmtId="165" fontId="38" fillId="0" borderId="0" xfId="338" applyNumberFormat="1"/>
    <xf numFmtId="0" fontId="54" fillId="0" borderId="58" xfId="50" applyFont="1" applyFill="1" applyBorder="1" applyAlignment="1">
      <alignment horizontal="center" vertical="top" wrapText="1"/>
    </xf>
    <xf numFmtId="3" fontId="54" fillId="0" borderId="59" xfId="50" applyNumberFormat="1" applyFont="1" applyFill="1" applyBorder="1" applyAlignment="1">
      <alignment horizontal="center" wrapText="1"/>
    </xf>
    <xf numFmtId="3" fontId="54" fillId="0" borderId="59" xfId="50" applyNumberFormat="1" applyFont="1" applyFill="1" applyBorder="1" applyAlignment="1">
      <alignment horizontal="center" vertical="top" wrapText="1"/>
    </xf>
    <xf numFmtId="0" fontId="1" fillId="0" borderId="0" xfId="50" applyFont="1"/>
    <xf numFmtId="0" fontId="37" fillId="0" borderId="20" xfId="50" applyFont="1" applyBorder="1"/>
    <xf numFmtId="3" fontId="37" fillId="0" borderId="20" xfId="50" applyNumberFormat="1" applyFont="1" applyBorder="1" applyAlignment="1">
      <alignment vertical="center"/>
    </xf>
    <xf numFmtId="3" fontId="37" fillId="0" borderId="20" xfId="50" applyNumberFormat="1" applyFont="1" applyBorder="1"/>
    <xf numFmtId="0" fontId="37" fillId="0" borderId="20" xfId="50" applyFont="1" applyBorder="1" applyAlignment="1">
      <alignment horizontal="center" vertical="center"/>
    </xf>
    <xf numFmtId="0" fontId="37" fillId="0" borderId="20" xfId="50" applyFont="1" applyBorder="1" applyAlignment="1">
      <alignment horizontal="center"/>
    </xf>
    <xf numFmtId="0" fontId="1" fillId="0" borderId="20" xfId="50" applyFont="1" applyBorder="1"/>
    <xf numFmtId="3" fontId="1" fillId="0" borderId="20" xfId="50" applyNumberFormat="1" applyFont="1" applyBorder="1"/>
    <xf numFmtId="0" fontId="1" fillId="0" borderId="0" xfId="50" applyFont="1"/>
    <xf numFmtId="0" fontId="8" fillId="0" borderId="0" xfId="50" applyFont="1"/>
    <xf numFmtId="1" fontId="1" fillId="0" borderId="0" xfId="50" applyNumberFormat="1" applyFont="1"/>
    <xf numFmtId="0" fontId="57" fillId="0" borderId="0" xfId="50" applyFont="1"/>
    <xf numFmtId="0" fontId="34" fillId="0" borderId="0" xfId="50" applyFont="1"/>
    <xf numFmtId="9" fontId="34" fillId="0" borderId="0" xfId="3" applyFont="1"/>
    <xf numFmtId="164" fontId="38" fillId="0" borderId="0" xfId="50" applyNumberFormat="1"/>
    <xf numFmtId="2" fontId="1" fillId="0" borderId="0" xfId="50" applyNumberFormat="1" applyFont="1"/>
    <xf numFmtId="164" fontId="1" fillId="0" borderId="0" xfId="50" applyNumberFormat="1" applyFont="1"/>
    <xf numFmtId="17" fontId="1" fillId="0" borderId="0" xfId="50" applyNumberFormat="1" applyFont="1"/>
    <xf numFmtId="164" fontId="1" fillId="0" borderId="0" xfId="50" applyNumberFormat="1" applyFont="1" applyAlignment="1">
      <alignment horizontal="right" vertical="center" wrapText="1"/>
    </xf>
    <xf numFmtId="164" fontId="1" fillId="37" borderId="0" xfId="50" applyNumberFormat="1" applyFont="1" applyFill="1" applyAlignment="1">
      <alignment horizontal="right" vertical="center" wrapText="1"/>
    </xf>
    <xf numFmtId="0" fontId="8" fillId="0" borderId="20" xfId="50" applyFont="1" applyBorder="1" applyAlignment="1">
      <alignment horizontal="center" vertical="center"/>
    </xf>
    <xf numFmtId="0" fontId="8" fillId="0" borderId="20" xfId="50" applyFont="1" applyBorder="1" applyAlignment="1">
      <alignment horizontal="center" vertical="center" wrapText="1"/>
    </xf>
    <xf numFmtId="0" fontId="13" fillId="0" borderId="20" xfId="50" applyFont="1" applyBorder="1" applyAlignment="1">
      <alignment horizontal="center" vertical="center"/>
    </xf>
    <xf numFmtId="0" fontId="9" fillId="0" borderId="1" xfId="50" applyFont="1" applyBorder="1" applyAlignment="1">
      <alignment horizontal="center"/>
    </xf>
    <xf numFmtId="0" fontId="9" fillId="0" borderId="20" xfId="50" applyFont="1" applyBorder="1" applyAlignment="1">
      <alignment horizontal="center" vertical="center"/>
    </xf>
    <xf numFmtId="0" fontId="8" fillId="0" borderId="20" xfId="0" applyFont="1" applyBorder="1" applyAlignment="1">
      <alignment horizontal="center" vertical="center"/>
    </xf>
    <xf numFmtId="0" fontId="0" fillId="0" borderId="20" xfId="0" applyFont="1" applyBorder="1" applyAlignment="1">
      <alignment horizontal="center" vertical="top"/>
    </xf>
    <xf numFmtId="0" fontId="36" fillId="0" borderId="0" xfId="50" applyFont="1" applyFill="1"/>
    <xf numFmtId="2" fontId="0" fillId="0" borderId="0" xfId="0" applyNumberFormat="1"/>
    <xf numFmtId="0" fontId="62" fillId="0" borderId="0" xfId="50" applyFont="1" applyFill="1"/>
    <xf numFmtId="0" fontId="8" fillId="0" borderId="0" xfId="50" applyFont="1" applyFill="1" applyBorder="1" applyAlignment="1"/>
    <xf numFmtId="4" fontId="0" fillId="0" borderId="0" xfId="0" applyNumberFormat="1"/>
    <xf numFmtId="0" fontId="0" fillId="0" borderId="20" xfId="2" applyFont="1" applyBorder="1"/>
    <xf numFmtId="0" fontId="1" fillId="0" borderId="0" xfId="50" applyFont="1" applyFill="1"/>
    <xf numFmtId="164" fontId="1" fillId="0" borderId="0" xfId="50" applyNumberFormat="1" applyFont="1" applyFill="1" applyAlignment="1">
      <alignment horizontal="right" vertical="center" wrapText="1"/>
    </xf>
    <xf numFmtId="0" fontId="8" fillId="0" borderId="20" xfId="50" applyFont="1" applyBorder="1" applyAlignment="1">
      <alignment horizontal="center"/>
    </xf>
    <xf numFmtId="41" fontId="0" fillId="0" borderId="0" xfId="0" applyNumberFormat="1"/>
    <xf numFmtId="0" fontId="8" fillId="0" borderId="0" xfId="50" applyFont="1" applyFill="1"/>
    <xf numFmtId="3" fontId="8" fillId="0" borderId="0" xfId="50" applyNumberFormat="1" applyFont="1" applyFill="1"/>
    <xf numFmtId="0" fontId="0" fillId="0" borderId="18" xfId="0" applyFont="1" applyBorder="1" applyAlignment="1">
      <alignment vertical="center"/>
    </xf>
    <xf numFmtId="165" fontId="8" fillId="0" borderId="48" xfId="50" applyNumberFormat="1" applyFont="1" applyBorder="1" applyAlignment="1">
      <alignment horizontal="center"/>
    </xf>
    <xf numFmtId="165" fontId="8" fillId="0" borderId="49" xfId="50" applyNumberFormat="1" applyFont="1" applyBorder="1" applyAlignment="1">
      <alignment horizontal="center"/>
    </xf>
    <xf numFmtId="165" fontId="8" fillId="0" borderId="48" xfId="1" applyNumberFormat="1" applyFont="1" applyBorder="1" applyAlignment="1">
      <alignment horizontal="center"/>
    </xf>
    <xf numFmtId="165" fontId="8" fillId="0" borderId="49" xfId="1" applyNumberFormat="1" applyFont="1" applyBorder="1" applyAlignment="1">
      <alignment horizontal="center"/>
    </xf>
    <xf numFmtId="41" fontId="38" fillId="0" borderId="0" xfId="5" applyFont="1" applyFill="1"/>
    <xf numFmtId="41" fontId="0" fillId="0" borderId="0" xfId="5" applyFont="1"/>
    <xf numFmtId="9" fontId="8" fillId="0" borderId="20" xfId="1" applyNumberFormat="1" applyFont="1" applyBorder="1" applyAlignment="1">
      <alignment horizontal="center"/>
    </xf>
    <xf numFmtId="165" fontId="8" fillId="0" borderId="20" xfId="1" applyNumberFormat="1" applyFont="1" applyBorder="1" applyAlignment="1">
      <alignment horizontal="center"/>
    </xf>
    <xf numFmtId="165" fontId="8" fillId="0" borderId="20" xfId="50" applyNumberFormat="1" applyFont="1" applyBorder="1" applyAlignment="1">
      <alignment horizontal="center"/>
    </xf>
    <xf numFmtId="3" fontId="13" fillId="0" borderId="2" xfId="0" applyNumberFormat="1" applyFont="1" applyBorder="1" applyAlignment="1">
      <alignment horizontal="center" vertical="center"/>
    </xf>
    <xf numFmtId="3" fontId="13" fillId="0" borderId="3" xfId="0" applyNumberFormat="1" applyFont="1" applyBorder="1" applyAlignment="1">
      <alignment horizontal="center" vertical="center"/>
    </xf>
    <xf numFmtId="3" fontId="13" fillId="0" borderId="4" xfId="0" applyNumberFormat="1" applyFont="1" applyBorder="1" applyAlignment="1">
      <alignment horizontal="center" vertical="center"/>
    </xf>
    <xf numFmtId="0" fontId="16" fillId="0" borderId="27" xfId="0" applyFont="1" applyBorder="1" applyAlignment="1">
      <alignment horizontal="left" vertical="center"/>
    </xf>
    <xf numFmtId="0" fontId="15" fillId="0" borderId="8" xfId="0" applyFont="1" applyBorder="1" applyAlignment="1">
      <alignment horizontal="left" vertical="center"/>
    </xf>
    <xf numFmtId="0" fontId="15" fillId="0" borderId="28" xfId="0" applyFont="1" applyBorder="1" applyAlignment="1">
      <alignment horizontal="left" vertical="center"/>
    </xf>
    <xf numFmtId="0" fontId="16" fillId="0" borderId="29" xfId="0" applyFont="1" applyBorder="1" applyAlignment="1">
      <alignment horizontal="justify" wrapText="1"/>
    </xf>
    <xf numFmtId="0" fontId="16" fillId="0" borderId="1" xfId="0" applyFont="1" applyBorder="1" applyAlignment="1">
      <alignment horizontal="justify" wrapText="1"/>
    </xf>
    <xf numFmtId="0" fontId="16" fillId="0" borderId="30" xfId="0" applyFont="1" applyBorder="1" applyAlignment="1">
      <alignment horizontal="justify"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11" fillId="0" borderId="4"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3" fontId="13" fillId="0" borderId="7" xfId="0" applyNumberFormat="1" applyFont="1" applyBorder="1" applyAlignment="1">
      <alignment horizontal="center" vertical="center"/>
    </xf>
    <xf numFmtId="3" fontId="13" fillId="0" borderId="8" xfId="0" applyNumberFormat="1" applyFont="1" applyBorder="1" applyAlignment="1">
      <alignment horizontal="center" vertical="center"/>
    </xf>
    <xf numFmtId="3" fontId="13" fillId="0" borderId="9" xfId="0" applyNumberFormat="1" applyFont="1" applyBorder="1" applyAlignment="1">
      <alignment horizontal="center" vertical="center"/>
    </xf>
    <xf numFmtId="0" fontId="2" fillId="0" borderId="20" xfId="0" applyFont="1" applyBorder="1" applyAlignment="1">
      <alignment horizontal="center" wrapText="1"/>
    </xf>
    <xf numFmtId="0" fontId="2" fillId="0" borderId="20" xfId="0" applyFont="1" applyBorder="1" applyAlignment="1">
      <alignment horizontal="center"/>
    </xf>
    <xf numFmtId="0" fontId="0" fillId="0" borderId="29" xfId="0" applyBorder="1" applyAlignment="1">
      <alignment horizontal="left"/>
    </xf>
    <xf numFmtId="0" fontId="0" fillId="0" borderId="1" xfId="0" applyBorder="1" applyAlignment="1">
      <alignment horizontal="left"/>
    </xf>
    <xf numFmtId="0" fontId="0" fillId="0" borderId="30" xfId="0" applyBorder="1" applyAlignment="1">
      <alignment horizontal="left"/>
    </xf>
    <xf numFmtId="0" fontId="0" fillId="0" borderId="20" xfId="0" applyBorder="1" applyAlignment="1">
      <alignment horizontal="left"/>
    </xf>
    <xf numFmtId="0" fontId="35" fillId="0" borderId="20" xfId="0" applyFont="1" applyBorder="1" applyAlignment="1">
      <alignment horizontal="left"/>
    </xf>
    <xf numFmtId="0" fontId="9" fillId="0" borderId="20" xfId="0" applyFont="1" applyBorder="1" applyAlignment="1">
      <alignment horizontal="center"/>
    </xf>
    <xf numFmtId="0" fontId="8" fillId="0" borderId="29" xfId="0" applyFont="1" applyBorder="1" applyAlignment="1">
      <alignment horizontal="center"/>
    </xf>
    <xf numFmtId="0" fontId="8" fillId="0" borderId="1" xfId="0" applyFont="1" applyBorder="1" applyAlignment="1">
      <alignment horizontal="center"/>
    </xf>
    <xf numFmtId="0" fontId="8" fillId="0" borderId="30" xfId="0" applyFont="1" applyBorder="1" applyAlignment="1">
      <alignment horizontal="center"/>
    </xf>
    <xf numFmtId="0" fontId="8" fillId="0" borderId="20" xfId="0" applyFont="1" applyBorder="1" applyAlignment="1">
      <alignment horizontal="center"/>
    </xf>
    <xf numFmtId="0" fontId="8" fillId="0" borderId="48" xfId="0" applyFont="1" applyBorder="1" applyAlignment="1">
      <alignment horizontal="center"/>
    </xf>
    <xf numFmtId="0" fontId="8" fillId="0" borderId="49" xfId="0" applyFont="1" applyBorder="1" applyAlignment="1">
      <alignment horizont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11" fillId="0" borderId="20"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top"/>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0" fillId="0" borderId="29" xfId="0" applyFont="1" applyBorder="1" applyAlignment="1">
      <alignment horizontal="center" vertical="top"/>
    </xf>
    <xf numFmtId="0" fontId="1" fillId="0" borderId="1" xfId="0" applyFont="1" applyBorder="1" applyAlignment="1">
      <alignment horizontal="center" vertical="top"/>
    </xf>
    <xf numFmtId="0" fontId="1" fillId="0" borderId="30" xfId="0" applyFont="1" applyBorder="1" applyAlignment="1">
      <alignment horizontal="center" vertical="top"/>
    </xf>
    <xf numFmtId="0" fontId="1" fillId="0" borderId="29" xfId="0" applyFont="1" applyBorder="1" applyAlignment="1">
      <alignment horizontal="center" vertical="top"/>
    </xf>
    <xf numFmtId="0" fontId="17" fillId="0" borderId="33" xfId="50" applyFont="1" applyBorder="1" applyAlignment="1">
      <alignment horizontal="left"/>
    </xf>
    <xf numFmtId="0" fontId="17" fillId="0" borderId="0" xfId="50" applyFont="1" applyBorder="1" applyAlignment="1">
      <alignment horizontal="left"/>
    </xf>
    <xf numFmtId="0" fontId="17" fillId="0" borderId="46" xfId="50" applyFont="1" applyBorder="1" applyAlignment="1">
      <alignment horizontal="left"/>
    </xf>
    <xf numFmtId="0" fontId="35" fillId="0" borderId="34" xfId="50" applyFont="1" applyBorder="1" applyAlignment="1">
      <alignment horizontal="left" wrapText="1"/>
    </xf>
    <xf numFmtId="0" fontId="35" fillId="0" borderId="35" xfId="50" applyFont="1" applyBorder="1" applyAlignment="1">
      <alignment horizontal="left" wrapText="1"/>
    </xf>
    <xf numFmtId="0" fontId="35" fillId="0" borderId="47" xfId="50" applyFont="1" applyBorder="1" applyAlignment="1">
      <alignment horizontal="left" wrapText="1"/>
    </xf>
    <xf numFmtId="0" fontId="11" fillId="0" borderId="0" xfId="50" applyFont="1" applyAlignment="1">
      <alignment horizontal="center" vertical="center"/>
    </xf>
    <xf numFmtId="0" fontId="37" fillId="0" borderId="20" xfId="50" applyFont="1" applyBorder="1" applyAlignment="1">
      <alignment horizontal="center" vertical="center" wrapText="1"/>
    </xf>
    <xf numFmtId="0" fontId="37" fillId="0" borderId="29" xfId="50" applyFont="1" applyBorder="1" applyAlignment="1">
      <alignment horizontal="center" wrapText="1"/>
    </xf>
    <xf numFmtId="0" fontId="37" fillId="0" borderId="1" xfId="50" applyFont="1" applyBorder="1" applyAlignment="1">
      <alignment horizontal="center" wrapText="1"/>
    </xf>
    <xf numFmtId="0" fontId="16" fillId="0" borderId="31" xfId="50" applyFont="1" applyBorder="1" applyAlignment="1">
      <alignment horizontal="left"/>
    </xf>
    <xf numFmtId="0" fontId="16" fillId="0" borderId="32" xfId="50" applyFont="1" applyBorder="1" applyAlignment="1">
      <alignment horizontal="left"/>
    </xf>
    <xf numFmtId="0" fontId="16" fillId="0" borderId="45" xfId="50" applyFont="1" applyBorder="1" applyAlignment="1">
      <alignment horizontal="left"/>
    </xf>
    <xf numFmtId="0" fontId="16" fillId="0" borderId="33" xfId="50" applyFont="1" applyBorder="1" applyAlignment="1">
      <alignment horizontal="left" wrapText="1"/>
    </xf>
    <xf numFmtId="0" fontId="16" fillId="0" borderId="0" xfId="50" applyFont="1" applyBorder="1" applyAlignment="1">
      <alignment horizontal="left" wrapText="1"/>
    </xf>
    <xf numFmtId="0" fontId="16" fillId="0" borderId="46" xfId="50" applyFont="1" applyBorder="1" applyAlignment="1">
      <alignment horizontal="left" wrapText="1"/>
    </xf>
    <xf numFmtId="0" fontId="8" fillId="0" borderId="48" xfId="50" applyFont="1" applyBorder="1" applyAlignment="1">
      <alignment horizontal="center" vertical="center"/>
    </xf>
    <xf numFmtId="0" fontId="8" fillId="0" borderId="49" xfId="50" applyFont="1" applyBorder="1" applyAlignment="1">
      <alignment horizontal="center" vertical="center"/>
    </xf>
    <xf numFmtId="0" fontId="8" fillId="0" borderId="29" xfId="50" applyFont="1" applyBorder="1" applyAlignment="1">
      <alignment horizontal="left"/>
    </xf>
    <xf numFmtId="0" fontId="8" fillId="0" borderId="1" xfId="50" applyFont="1" applyBorder="1" applyAlignment="1">
      <alignment horizontal="left"/>
    </xf>
    <xf numFmtId="0" fontId="8" fillId="0" borderId="1" xfId="50" applyFont="1" applyBorder="1" applyAlignment="1">
      <alignment horizontal="center" wrapText="1"/>
    </xf>
    <xf numFmtId="0" fontId="8" fillId="0" borderId="30" xfId="50" applyFont="1" applyBorder="1" applyAlignment="1">
      <alignment horizontal="center" wrapText="1"/>
    </xf>
    <xf numFmtId="0" fontId="8" fillId="0" borderId="48" xfId="50" applyFont="1" applyBorder="1" applyAlignment="1">
      <alignment horizontal="center" vertical="center" wrapText="1"/>
    </xf>
    <xf numFmtId="0" fontId="8" fillId="0" borderId="49" xfId="50" applyFont="1" applyBorder="1" applyAlignment="1">
      <alignment horizontal="center" vertical="center" wrapText="1"/>
    </xf>
    <xf numFmtId="0" fontId="9" fillId="0" borderId="48" xfId="50" applyFont="1" applyBorder="1" applyAlignment="1">
      <alignment horizontal="center" vertical="center" wrapText="1"/>
    </xf>
    <xf numFmtId="0" fontId="9" fillId="0" borderId="49" xfId="50" applyFont="1" applyBorder="1" applyAlignment="1">
      <alignment horizontal="center" vertical="center" wrapText="1"/>
    </xf>
    <xf numFmtId="0" fontId="9" fillId="0" borderId="35" xfId="50" applyFont="1" applyBorder="1" applyAlignment="1">
      <alignment horizontal="center"/>
    </xf>
    <xf numFmtId="0" fontId="60" fillId="0" borderId="20" xfId="50" applyFont="1" applyBorder="1" applyAlignment="1">
      <alignment horizontal="left" vertical="center" wrapText="1"/>
    </xf>
    <xf numFmtId="0" fontId="35" fillId="0" borderId="20" xfId="50" applyFont="1" applyBorder="1" applyAlignment="1">
      <alignment horizontal="left" vertical="center" wrapText="1"/>
    </xf>
    <xf numFmtId="0" fontId="11" fillId="0" borderId="20" xfId="50" applyFont="1" applyBorder="1" applyAlignment="1">
      <alignment horizontal="center" vertical="center" wrapText="1"/>
    </xf>
    <xf numFmtId="0" fontId="1" fillId="0" borderId="20" xfId="50" applyFont="1" applyBorder="1" applyAlignment="1"/>
    <xf numFmtId="0" fontId="42" fillId="0" borderId="29" xfId="50" applyFont="1" applyBorder="1" applyAlignment="1">
      <alignment horizontal="left" vertical="center" wrapText="1"/>
    </xf>
    <xf numFmtId="0" fontId="35" fillId="0" borderId="1" xfId="50" applyFont="1" applyBorder="1" applyAlignment="1">
      <alignment horizontal="left" vertical="center" wrapText="1"/>
    </xf>
    <xf numFmtId="0" fontId="35" fillId="0" borderId="30" xfId="50" applyFont="1" applyBorder="1" applyAlignment="1">
      <alignment horizontal="left" vertical="center" wrapText="1"/>
    </xf>
    <xf numFmtId="0" fontId="60" fillId="0" borderId="29" xfId="50" applyFont="1" applyBorder="1" applyAlignment="1">
      <alignment horizontal="left" vertical="center" wrapText="1"/>
    </xf>
    <xf numFmtId="0" fontId="11" fillId="0" borderId="29" xfId="50" applyFont="1" applyBorder="1" applyAlignment="1">
      <alignment horizontal="center" vertical="center" wrapText="1"/>
    </xf>
    <xf numFmtId="0" fontId="11" fillId="0" borderId="1" xfId="50" applyFont="1" applyBorder="1" applyAlignment="1">
      <alignment horizontal="center" vertical="center" wrapText="1"/>
    </xf>
    <xf numFmtId="0" fontId="11" fillId="0" borderId="30" xfId="50" applyFont="1" applyBorder="1" applyAlignment="1">
      <alignment horizontal="center" vertical="center" wrapText="1"/>
    </xf>
    <xf numFmtId="0" fontId="8" fillId="0" borderId="20" xfId="50" applyFont="1" applyBorder="1" applyAlignment="1">
      <alignment horizontal="center" vertical="center"/>
    </xf>
    <xf numFmtId="0" fontId="8" fillId="0" borderId="20" xfId="50" applyFont="1" applyBorder="1" applyAlignment="1">
      <alignment horizontal="left"/>
    </xf>
    <xf numFmtId="0" fontId="13" fillId="0" borderId="20" xfId="50" applyFont="1" applyBorder="1" applyAlignment="1">
      <alignment horizontal="center" vertical="center"/>
    </xf>
    <xf numFmtId="0" fontId="8" fillId="0" borderId="29" xfId="50" applyFont="1" applyBorder="1" applyAlignment="1">
      <alignment horizontal="center" vertical="center"/>
    </xf>
    <xf numFmtId="0" fontId="8" fillId="0" borderId="1" xfId="50" applyFont="1" applyBorder="1" applyAlignment="1">
      <alignment horizontal="center" vertical="center"/>
    </xf>
    <xf numFmtId="0" fontId="8" fillId="0" borderId="30" xfId="50" applyFont="1" applyBorder="1" applyAlignment="1">
      <alignment horizontal="center" vertical="center"/>
    </xf>
    <xf numFmtId="0" fontId="9" fillId="0" borderId="20" xfId="50" applyFont="1" applyBorder="1" applyAlignment="1">
      <alignment horizontal="center" vertical="center" wrapText="1"/>
    </xf>
    <xf numFmtId="0" fontId="8" fillId="0" borderId="20" xfId="50" applyFont="1" applyBorder="1" applyAlignment="1">
      <alignment horizontal="center" vertical="center" wrapText="1"/>
    </xf>
    <xf numFmtId="0" fontId="9" fillId="0" borderId="20" xfId="50" applyFont="1" applyBorder="1" applyAlignment="1">
      <alignment horizontal="center"/>
    </xf>
    <xf numFmtId="0" fontId="9" fillId="0" borderId="29" xfId="50" applyFont="1" applyBorder="1" applyAlignment="1">
      <alignment horizontal="center"/>
    </xf>
    <xf numFmtId="0" fontId="9" fillId="0" borderId="1" xfId="50" applyFont="1" applyBorder="1" applyAlignment="1">
      <alignment horizontal="center"/>
    </xf>
    <xf numFmtId="0" fontId="9" fillId="0" borderId="30" xfId="50" applyFont="1" applyBorder="1" applyAlignment="1">
      <alignment horizontal="center"/>
    </xf>
    <xf numFmtId="0" fontId="8" fillId="0" borderId="20" xfId="50" applyFont="1" applyBorder="1" applyAlignment="1">
      <alignment horizontal="center"/>
    </xf>
    <xf numFmtId="0" fontId="40" fillId="0" borderId="29" xfId="50" applyFont="1" applyBorder="1" applyAlignment="1">
      <alignment horizontal="left"/>
    </xf>
    <xf numFmtId="0" fontId="40" fillId="0" borderId="1" xfId="50" applyFont="1" applyBorder="1" applyAlignment="1">
      <alignment horizontal="left"/>
    </xf>
    <xf numFmtId="0" fontId="40" fillId="0" borderId="30" xfId="50" applyFont="1" applyBorder="1" applyAlignment="1">
      <alignment horizontal="left"/>
    </xf>
    <xf numFmtId="0" fontId="8" fillId="0" borderId="20" xfId="50" applyFont="1" applyFill="1" applyBorder="1" applyAlignment="1">
      <alignment horizontal="left"/>
    </xf>
    <xf numFmtId="0" fontId="8" fillId="0" borderId="31" xfId="50" applyFont="1" applyBorder="1" applyAlignment="1">
      <alignment horizontal="center" vertical="center"/>
    </xf>
    <xf numFmtId="0" fontId="8" fillId="0" borderId="34" xfId="50" applyFont="1" applyBorder="1" applyAlignment="1">
      <alignment horizontal="center" vertical="center"/>
    </xf>
    <xf numFmtId="0" fontId="8" fillId="0" borderId="29" xfId="50" applyFont="1" applyBorder="1" applyAlignment="1">
      <alignment horizontal="center"/>
    </xf>
    <xf numFmtId="0" fontId="8" fillId="0" borderId="30" xfId="50" applyFont="1" applyBorder="1" applyAlignment="1">
      <alignment horizontal="center"/>
    </xf>
    <xf numFmtId="0" fontId="8" fillId="0" borderId="1" xfId="50" applyFont="1" applyBorder="1" applyAlignment="1">
      <alignment horizontal="center"/>
    </xf>
    <xf numFmtId="0" fontId="16" fillId="0" borderId="32" xfId="281" applyFont="1" applyBorder="1" applyAlignment="1">
      <alignment horizontal="left"/>
    </xf>
    <xf numFmtId="0" fontId="0" fillId="0" borderId="48" xfId="50" applyFont="1" applyBorder="1" applyAlignment="1">
      <alignment horizontal="center" vertical="center" wrapText="1"/>
    </xf>
    <xf numFmtId="0" fontId="1" fillId="0" borderId="49" xfId="50" applyFont="1" applyBorder="1" applyAlignment="1">
      <alignment horizontal="center" vertical="center" wrapText="1"/>
    </xf>
    <xf numFmtId="0" fontId="35" fillId="0" borderId="0" xfId="50" applyFont="1" applyAlignment="1">
      <alignment horizontal="justify" vertical="top" wrapText="1"/>
    </xf>
    <xf numFmtId="0" fontId="1" fillId="0" borderId="20" xfId="50" applyFont="1" applyBorder="1" applyAlignment="1">
      <alignment horizontal="center" vertical="top"/>
    </xf>
    <xf numFmtId="0" fontId="11" fillId="0" borderId="20" xfId="50" applyFont="1" applyBorder="1" applyAlignment="1">
      <alignment horizontal="center" vertical="center"/>
    </xf>
    <xf numFmtId="0" fontId="1" fillId="0" borderId="20" xfId="50" applyFont="1" applyBorder="1" applyAlignment="1">
      <alignment horizontal="center" vertical="center"/>
    </xf>
    <xf numFmtId="0" fontId="1" fillId="0" borderId="48" xfId="50" applyFont="1" applyBorder="1" applyAlignment="1">
      <alignment horizontal="center" vertical="center"/>
    </xf>
    <xf numFmtId="0" fontId="1" fillId="0" borderId="49" xfId="50" applyFont="1" applyBorder="1" applyAlignment="1">
      <alignment horizontal="center" vertical="center"/>
    </xf>
    <xf numFmtId="0" fontId="4" fillId="0" borderId="20" xfId="50" applyFont="1" applyBorder="1" applyAlignment="1">
      <alignment horizontal="center" vertical="center"/>
    </xf>
    <xf numFmtId="0" fontId="1" fillId="0" borderId="29" xfId="50" applyFont="1" applyBorder="1" applyAlignment="1">
      <alignment horizontal="center" vertical="center"/>
    </xf>
    <xf numFmtId="0" fontId="1" fillId="0" borderId="1" xfId="50" applyFont="1" applyBorder="1" applyAlignment="1">
      <alignment horizontal="center" vertical="center"/>
    </xf>
    <xf numFmtId="0" fontId="1" fillId="0" borderId="30" xfId="50" applyFont="1" applyBorder="1" applyAlignment="1">
      <alignment horizontal="center" vertical="center"/>
    </xf>
    <xf numFmtId="0" fontId="61" fillId="0" borderId="29" xfId="50" applyFont="1" applyBorder="1" applyAlignment="1">
      <alignment horizontal="left" vertical="center"/>
    </xf>
    <xf numFmtId="0" fontId="61" fillId="0" borderId="1" xfId="50" applyFont="1" applyBorder="1" applyAlignment="1">
      <alignment horizontal="left" vertical="center"/>
    </xf>
    <xf numFmtId="0" fontId="61" fillId="0" borderId="30" xfId="50" applyFont="1" applyBorder="1" applyAlignment="1">
      <alignment horizontal="left" vertical="center"/>
    </xf>
    <xf numFmtId="0" fontId="1" fillId="0" borderId="20" xfId="50" applyFont="1" applyBorder="1" applyAlignment="1">
      <alignment horizontal="center" vertical="center" wrapText="1"/>
    </xf>
    <xf numFmtId="0" fontId="2" fillId="0" borderId="20" xfId="50" applyFont="1" applyBorder="1" applyAlignment="1">
      <alignment horizontal="center" vertical="center"/>
    </xf>
    <xf numFmtId="0" fontId="16" fillId="0" borderId="20" xfId="50" applyFont="1" applyBorder="1" applyAlignment="1">
      <alignment horizontal="left" vertical="center"/>
    </xf>
    <xf numFmtId="0" fontId="12" fillId="0" borderId="29" xfId="50" applyFont="1" applyBorder="1" applyAlignment="1">
      <alignment horizontal="left" vertical="center"/>
    </xf>
    <xf numFmtId="0" fontId="12" fillId="0" borderId="30" xfId="50" applyFont="1" applyBorder="1" applyAlignment="1">
      <alignment horizontal="left" vertical="center"/>
    </xf>
    <xf numFmtId="0" fontId="12" fillId="0" borderId="20" xfId="50" applyFont="1" applyBorder="1" applyAlignment="1">
      <alignment horizontal="left" vertical="center"/>
    </xf>
    <xf numFmtId="0" fontId="9" fillId="0" borderId="20" xfId="50" applyFont="1" applyBorder="1" applyAlignment="1">
      <alignment horizontal="center" wrapText="1"/>
    </xf>
    <xf numFmtId="0" fontId="9" fillId="0" borderId="20" xfId="50" applyFont="1" applyBorder="1" applyAlignment="1">
      <alignment horizontal="center" vertical="center"/>
    </xf>
    <xf numFmtId="0" fontId="13" fillId="0" borderId="20" xfId="50" applyFont="1" applyBorder="1" applyAlignment="1">
      <alignment horizontal="left" vertical="center"/>
    </xf>
    <xf numFmtId="0" fontId="13" fillId="0" borderId="20" xfId="50" applyFont="1" applyBorder="1" applyAlignment="1">
      <alignment horizontal="center" vertical="center" wrapText="1"/>
    </xf>
    <xf numFmtId="0" fontId="11" fillId="0" borderId="20" xfId="50" applyFont="1" applyBorder="1" applyAlignment="1">
      <alignment horizontal="left" vertical="center"/>
    </xf>
    <xf numFmtId="0" fontId="2" fillId="0" borderId="20" xfId="50" applyFont="1" applyBorder="1" applyAlignment="1">
      <alignment horizontal="center"/>
    </xf>
    <xf numFmtId="0" fontId="34" fillId="0" borderId="0" xfId="50" applyFont="1" applyAlignment="1">
      <alignment horizontal="center" wrapText="1"/>
    </xf>
    <xf numFmtId="0" fontId="8" fillId="0" borderId="32" xfId="50" applyFont="1" applyBorder="1" applyAlignment="1">
      <alignment horizontal="center" vertical="center"/>
    </xf>
    <xf numFmtId="0" fontId="8" fillId="0" borderId="45" xfId="50" applyFont="1" applyBorder="1" applyAlignment="1">
      <alignment horizontal="center" vertical="center"/>
    </xf>
    <xf numFmtId="0" fontId="8" fillId="0" borderId="35" xfId="50" applyFont="1" applyBorder="1" applyAlignment="1">
      <alignment horizontal="center" vertical="center"/>
    </xf>
    <xf numFmtId="0" fontId="8" fillId="0" borderId="47" xfId="50" applyFont="1" applyBorder="1" applyAlignment="1">
      <alignment horizontal="center" vertical="center"/>
    </xf>
    <xf numFmtId="0" fontId="8" fillId="0" borderId="53" xfId="50" applyFont="1" applyBorder="1" applyAlignment="1">
      <alignment horizontal="center" vertical="center"/>
    </xf>
    <xf numFmtId="3" fontId="8" fillId="0" borderId="20" xfId="50" applyNumberFormat="1" applyFont="1" applyFill="1" applyBorder="1"/>
    <xf numFmtId="0" fontId="1" fillId="0" borderId="20" xfId="50" applyFont="1" applyBorder="1" applyAlignment="1">
      <alignment horizontal="center"/>
    </xf>
  </cellXfs>
  <cellStyles count="373">
    <cellStyle name="20% - Énfasis1" xfId="24" builtinId="30" customBuiltin="1"/>
    <cellStyle name="20% - Énfasis1 2" xfId="51" xr:uid="{66E29259-98F8-4B65-8376-161A043A7BC7}"/>
    <cellStyle name="20% - Énfasis1 3" xfId="52" xr:uid="{F3D59C02-B4EA-4D06-983C-51430E630346}"/>
    <cellStyle name="20% - Énfasis2" xfId="28" builtinId="34" customBuiltin="1"/>
    <cellStyle name="20% - Énfasis2 2" xfId="53" xr:uid="{FA67D3CD-2B8C-4A3E-BB7E-9144EA789925}"/>
    <cellStyle name="20% - Énfasis2 3" xfId="54" xr:uid="{6B7E452F-37DA-4220-8F86-343ACABDF0D5}"/>
    <cellStyle name="20% - Énfasis3" xfId="32" builtinId="38" customBuiltin="1"/>
    <cellStyle name="20% - Énfasis3 2" xfId="55" xr:uid="{0AEDB35A-36F6-40A5-86A4-8E94AACB87BD}"/>
    <cellStyle name="20% - Énfasis3 3" xfId="56" xr:uid="{B8865788-4A0E-4FB6-8301-F9CB6389A7A7}"/>
    <cellStyle name="20% - Énfasis4" xfId="36" builtinId="42" customBuiltin="1"/>
    <cellStyle name="20% - Énfasis4 2" xfId="57" xr:uid="{00625B9C-A2F1-46FD-8B40-73B4DDA79756}"/>
    <cellStyle name="20% - Énfasis4 3" xfId="58" xr:uid="{A00D1A73-ED80-482F-9398-239237719F15}"/>
    <cellStyle name="20% - Énfasis5" xfId="40" builtinId="46" customBuiltin="1"/>
    <cellStyle name="20% - Énfasis5 2" xfId="59" xr:uid="{C2F45329-2208-4F22-A291-68D4A285DC67}"/>
    <cellStyle name="20% - Énfasis5 3" xfId="60" xr:uid="{E8283F91-5507-46DC-92F5-AB79237D476E}"/>
    <cellStyle name="20% - Énfasis6" xfId="44" builtinId="50" customBuiltin="1"/>
    <cellStyle name="20% - Énfasis6 2" xfId="61" xr:uid="{CC63EE7E-90BF-4669-9EC8-862EC13FA0D1}"/>
    <cellStyle name="20% - Énfasis6 3" xfId="62" xr:uid="{03F94594-C74D-4248-BAD9-4BB84442CDF9}"/>
    <cellStyle name="40% - Énfasis1" xfId="25" builtinId="31" customBuiltin="1"/>
    <cellStyle name="40% - Énfasis1 2" xfId="63" xr:uid="{85980BF7-DB3D-4DB8-9D64-242E6CE44CAD}"/>
    <cellStyle name="40% - Énfasis1 3" xfId="64" xr:uid="{69B82BB5-E84D-4CCF-831D-0BD69F0555CF}"/>
    <cellStyle name="40% - Énfasis2" xfId="29" builtinId="35" customBuiltin="1"/>
    <cellStyle name="40% - Énfasis2 2" xfId="65" xr:uid="{2B064034-4D1F-431C-8822-CE5712A1AD2C}"/>
    <cellStyle name="40% - Énfasis2 3" xfId="66" xr:uid="{DE1E3D05-43A9-4220-8812-B6CFA2C58C2C}"/>
    <cellStyle name="40% - Énfasis3" xfId="33" builtinId="39" customBuiltin="1"/>
    <cellStyle name="40% - Énfasis3 2" xfId="67" xr:uid="{4BCD5B29-2E3B-475D-BB16-0C1FF70EE31E}"/>
    <cellStyle name="40% - Énfasis3 3" xfId="68" xr:uid="{B38F6DBD-25C2-4A0B-B08B-0391C295B055}"/>
    <cellStyle name="40% - Énfasis4" xfId="37" builtinId="43" customBuiltin="1"/>
    <cellStyle name="40% - Énfasis4 2" xfId="69" xr:uid="{09C55278-29DA-4044-A106-8C5BE8C355FC}"/>
    <cellStyle name="40% - Énfasis4 3" xfId="70" xr:uid="{131D488B-8080-4D30-8D48-7C3C05D6EF71}"/>
    <cellStyle name="40% - Énfasis5" xfId="41" builtinId="47" customBuiltin="1"/>
    <cellStyle name="40% - Énfasis5 2" xfId="71" xr:uid="{5344D2C6-2C9D-4D6B-8644-8DA923F6B02E}"/>
    <cellStyle name="40% - Énfasis5 3" xfId="72" xr:uid="{858C4123-BA24-47CC-B919-6883DFBA10B9}"/>
    <cellStyle name="40% - Énfasis6" xfId="45" builtinId="51" customBuiltin="1"/>
    <cellStyle name="40% - Énfasis6 2" xfId="73" xr:uid="{E5EBF5EF-BE34-4F4A-9ABB-1102B815A226}"/>
    <cellStyle name="40% - Énfasis6 3" xfId="74" xr:uid="{F39BAC81-459B-432C-A6DD-E43D96F9C7F7}"/>
    <cellStyle name="60% - Énfasis1" xfId="26" builtinId="32" customBuiltin="1"/>
    <cellStyle name="60% - Énfasis1 2" xfId="75" xr:uid="{B7323402-5448-4047-9402-BC19F6C15455}"/>
    <cellStyle name="60% - Énfasis1 3" xfId="76" xr:uid="{E29CF739-1C97-4444-B51C-1CF1DA09B954}"/>
    <cellStyle name="60% - Énfasis2" xfId="30" builtinId="36" customBuiltin="1"/>
    <cellStyle name="60% - Énfasis2 2" xfId="77" xr:uid="{9DB5D2B1-E5B5-4C7F-ABD2-8C9810939C30}"/>
    <cellStyle name="60% - Énfasis2 3" xfId="78" xr:uid="{F103028B-5447-4ABC-9E7C-EB46225A5ACC}"/>
    <cellStyle name="60% - Énfasis3" xfId="34" builtinId="40" customBuiltin="1"/>
    <cellStyle name="60% - Énfasis3 2" xfId="79" xr:uid="{E00C0D24-2AA6-4C77-A768-2DDB32731AF8}"/>
    <cellStyle name="60% - Énfasis3 3" xfId="80" xr:uid="{D93569F1-EE46-456F-91C1-687EE8830203}"/>
    <cellStyle name="60% - Énfasis4" xfId="38" builtinId="44" customBuiltin="1"/>
    <cellStyle name="60% - Énfasis4 2" xfId="81" xr:uid="{52684434-0361-440B-BF4F-24EA111FAA66}"/>
    <cellStyle name="60% - Énfasis4 3" xfId="82" xr:uid="{2F9BCC92-D6C8-410B-A70D-ED38F9446621}"/>
    <cellStyle name="60% - Énfasis5" xfId="42" builtinId="48" customBuiltin="1"/>
    <cellStyle name="60% - Énfasis5 2" xfId="83" xr:uid="{79AECD14-D46F-450F-8F36-49B3523FA6DD}"/>
    <cellStyle name="60% - Énfasis5 3" xfId="84" xr:uid="{8F65D183-293E-48EF-B330-8B08B7CBEFF1}"/>
    <cellStyle name="60% - Énfasis6" xfId="46" builtinId="52" customBuiltin="1"/>
    <cellStyle name="60% - Énfasis6 2" xfId="85" xr:uid="{278E1587-62C9-483D-A7C4-70F4920822E8}"/>
    <cellStyle name="60% - Énfasis6 3" xfId="86" xr:uid="{C185F12F-E813-4EB4-BAFD-91F89C3F1BD9}"/>
    <cellStyle name="Buena 2" xfId="87" xr:uid="{2D34237B-49B8-47D7-8AB3-42E39CB17540}"/>
    <cellStyle name="Bueno" xfId="11" builtinId="26" customBuiltin="1"/>
    <cellStyle name="Bueno 2" xfId="88" xr:uid="{4122C3B0-7E5B-4719-A05D-6ED93BC7E2B6}"/>
    <cellStyle name="Cálculo" xfId="16" builtinId="22" customBuiltin="1"/>
    <cellStyle name="Cálculo 2" xfId="89" xr:uid="{D337107A-D412-45C2-AE77-2D452775FFF4}"/>
    <cellStyle name="Celda de comprobación" xfId="18" builtinId="23" customBuiltin="1"/>
    <cellStyle name="Celda de comprobación 2" xfId="90" xr:uid="{74453737-5753-4103-A08B-53F2212BF530}"/>
    <cellStyle name="Celda vinculada" xfId="17" builtinId="24" customBuiltin="1"/>
    <cellStyle name="Celda vinculada 2" xfId="91" xr:uid="{2043175A-A09F-4931-8741-4B589566F84A}"/>
    <cellStyle name="Encabezado 1" xfId="7" builtinId="16" customBuiltin="1"/>
    <cellStyle name="Encabezado 4" xfId="10" builtinId="19" customBuiltin="1"/>
    <cellStyle name="Encabezado 4 2" xfId="92" xr:uid="{2744CBD4-AA09-4DC0-A374-8F08C0159668}"/>
    <cellStyle name="Énfasis1" xfId="23" builtinId="29" customBuiltin="1"/>
    <cellStyle name="Énfasis1 2" xfId="93" xr:uid="{071C02BD-5203-4D60-92EC-ADF9C4A76230}"/>
    <cellStyle name="Énfasis2" xfId="27" builtinId="33" customBuiltin="1"/>
    <cellStyle name="Énfasis2 2" xfId="94" xr:uid="{F33645FB-47CC-4972-89B2-0E1F0428697D}"/>
    <cellStyle name="Énfasis3" xfId="31" builtinId="37" customBuiltin="1"/>
    <cellStyle name="Énfasis3 2" xfId="95" xr:uid="{9B866CC5-5C4D-4D21-8BDD-5BD73413977E}"/>
    <cellStyle name="Énfasis4" xfId="35" builtinId="41" customBuiltin="1"/>
    <cellStyle name="Énfasis4 2" xfId="96" xr:uid="{7FD00B4B-49DF-4ED2-9EA9-649481ECB479}"/>
    <cellStyle name="Énfasis5" xfId="39" builtinId="45" customBuiltin="1"/>
    <cellStyle name="Énfasis5 2" xfId="97" xr:uid="{8F72C58B-0039-403E-A67C-3CA92B0341A9}"/>
    <cellStyle name="Énfasis6" xfId="43" builtinId="49" customBuiltin="1"/>
    <cellStyle name="Énfasis6 2" xfId="98" xr:uid="{94BA9477-E3DD-4DA7-A95D-41AFF97D85AC}"/>
    <cellStyle name="Entrada" xfId="14" builtinId="20" customBuiltin="1"/>
    <cellStyle name="Entrada 2" xfId="99" xr:uid="{30E5CE1A-AFEB-4445-8728-CE6FCF45069E}"/>
    <cellStyle name="Hipervínculo 2" xfId="100" xr:uid="{E2A64A03-7731-44C4-802E-0047974CCD39}"/>
    <cellStyle name="Hipervínculo 2 2" xfId="101" xr:uid="{AF76CF97-0DC9-47C1-8EC2-11D2A44B0EE0}"/>
    <cellStyle name="Hipervínculo 3" xfId="102" xr:uid="{53061CD0-F1A5-46AA-9B42-7E335CC49778}"/>
    <cellStyle name="Hipervínculo 4" xfId="103" xr:uid="{5929AF3C-F33B-4887-9D6F-AD26CC94B3C7}"/>
    <cellStyle name="Incorrecto" xfId="12" builtinId="27" customBuiltin="1"/>
    <cellStyle name="Incorrecto 2" xfId="105" xr:uid="{F53E6977-3851-4BFD-9DC5-22C7485D8EF6}"/>
    <cellStyle name="Incorrecto 3" xfId="104" xr:uid="{45D7F16C-38CA-44FF-BAE2-E244DD01834E}"/>
    <cellStyle name="Millares" xfId="4" builtinId="3"/>
    <cellStyle name="Millares [0]" xfId="5" builtinId="6"/>
    <cellStyle name="Millares [0] 2" xfId="49" xr:uid="{60F6D652-2AE3-4D57-B65B-CA0CC5FE02A2}"/>
    <cellStyle name="Millares [0] 2 2" xfId="109" xr:uid="{72B51A4B-575F-44FD-8F48-BF9D4014D5C6}"/>
    <cellStyle name="Millares [0] 2 2 2" xfId="110" xr:uid="{1E65798C-81D4-43E0-9FB5-7BCFF86C3293}"/>
    <cellStyle name="Millares [0] 2 3" xfId="111" xr:uid="{D133A1F0-070F-4C08-B499-06A71327AB94}"/>
    <cellStyle name="Millares [0] 2 4" xfId="108" xr:uid="{732959CB-09CB-411A-BB5A-CB4534C70E1E}"/>
    <cellStyle name="Millares [0] 3" xfId="112" xr:uid="{B412C42E-732D-4C70-949A-9244EE72744B}"/>
    <cellStyle name="Millares [0] 3 2" xfId="113" xr:uid="{712550F1-5A07-4A53-A515-369AF9FB8479}"/>
    <cellStyle name="Millares [0] 4" xfId="114" xr:uid="{01896B65-59ED-4D5C-9BC5-1D4FDF67E7CC}"/>
    <cellStyle name="Millares [0] 5" xfId="115" xr:uid="{4157DC50-AA43-4698-AB00-2997F35D92A2}"/>
    <cellStyle name="Millares [0] 6" xfId="107" xr:uid="{BDDEBA50-913E-4E08-8537-439BC33A7005}"/>
    <cellStyle name="Millares 10" xfId="116" xr:uid="{E404E35F-1106-4CE8-8191-49AF3BD6DCC5}"/>
    <cellStyle name="Millares 10 2" xfId="117" xr:uid="{7839836C-AA7C-41F8-B114-F72756BFF515}"/>
    <cellStyle name="Millares 10 3" xfId="118" xr:uid="{E0D1F06D-9F64-4A0A-93ED-ECAD64A5221A}"/>
    <cellStyle name="Millares 11" xfId="119" xr:uid="{DE06FE8D-A3DA-4090-B2F8-4AEBE7414D90}"/>
    <cellStyle name="Millares 11 2" xfId="120" xr:uid="{47FA3933-7C22-4625-8874-315268FD4A86}"/>
    <cellStyle name="Millares 11 3" xfId="121" xr:uid="{2963A032-7D0B-49F7-BB7F-3C22F2183A42}"/>
    <cellStyle name="Millares 12" xfId="122" xr:uid="{8A754DAD-2DD9-4938-BF65-7A371E028B21}"/>
    <cellStyle name="Millares 12 2" xfId="123" xr:uid="{16D286B8-E66A-454F-BE15-CE502CC6C6B8}"/>
    <cellStyle name="Millares 12 2 2" xfId="124" xr:uid="{F6AC6F1A-CBEA-47EB-A62B-A4746DD459D4}"/>
    <cellStyle name="Millares 12 3" xfId="125" xr:uid="{4DD16046-F665-493B-BE50-269A83E2BC0A}"/>
    <cellStyle name="Millares 13" xfId="126" xr:uid="{B4AE73DC-0F4D-4898-9192-BBCE192E1A83}"/>
    <cellStyle name="Millares 13 2" xfId="127" xr:uid="{4ED9A628-9983-42D5-8C61-95B014D9C788}"/>
    <cellStyle name="Millares 13 3" xfId="128" xr:uid="{288EFD7A-B5C5-49B3-ADE0-FD381CF3527C}"/>
    <cellStyle name="Millares 14" xfId="129" xr:uid="{6383C047-F236-4038-AE29-C33A6934B9F6}"/>
    <cellStyle name="Millares 14 2" xfId="130" xr:uid="{AE9FF62F-1841-414D-9821-A2AAE1CFFCE9}"/>
    <cellStyle name="Millares 14 3" xfId="131" xr:uid="{5C57CC1C-1A63-49B4-9C40-1A156EBAFA58}"/>
    <cellStyle name="Millares 15" xfId="132" xr:uid="{842116E6-CEDF-4C5F-BD5A-F3DC4C247B9B}"/>
    <cellStyle name="Millares 15 2" xfId="133" xr:uid="{A2B97A75-B35D-462A-BEAA-B6E0E7BFDBAD}"/>
    <cellStyle name="Millares 15 3" xfId="134" xr:uid="{52BBBF47-4168-42FF-B578-B2A712240DFC}"/>
    <cellStyle name="Millares 16" xfId="135" xr:uid="{7F4DED13-4C1B-4A4D-865F-59352010D31E}"/>
    <cellStyle name="Millares 16 2" xfId="136" xr:uid="{AB7EBCE7-2F61-4425-99FA-7A2E838A8E54}"/>
    <cellStyle name="Millares 16 3" xfId="137" xr:uid="{8A6F4429-E67A-4F8C-BB5E-339C676F73B1}"/>
    <cellStyle name="Millares 17" xfId="138" xr:uid="{0F646F3E-C2CE-4E2C-98B7-9145A95AE19D}"/>
    <cellStyle name="Millares 17 2" xfId="139" xr:uid="{26210F1B-F8D7-49E2-8169-FCF4E03F8EBC}"/>
    <cellStyle name="Millares 18" xfId="140" xr:uid="{632CCC75-DE63-4435-B627-84C6793008F7}"/>
    <cellStyle name="Millares 18 2" xfId="141" xr:uid="{9E6D0DF6-F40D-4D75-8A4B-1FF61FA703F0}"/>
    <cellStyle name="Millares 19" xfId="142" xr:uid="{25CC9C59-38D0-4F5A-A53C-87D64D2DC343}"/>
    <cellStyle name="Millares 19 2" xfId="143" xr:uid="{2C23A96A-A749-465D-B688-9313D43E3F99}"/>
    <cellStyle name="Millares 2" xfId="144" xr:uid="{5364941B-9971-48D4-856A-23C83CA65991}"/>
    <cellStyle name="Millares 2 2" xfId="145" xr:uid="{6C55D46B-37C2-4B6F-B6E8-46C43F256BF8}"/>
    <cellStyle name="Millares 2 2 2" xfId="146" xr:uid="{90756F91-4520-43F0-97B7-C0E0F033404F}"/>
    <cellStyle name="Millares 20" xfId="147" xr:uid="{76DF6A3C-0589-49FD-A342-E9AC2CE85777}"/>
    <cellStyle name="Millares 20 2" xfId="148" xr:uid="{64549AFC-E9A0-4C78-B675-7D2FE8DE6D24}"/>
    <cellStyle name="Millares 21" xfId="149" xr:uid="{EE1E4D62-6699-4AE4-8323-5AD183E0C4C2}"/>
    <cellStyle name="Millares 21 2" xfId="150" xr:uid="{1B33E91B-F402-4290-AF1B-F624D115BF65}"/>
    <cellStyle name="Millares 22" xfId="151" xr:uid="{612EC1EF-BE11-4A09-A1C0-D99C38BA2BDB}"/>
    <cellStyle name="Millares 22 2" xfId="152" xr:uid="{AF43595C-A92A-4908-B39B-866D5EB69090}"/>
    <cellStyle name="Millares 23" xfId="153" xr:uid="{99D83FC2-A244-4D91-8586-35727D52B656}"/>
    <cellStyle name="Millares 23 2" xfId="154" xr:uid="{319AD100-6A14-4785-B027-86DEA15A7BE7}"/>
    <cellStyle name="Millares 24" xfId="155" xr:uid="{4ED927B4-4B3C-4E72-8C18-6296E75960F9}"/>
    <cellStyle name="Millares 24 2" xfId="156" xr:uid="{0BEAECF9-2987-4F07-B00F-DC9AE7B3CB63}"/>
    <cellStyle name="Millares 25" xfId="157" xr:uid="{BAF079E3-EFDD-4A9E-99A0-1E555AAB67CC}"/>
    <cellStyle name="Millares 25 2" xfId="158" xr:uid="{25411B14-6101-4F39-A4FF-758DCB631B6C}"/>
    <cellStyle name="Millares 26" xfId="159" xr:uid="{48886D25-4F9D-449E-A7B5-7B72D0F4C52E}"/>
    <cellStyle name="Millares 26 2" xfId="160" xr:uid="{96C68885-F18D-4037-9D19-C338D54E40FA}"/>
    <cellStyle name="Millares 27" xfId="161" xr:uid="{AD8ED594-279B-4036-939D-BBD997FB1AE0}"/>
    <cellStyle name="Millares 27 2" xfId="162" xr:uid="{4E454598-4F55-4969-95EC-188385970B00}"/>
    <cellStyle name="Millares 28" xfId="163" xr:uid="{3ECB309C-A3B0-41C9-9F6F-594B52370D6F}"/>
    <cellStyle name="Millares 28 2" xfId="164" xr:uid="{DD53B5B7-B151-48D4-8FFB-7BF7106B16CB}"/>
    <cellStyle name="Millares 29" xfId="165" xr:uid="{59865173-7E12-4771-86FC-1A69AC3E000B}"/>
    <cellStyle name="Millares 29 2" xfId="166" xr:uid="{E50F4E77-564B-41EB-9C3A-99FE14C3E2A5}"/>
    <cellStyle name="Millares 3" xfId="167" xr:uid="{FA18E2BD-87C7-4382-8FBD-A96D4AA4D0CA}"/>
    <cellStyle name="Millares 3 2" xfId="168" xr:uid="{BC47E896-D898-4EE5-808F-36FDE92E6160}"/>
    <cellStyle name="Millares 3 3" xfId="169" xr:uid="{400E8C1C-A8ED-423F-ADB6-9921EB30E9DB}"/>
    <cellStyle name="Millares 3 4" xfId="170" xr:uid="{93D9CDEE-A5A9-457F-AE84-C7A9059F6DEF}"/>
    <cellStyle name="Millares 30" xfId="171" xr:uid="{7B43BC3C-1260-4158-B092-BC80A5744837}"/>
    <cellStyle name="Millares 30 2" xfId="172" xr:uid="{CC66625E-BB3E-4323-B382-44490E3CFADF}"/>
    <cellStyle name="Millares 31" xfId="173" xr:uid="{BE8A70F6-358F-41A5-BCC2-FD72DFDBEB01}"/>
    <cellStyle name="Millares 31 2" xfId="174" xr:uid="{83A0B561-7670-4341-9761-2AF406813F68}"/>
    <cellStyle name="Millares 32" xfId="175" xr:uid="{A06CEFF9-9607-4278-AC2A-24A00F5F0D93}"/>
    <cellStyle name="Millares 32 2" xfId="176" xr:uid="{4AE94CFB-261C-4A07-A63A-C6FE5DF50B1E}"/>
    <cellStyle name="Millares 33" xfId="177" xr:uid="{A05BE192-869D-47B0-A52C-23EECBD07FB7}"/>
    <cellStyle name="Millares 33 2" xfId="178" xr:uid="{364AE2F1-CF6D-46F3-BEC8-692C30E45E06}"/>
    <cellStyle name="Millares 34" xfId="179" xr:uid="{CD6C4B9B-1A50-4ADD-A70F-395E989D76BC}"/>
    <cellStyle name="Millares 34 2" xfId="180" xr:uid="{75A7376D-B473-4B89-9441-84A77ECB12DC}"/>
    <cellStyle name="Millares 35" xfId="181" xr:uid="{110C0A22-A4DC-4182-AA7F-37DB7CC1445C}"/>
    <cellStyle name="Millares 35 2" xfId="182" xr:uid="{17E7C140-4A6E-4354-83D5-45F7CDC2314F}"/>
    <cellStyle name="Millares 36" xfId="183" xr:uid="{6C5BBDF0-0AC5-410B-8358-61FC3C0FF8C9}"/>
    <cellStyle name="Millares 36 2" xfId="184" xr:uid="{540D71F2-DC82-4648-8AB3-F1E863CC7299}"/>
    <cellStyle name="Millares 37" xfId="185" xr:uid="{88E95A2A-F0FB-435C-A2BA-D8C1EE544A0B}"/>
    <cellStyle name="Millares 37 2" xfId="186" xr:uid="{039E40BC-6A6E-4B0B-AD96-61C749F95074}"/>
    <cellStyle name="Millares 38" xfId="187" xr:uid="{95A8AB2D-7FCE-4B82-927B-E0AD4315B28E}"/>
    <cellStyle name="Millares 38 2" xfId="188" xr:uid="{D8159904-DE46-40CF-8912-329293E423EA}"/>
    <cellStyle name="Millares 39" xfId="189" xr:uid="{6E8D2913-4F1D-45C2-A25C-E11007FAB76E}"/>
    <cellStyle name="Millares 39 2" xfId="190" xr:uid="{B0E077B7-FB9F-4D28-9901-5752ADF7C589}"/>
    <cellStyle name="Millares 4" xfId="191" xr:uid="{6F9F6F10-6948-4941-A3E0-0450DDD1053F}"/>
    <cellStyle name="Millares 4 2" xfId="192" xr:uid="{9C708D4A-A6C9-4140-8977-06B0A25C7198}"/>
    <cellStyle name="Millares 4 3" xfId="193" xr:uid="{DF322B1C-F3A7-4F1C-B1DE-4E236F2A4DD3}"/>
    <cellStyle name="Millares 40" xfId="194" xr:uid="{4B96171C-2E06-4A3A-B087-DE1B13E373A3}"/>
    <cellStyle name="Millares 40 2" xfId="195" xr:uid="{C3F6D425-E6E5-458F-B18F-D3822E98B562}"/>
    <cellStyle name="Millares 41" xfId="196" xr:uid="{136F0DB7-3DCC-4170-8D51-1E14C346C759}"/>
    <cellStyle name="Millares 41 2" xfId="197" xr:uid="{FEB09F33-96D7-4F5F-B275-20DB9B956D83}"/>
    <cellStyle name="Millares 42" xfId="198" xr:uid="{1C252696-CDB6-4B6A-8BCA-E9A26F87A1FC}"/>
    <cellStyle name="Millares 42 2" xfId="199" xr:uid="{2A3F5C0B-38BE-46E1-A24B-DB860E5F765B}"/>
    <cellStyle name="Millares 43" xfId="200" xr:uid="{98B5D99B-7F62-4C32-88CC-D1BA7142474B}"/>
    <cellStyle name="Millares 43 2" xfId="201" xr:uid="{B38A2E9F-3819-43EA-BA46-E16409A42B4C}"/>
    <cellStyle name="Millares 44" xfId="202" xr:uid="{C66FDE5C-C094-4087-A96C-6B252D26EB07}"/>
    <cellStyle name="Millares 44 2" xfId="203" xr:uid="{C27625F5-4CEC-487C-B262-FB06E0472ECF}"/>
    <cellStyle name="Millares 45" xfId="204" xr:uid="{28D3ECBB-1D6A-4A99-A8CD-9C95F9F4690E}"/>
    <cellStyle name="Millares 45 2" xfId="205" xr:uid="{2995C603-C8E0-4837-A1ED-EC68ADFB7FC5}"/>
    <cellStyle name="Millares 46" xfId="206" xr:uid="{E932EF73-3B82-4C36-B310-F8FBF20A8531}"/>
    <cellStyle name="Millares 47" xfId="207" xr:uid="{5449ADBE-95D9-4877-B1B4-12BCF22856E6}"/>
    <cellStyle name="Millares 47 2" xfId="208" xr:uid="{75E368D3-5F49-4694-BAE1-A583A6CB20E8}"/>
    <cellStyle name="Millares 47 2 2" xfId="209" xr:uid="{ADFE3E92-FE31-49CB-9DF1-F62A1E639A17}"/>
    <cellStyle name="Millares 47 3" xfId="210" xr:uid="{CB714451-9EBB-430C-9DA5-EE951D7666C0}"/>
    <cellStyle name="Millares 48" xfId="211" xr:uid="{10B9BBA0-13FA-4429-A9AF-1B6934B8E4F2}"/>
    <cellStyle name="Millares 48 2" xfId="212" xr:uid="{29353594-FE77-4432-8804-44773D26D5DF}"/>
    <cellStyle name="Millares 48 2 2" xfId="213" xr:uid="{E0586719-EE98-4124-A59D-31BCDDF22A39}"/>
    <cellStyle name="Millares 48 3" xfId="214" xr:uid="{5BC186F4-54AD-4B98-B08A-655BDF661CAB}"/>
    <cellStyle name="Millares 49" xfId="215" xr:uid="{97D0213F-3A65-406C-8745-AC8FD508143C}"/>
    <cellStyle name="Millares 49 2" xfId="216" xr:uid="{42011D5A-1D84-471B-96FE-884A1908FFD2}"/>
    <cellStyle name="Millares 49 2 2" xfId="217" xr:uid="{0E113448-1F11-4BB6-9EEE-D729A7EF1E79}"/>
    <cellStyle name="Millares 49 3" xfId="218" xr:uid="{AD419D5A-077B-49E5-80B0-D93289581E25}"/>
    <cellStyle name="Millares 5" xfId="219" xr:uid="{86A5B827-F7BD-4D4B-A83E-EE3DD96EA2F7}"/>
    <cellStyle name="Millares 5 2" xfId="220" xr:uid="{0BB6F9BA-C15C-4164-AE49-8A0F7EA88157}"/>
    <cellStyle name="Millares 5 3" xfId="221" xr:uid="{51F911A1-3304-4B12-B456-2A9A4262AFF4}"/>
    <cellStyle name="Millares 50" xfId="222" xr:uid="{72B81266-4595-40B5-8D6F-5CEB8D7F933C}"/>
    <cellStyle name="Millares 50 2" xfId="223" xr:uid="{9FF0CE93-6866-45BE-99EE-FBFE9E965839}"/>
    <cellStyle name="Millares 50 2 2" xfId="224" xr:uid="{A2FE1442-8335-452B-95DC-21DF01189DC8}"/>
    <cellStyle name="Millares 50 3" xfId="225" xr:uid="{9E550E1B-11C1-4618-9FB8-84A39EB71F83}"/>
    <cellStyle name="Millares 51" xfId="226" xr:uid="{C889419C-AA92-457C-AADE-19A38131A79F}"/>
    <cellStyle name="Millares 52" xfId="227" xr:uid="{BF392603-B0C1-4FDC-9070-FA8DEFF54863}"/>
    <cellStyle name="Millares 53" xfId="228" xr:uid="{4FA9182D-DF8D-491C-A4F0-5A208352B423}"/>
    <cellStyle name="Millares 54" xfId="229" xr:uid="{0FA389DF-ECF0-4393-810D-519D72277D89}"/>
    <cellStyle name="Millares 54 2" xfId="230" xr:uid="{36EC798D-7F85-4B3C-B213-F901B3C0821B}"/>
    <cellStyle name="Millares 55" xfId="231" xr:uid="{D9500161-C8F5-45CC-82FE-9668D5389DE2}"/>
    <cellStyle name="Millares 55 2" xfId="232" xr:uid="{1BE4D5BE-2465-435C-8BF9-F879CA1F51B2}"/>
    <cellStyle name="Millares 56" xfId="233" xr:uid="{0E27F2EB-CAC1-434F-8489-B5CCA8CFC8F6}"/>
    <cellStyle name="Millares 56 2" xfId="234" xr:uid="{E7364313-0AC7-45C5-AD14-32AADE3DDF6C}"/>
    <cellStyle name="Millares 57" xfId="235" xr:uid="{3DD9CB20-198B-4A16-B76C-6ECF3F413AED}"/>
    <cellStyle name="Millares 57 2" xfId="236" xr:uid="{D6E4FD2F-3AED-4ED4-926C-DB74F2C3913E}"/>
    <cellStyle name="Millares 58" xfId="237" xr:uid="{99D48439-1B47-4FE2-A366-A65631479E45}"/>
    <cellStyle name="Millares 58 2" xfId="238" xr:uid="{40350B17-A62D-4671-8FE0-DAB99E02F65F}"/>
    <cellStyle name="Millares 59" xfId="239" xr:uid="{C3D1A387-BFAB-42EC-BB16-9B67853DA1FE}"/>
    <cellStyle name="Millares 6" xfId="240" xr:uid="{870B7E6B-4DCC-4546-80AC-08EAF2D19BA8}"/>
    <cellStyle name="Millares 6 2" xfId="241" xr:uid="{0C105487-A9BA-4492-8C48-5E68BBF38D6D}"/>
    <cellStyle name="Millares 6 3" xfId="242" xr:uid="{94E2020F-B95B-4C5A-9983-DA1AECAA33B1}"/>
    <cellStyle name="Millares 60" xfId="243" xr:uid="{2B87E36E-38DD-4D4F-A5B1-EB3A6F96EE89}"/>
    <cellStyle name="Millares 61" xfId="244" xr:uid="{85BD304E-D30F-41AC-9B90-1D6677A78399}"/>
    <cellStyle name="Millares 62" xfId="245" xr:uid="{8B92BF6D-DC11-468F-ACA7-40879A6B79A5}"/>
    <cellStyle name="Millares 63" xfId="246" xr:uid="{4D021C03-824B-41AA-A7A3-E2E504CE884D}"/>
    <cellStyle name="Millares 64" xfId="247" xr:uid="{1FF242CB-C5A6-4836-9D08-93F76E389789}"/>
    <cellStyle name="Millares 65" xfId="248" xr:uid="{2E9F59E4-4163-4584-B824-4778DD32BD44}"/>
    <cellStyle name="Millares 66" xfId="249" xr:uid="{EE0E4D40-EFF0-4A62-8CFC-5198A75581B0}"/>
    <cellStyle name="Millares 67" xfId="250" xr:uid="{F353C15F-3FF4-42CE-A554-EDB31DC60A43}"/>
    <cellStyle name="Millares 68" xfId="251" xr:uid="{4FFADF06-A25E-469B-82A3-6AFE0B5A088A}"/>
    <cellStyle name="Millares 69" xfId="106" xr:uid="{67A74B57-C413-40EF-8CA8-41F7127E86BF}"/>
    <cellStyle name="Millares 7" xfId="252" xr:uid="{9AFAF719-4250-4651-B32C-2D3FBEFEE9EA}"/>
    <cellStyle name="Millares 7 2" xfId="253" xr:uid="{BDFA51DE-C022-42CD-9DB7-B013A067981E}"/>
    <cellStyle name="Millares 7 3" xfId="254" xr:uid="{3B4E25D9-8B3D-49A9-9CE4-E85C58AB35A0}"/>
    <cellStyle name="Millares 70" xfId="361" xr:uid="{513224F3-FABF-4D01-B192-01A15A104DC5}"/>
    <cellStyle name="Millares 71" xfId="368" xr:uid="{A9A33BC9-C654-4921-A1A6-18A84D18BDD1}"/>
    <cellStyle name="Millares 72" xfId="360" xr:uid="{F94BDF8D-ECB4-4FBD-BAF3-D91E0549FD91}"/>
    <cellStyle name="Millares 73" xfId="367" xr:uid="{E71E33D6-2D39-4A78-AD35-EF22982EC063}"/>
    <cellStyle name="Millares 74" xfId="357" xr:uid="{2E578AEA-D1A5-4DBF-AB82-771107D817E4}"/>
    <cellStyle name="Millares 75" xfId="355" xr:uid="{34E691F4-C950-450F-B08F-E91593D69693}"/>
    <cellStyle name="Millares 76" xfId="356" xr:uid="{8048E67A-6F81-45FE-9B4B-659B7F9305BE}"/>
    <cellStyle name="Millares 77" xfId="363" xr:uid="{D2FA44FB-C809-4039-B900-4D4ADC0A9634}"/>
    <cellStyle name="Millares 78" xfId="359" xr:uid="{CCFCE851-A08A-4E67-BDB7-E8F0C6114082}"/>
    <cellStyle name="Millares 79" xfId="370" xr:uid="{E867812F-36FB-4CB8-8334-C181230388AD}"/>
    <cellStyle name="Millares 8" xfId="255" xr:uid="{863E9273-0AEF-4D59-BFCE-BEAD5B0C9F61}"/>
    <cellStyle name="Millares 8 2" xfId="256" xr:uid="{71DA38C3-3A9F-495F-A9C8-6361509F6886}"/>
    <cellStyle name="Millares 8 3" xfId="257" xr:uid="{947B61CC-AB65-4119-8C53-C9ED670E5FA7}"/>
    <cellStyle name="Millares 80" xfId="362" xr:uid="{B1A27366-63C6-480D-A3B6-6A5A3F0E5496}"/>
    <cellStyle name="Millares 81" xfId="366" xr:uid="{9F8BCF3D-A1DF-436C-A8ED-BA8753C7D4E3}"/>
    <cellStyle name="Millares 82" xfId="371" xr:uid="{3B69F550-D9B2-47F4-AF8A-278745EF67D1}"/>
    <cellStyle name="Millares 83" xfId="364" xr:uid="{442D0B61-0E89-4EA9-B91B-9D95AC2B99A9}"/>
    <cellStyle name="Millares 84" xfId="372" xr:uid="{9BE4ED62-F98F-4693-8D3B-9AA28D1A3DFC}"/>
    <cellStyle name="Millares 85" xfId="365" xr:uid="{09607777-F43E-47E3-B5DD-6CEC9BAD9798}"/>
    <cellStyle name="Millares 86" xfId="358" xr:uid="{5A08E698-70CF-485B-9BA8-A0655CB31A2D}"/>
    <cellStyle name="Millares 87" xfId="369" xr:uid="{1B8DC712-F242-4AEC-BC53-4E62BC147DD0}"/>
    <cellStyle name="Millares 9" xfId="258" xr:uid="{B4CA1D16-0951-4395-9AB5-5DBA907D3753}"/>
    <cellStyle name="Millares 9 2" xfId="259" xr:uid="{6540DD07-BB2E-47F7-AA39-475C28880924}"/>
    <cellStyle name="Millares 9 3" xfId="260" xr:uid="{D474B61B-24E1-4C97-95A1-48FBA37F1636}"/>
    <cellStyle name="Neutral" xfId="13" builtinId="28" customBuiltin="1"/>
    <cellStyle name="Neutral 2" xfId="262" xr:uid="{9DFE33EE-E7B0-4191-99DB-FAD6F488B238}"/>
    <cellStyle name="Neutral 3" xfId="263" xr:uid="{23E7EF35-564E-4DB1-BA2C-808B944EAB40}"/>
    <cellStyle name="Neutral 4" xfId="261" xr:uid="{71925DFC-C76E-47AB-B477-FB368DB75CAB}"/>
    <cellStyle name="Normal" xfId="0" builtinId="0"/>
    <cellStyle name="Normal 10" xfId="2" xr:uid="{AC2784B0-8408-4F78-9F53-62ECAF522002}"/>
    <cellStyle name="Normal 11" xfId="264" xr:uid="{38FBEA0F-CD52-4985-BB56-8FC557D511B4}"/>
    <cellStyle name="Normal 11 2" xfId="265" xr:uid="{1391B95A-F13D-47F3-AF69-CA2BD7101A0B}"/>
    <cellStyle name="Normal 12" xfId="48" xr:uid="{A01FF993-FC9B-4886-850D-CE6AA1FA8669}"/>
    <cellStyle name="Normal 12 2" xfId="266" xr:uid="{9188827B-32E5-423F-82A6-F51E4DCB2758}"/>
    <cellStyle name="Normal 13" xfId="267" xr:uid="{5C9307CF-52A7-4CB0-9D79-0778734A42E0}"/>
    <cellStyle name="Normal 13 2" xfId="268" xr:uid="{5275B5AC-CC44-439A-B253-8D9F40F5C154}"/>
    <cellStyle name="Normal 14" xfId="269" xr:uid="{22A3684A-79B0-4CFC-AB69-CB6D7E671E50}"/>
    <cellStyle name="Normal 14 2" xfId="270" xr:uid="{57B9C364-37D1-4C88-BE5F-5B1A110E0ED7}"/>
    <cellStyle name="Normal 15" xfId="271" xr:uid="{A31D88CE-8781-4003-9B98-EB4838D5C762}"/>
    <cellStyle name="Normal 15 2" xfId="272" xr:uid="{60259D29-9512-4439-99B4-5EA41B94995B}"/>
    <cellStyle name="Normal 16" xfId="273" xr:uid="{E1D01C61-96A7-48CC-A847-475F2EF653BA}"/>
    <cellStyle name="Normal 16 2" xfId="274" xr:uid="{D92EAB2C-0A71-4CC8-A216-EA3145E274CB}"/>
    <cellStyle name="Normal 17" xfId="275" xr:uid="{2E77C2D5-F90B-4BB9-A805-C6D3E9D7F502}"/>
    <cellStyle name="Normal 17 2" xfId="276" xr:uid="{FC608F05-FC17-4342-9BA4-FB52682D44E5}"/>
    <cellStyle name="Normal 18" xfId="277" xr:uid="{876DF9F5-D50F-4F48-8728-709DAF10834E}"/>
    <cellStyle name="Normal 18 2" xfId="278" xr:uid="{D8362907-2C9F-4190-ADA0-CAF843896559}"/>
    <cellStyle name="Normal 19" xfId="279" xr:uid="{123F35FB-678B-411E-8CB6-29EBC93A98F8}"/>
    <cellStyle name="Normal 19 2" xfId="280" xr:uid="{F642EE86-5A78-43E9-8B2A-9CE0086B7F95}"/>
    <cellStyle name="Normal 2" xfId="281" xr:uid="{F2C2E70A-958C-4711-9BBE-496BD97F9E90}"/>
    <cellStyle name="Normal 2 2" xfId="282" xr:uid="{3961B117-3F3A-4759-B18B-E6E8F51BB077}"/>
    <cellStyle name="Normal 2 2 2" xfId="283" xr:uid="{C243DC40-D430-429F-8B84-69DE5F5B9955}"/>
    <cellStyle name="Normal 2 3" xfId="284" xr:uid="{8B0D796E-0896-41CD-BE80-3002C1E1B8F1}"/>
    <cellStyle name="Normal 2 3 2" xfId="285" xr:uid="{42C51BC6-6F9D-4772-8454-79CCF89C8F97}"/>
    <cellStyle name="Normal 20" xfId="286" xr:uid="{08C66FD0-0CAF-47E9-8157-FFF0E37ACDE4}"/>
    <cellStyle name="Normal 20 2" xfId="287" xr:uid="{06412448-A82A-4247-8988-6EA3C7BD3637}"/>
    <cellStyle name="Normal 21" xfId="47" xr:uid="{17797B11-6D22-4C13-9832-2ADC893A70B8}"/>
    <cellStyle name="Normal 22" xfId="50" xr:uid="{26CEAD74-9B47-446C-8F86-1E21D896988C}"/>
    <cellStyle name="Normal 3" xfId="288" xr:uid="{17654EDF-6017-4746-AC37-DBB082D81E58}"/>
    <cellStyle name="Normal 3 2" xfId="289" xr:uid="{990FF412-CA65-4AED-928A-2CFF21FC7C12}"/>
    <cellStyle name="Normal 3 2 2" xfId="290" xr:uid="{C25E23BF-1D96-42C4-A13A-5926D8B47ECD}"/>
    <cellStyle name="Normal 3 3" xfId="291" xr:uid="{FF09BA2F-2793-4B39-BEF3-BCECD6A655D6}"/>
    <cellStyle name="Normal 4" xfId="292" xr:uid="{3D00A179-0355-4239-B70E-B01D475BD830}"/>
    <cellStyle name="Normal 4 2" xfId="293" xr:uid="{050A93CD-DBF8-42A2-AAB9-BF42941EFBEF}"/>
    <cellStyle name="Normal 4 2 2" xfId="294" xr:uid="{A686C53D-F71A-48C5-9B29-86FB2E8B84A9}"/>
    <cellStyle name="Normal 4 3" xfId="295" xr:uid="{32E05C8C-A997-4A56-819D-0C6BD21BD52D}"/>
    <cellStyle name="Normal 4 4" xfId="296" xr:uid="{EC3215BC-9AE9-41D4-A2D7-80AFD7C0392B}"/>
    <cellStyle name="Normal 4 5" xfId="297" xr:uid="{30175AC4-677A-4960-BA9B-547F26D211FE}"/>
    <cellStyle name="Normal 5" xfId="298" xr:uid="{CA3EFD5D-498A-42D4-875B-2746E29EB475}"/>
    <cellStyle name="Normal 5 2" xfId="299" xr:uid="{C35F29AD-6BDF-4CC0-84CC-F78EBC176F8B}"/>
    <cellStyle name="Normal 5 2 2" xfId="300" xr:uid="{E0D9AFF9-F482-4004-ADB4-A67A0EAD4C6D}"/>
    <cellStyle name="Normal 5 3" xfId="301" xr:uid="{B4F61AF4-14AC-4B4F-BC83-004970A32570}"/>
    <cellStyle name="Normal 6" xfId="302" xr:uid="{A7394176-E077-4DB6-861A-5B85B7976D15}"/>
    <cellStyle name="Normal 6 2" xfId="303" xr:uid="{D448F991-67A1-491B-8D1A-871245B563B5}"/>
    <cellStyle name="Normal 7" xfId="304" xr:uid="{402C584C-66BD-461E-BD1C-E9C54DF5A6CB}"/>
    <cellStyle name="Normal 7 2" xfId="305" xr:uid="{50ECFF6C-16A8-4125-9FED-6DFD30947C78}"/>
    <cellStyle name="Normal 8" xfId="306" xr:uid="{621D4FCE-D230-473A-A9F0-395834B0CEC1}"/>
    <cellStyle name="Normal 8 2" xfId="307" xr:uid="{B94A6489-9B6D-4381-BA0C-B99A57A15125}"/>
    <cellStyle name="Normal 9" xfId="308" xr:uid="{C55C9D72-D3C7-4D40-A8C8-B0E0260DF17B}"/>
    <cellStyle name="Normal 9 2" xfId="309" xr:uid="{656D9A3B-C205-47F1-901F-2ECCF9BD101B}"/>
    <cellStyle name="Notas" xfId="20" builtinId="10" customBuiltin="1"/>
    <cellStyle name="Notas 10" xfId="310" xr:uid="{DCBBCBDA-4438-448D-B9A9-1F7EC0DB19A2}"/>
    <cellStyle name="Notas 10 2" xfId="311" xr:uid="{9B125D81-55A1-4817-9A1E-2089A3519E7C}"/>
    <cellStyle name="Notas 11" xfId="312" xr:uid="{0A689737-F28F-417A-927F-EFC5B5B6DD4A}"/>
    <cellStyle name="Notas 11 2" xfId="313" xr:uid="{A247E3B5-1CEB-4123-8DE4-4CCF47CCDA4F}"/>
    <cellStyle name="Notas 12" xfId="314" xr:uid="{D1747050-B92E-4EF3-A163-56F96BB17955}"/>
    <cellStyle name="Notas 12 2" xfId="315" xr:uid="{B3779CBE-C5CE-42BE-BAEF-54E8BA0CA4C5}"/>
    <cellStyle name="Notas 13" xfId="316" xr:uid="{EA712A8C-CBA5-443F-990C-86E23DCD4158}"/>
    <cellStyle name="Notas 13 2" xfId="317" xr:uid="{F02BBCA0-8E52-4305-9B3C-FF7B34380F48}"/>
    <cellStyle name="Notas 14" xfId="318" xr:uid="{351BC77A-B0D0-4491-96AC-94975D67B4B9}"/>
    <cellStyle name="Notas 14 2" xfId="319" xr:uid="{655A3708-A531-4672-8FD1-F366F0068451}"/>
    <cellStyle name="Notas 15" xfId="320" xr:uid="{1168670C-FC21-4EA4-98AF-2A2949E8AA88}"/>
    <cellStyle name="Notas 15 2" xfId="321" xr:uid="{4642BA6F-0945-421E-A546-3AF6E53E4E62}"/>
    <cellStyle name="Notas 2" xfId="322" xr:uid="{B2DCB03A-6B41-4BE3-8F9A-DEF3395C1D96}"/>
    <cellStyle name="Notas 2 2" xfId="323" xr:uid="{0E7F32FA-1286-4851-BF70-14D891489FB1}"/>
    <cellStyle name="Notas 3" xfId="324" xr:uid="{D32451E8-F012-444D-8627-7092CE0D63B6}"/>
    <cellStyle name="Notas 3 2" xfId="325" xr:uid="{373A43D0-233A-48A2-8CC4-190FEB438F1C}"/>
    <cellStyle name="Notas 4" xfId="326" xr:uid="{452543B4-7394-4463-B17E-FF565C4DB4A7}"/>
    <cellStyle name="Notas 4 2" xfId="327" xr:uid="{4F858519-D6DF-49ED-9E01-DFD3DE50E598}"/>
    <cellStyle name="Notas 5" xfId="328" xr:uid="{DC33AE99-01A6-4C32-BB5D-7BAEBA346BA8}"/>
    <cellStyle name="Notas 5 2" xfId="329" xr:uid="{3CC32776-FBF7-41C8-ABF5-CE807E20D243}"/>
    <cellStyle name="Notas 6" xfId="330" xr:uid="{4CBB0D7C-B1F4-4846-B3D8-508850B9AC86}"/>
    <cellStyle name="Notas 6 2" xfId="331" xr:uid="{0BF8D2E5-B642-4E11-87E5-5DA123C9B4DA}"/>
    <cellStyle name="Notas 7" xfId="332" xr:uid="{26C77CDA-9A3A-4C83-BD81-793C6C12B35A}"/>
    <cellStyle name="Notas 7 2" xfId="333" xr:uid="{A30E8907-C355-4514-9DE3-206E042936D6}"/>
    <cellStyle name="Notas 8" xfId="334" xr:uid="{7A2A0254-4127-4DEF-A2BD-6D1D2187C8C7}"/>
    <cellStyle name="Notas 8 2" xfId="335" xr:uid="{73187A60-0031-43CD-AFFF-F732E9AF2026}"/>
    <cellStyle name="Notas 9" xfId="336" xr:uid="{35132F7B-2B41-40A5-906E-B945F546215C}"/>
    <cellStyle name="Notas 9 2" xfId="337" xr:uid="{8198965D-7A91-4AA3-B582-89F03FCEF4DB}"/>
    <cellStyle name="Porcentaje" xfId="1" builtinId="5"/>
    <cellStyle name="Porcentaje 2" xfId="3" xr:uid="{B9C5604F-BDFE-4426-9911-C2173026C705}"/>
    <cellStyle name="Porcentaje 2 2" xfId="339" xr:uid="{ED5315EF-4420-4138-9DCE-CC24C552D05D}"/>
    <cellStyle name="Porcentaje 2 2 2" xfId="340" xr:uid="{355775A4-3A0F-4214-944D-DAD1A9FF584E}"/>
    <cellStyle name="Porcentaje 3" xfId="341" xr:uid="{5703EB08-1CE0-4C92-B574-DB7D678D77FE}"/>
    <cellStyle name="Porcentaje 3 2" xfId="342" xr:uid="{BA17E543-10A4-43CF-95E2-9DD2AF8EFAC3}"/>
    <cellStyle name="Porcentaje 4" xfId="343" xr:uid="{DAD54A1D-4F4B-4347-AE83-A3A0D2546390}"/>
    <cellStyle name="Porcentaje 5" xfId="338" xr:uid="{02C95AAF-3150-476B-A3E6-D74AFA80FA50}"/>
    <cellStyle name="Porcentual 2" xfId="344" xr:uid="{86BDC059-AA3A-4B91-9205-D53D76D8251E}"/>
    <cellStyle name="Porcentual_Productos Sice" xfId="345" xr:uid="{DD101420-F661-4321-80F1-A42E1815B9A1}"/>
    <cellStyle name="Salida" xfId="15" builtinId="21" customBuiltin="1"/>
    <cellStyle name="Salida 2" xfId="346" xr:uid="{AD87053C-D7B9-495F-BB82-B27FD1B17C11}"/>
    <cellStyle name="Texto de advertencia" xfId="19" builtinId="11" customBuiltin="1"/>
    <cellStyle name="Texto de advertencia 2" xfId="347" xr:uid="{12782389-F065-412B-90FA-FA95DCAABEC6}"/>
    <cellStyle name="Texto explicativo" xfId="21" builtinId="53" customBuiltin="1"/>
    <cellStyle name="Texto explicativo 2" xfId="348" xr:uid="{BD55478A-4439-4ECD-A6B4-A486EC37D997}"/>
    <cellStyle name="Título" xfId="6" builtinId="15" customBuiltin="1"/>
    <cellStyle name="Título 1 2" xfId="349" xr:uid="{66922DD9-5BA7-4E6B-A24A-C7B46B883236}"/>
    <cellStyle name="Título 2" xfId="8" builtinId="17" customBuiltin="1"/>
    <cellStyle name="Título 2 2" xfId="350" xr:uid="{5AB41736-E66D-4CF0-8AE1-769D8E40938E}"/>
    <cellStyle name="Título 3" xfId="9" builtinId="18" customBuiltin="1"/>
    <cellStyle name="Título 3 2" xfId="351" xr:uid="{984D56BD-BC19-4C0E-B9C6-47AE36DD8B46}"/>
    <cellStyle name="Título 4" xfId="352" xr:uid="{E0FE1CD6-0FB9-4028-B752-731596E7847E}"/>
    <cellStyle name="Total" xfId="22" builtinId="25" customBuiltin="1"/>
    <cellStyle name="Total 2" xfId="354" xr:uid="{2CCFEF3C-BC8E-4EEF-98E9-53F1332A3D0A}"/>
    <cellStyle name="Total 3" xfId="353" xr:uid="{6725A068-F938-4194-825E-8ABD9094D2FE}"/>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D65E2CC-E4E9-478F-8EB7-93F2C9B2844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 1. Evolución de las exportaciones de vino (total).</a:t>
            </a:r>
          </a:p>
          <a:p>
            <a:pPr>
              <a:defRPr sz="1100"/>
            </a:pPr>
            <a:r>
              <a:rPr lang="es-CL" sz="1100"/>
              <a:t>Período 2000 a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'Evol export'!$O$5:$P$5</c:f>
              <c:strCache>
                <c:ptCount val="2"/>
                <c:pt idx="0">
                  <c:v>Volumen total</c:v>
                </c:pt>
                <c:pt idx="1">
                  <c:v>Mill. Litros</c:v>
                </c:pt>
              </c:strCache>
            </c:strRef>
          </c:tx>
          <c:spPr>
            <a:solidFill>
              <a:schemeClr val="accent1"/>
            </a:solidFill>
            <a:ln>
              <a:noFill/>
            </a:ln>
            <a:effectLst/>
          </c:spPr>
          <c:invertIfNegative val="0"/>
          <c:cat>
            <c:strRef>
              <c:f>'Evol export'!$Q$3:$AJ$4</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export'!$Q$5:$AJ$5</c:f>
              <c:numCache>
                <c:formatCode>#,##0</c:formatCode>
                <c:ptCount val="20"/>
                <c:pt idx="0">
                  <c:v>264.75042000000002</c:v>
                </c:pt>
                <c:pt idx="1">
                  <c:v>308.94225599999999</c:v>
                </c:pt>
                <c:pt idx="2">
                  <c:v>344.06530935310002</c:v>
                </c:pt>
                <c:pt idx="3">
                  <c:v>390.96013003370001</c:v>
                </c:pt>
                <c:pt idx="4">
                  <c:v>465.3393175571</c:v>
                </c:pt>
                <c:pt idx="5">
                  <c:v>413.65611972459999</c:v>
                </c:pt>
                <c:pt idx="6">
                  <c:v>470.09455889540004</c:v>
                </c:pt>
                <c:pt idx="7">
                  <c:v>599.78646680209988</c:v>
                </c:pt>
                <c:pt idx="8">
                  <c:v>581.72047084199994</c:v>
                </c:pt>
                <c:pt idx="9">
                  <c:v>687.65672542569996</c:v>
                </c:pt>
                <c:pt idx="10">
                  <c:v>725.38451726690005</c:v>
                </c:pt>
                <c:pt idx="11">
                  <c:v>660.04612720440002</c:v>
                </c:pt>
                <c:pt idx="12">
                  <c:v>743.9480811599999</c:v>
                </c:pt>
                <c:pt idx="13">
                  <c:v>873.51530059059996</c:v>
                </c:pt>
                <c:pt idx="14">
                  <c:v>796.43082167889997</c:v>
                </c:pt>
                <c:pt idx="15">
                  <c:v>875.0329999999999</c:v>
                </c:pt>
                <c:pt idx="16">
                  <c:v>906.32799999999997</c:v>
                </c:pt>
                <c:pt idx="17">
                  <c:v>939.54</c:v>
                </c:pt>
                <c:pt idx="18">
                  <c:v>844.7</c:v>
                </c:pt>
                <c:pt idx="19">
                  <c:v>867.75499999999988</c:v>
                </c:pt>
              </c:numCache>
            </c:numRef>
          </c:val>
          <c:extLst>
            <c:ext xmlns:c16="http://schemas.microsoft.com/office/drawing/2014/chart" uri="{C3380CC4-5D6E-409C-BE32-E72D297353CC}">
              <c16:uniqueId val="{00000000-CAC6-4E33-B274-AC8D59F8FCD6}"/>
            </c:ext>
          </c:extLst>
        </c:ser>
        <c:ser>
          <c:idx val="1"/>
          <c:order val="1"/>
          <c:tx>
            <c:strRef>
              <c:f>'Evol export'!$O$6:$P$6</c:f>
              <c:strCache>
                <c:ptCount val="2"/>
                <c:pt idx="0">
                  <c:v>Valor total</c:v>
                </c:pt>
                <c:pt idx="1">
                  <c:v>Mill. USD</c:v>
                </c:pt>
              </c:strCache>
            </c:strRef>
          </c:tx>
          <c:spPr>
            <a:solidFill>
              <a:schemeClr val="accent2"/>
            </a:solidFill>
            <a:ln>
              <a:noFill/>
            </a:ln>
            <a:effectLst/>
          </c:spPr>
          <c:invertIfNegative val="0"/>
          <c:cat>
            <c:strRef>
              <c:f>'Evol export'!$Q$3:$AJ$4</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export'!$Q$6:$AJ$6</c:f>
              <c:numCache>
                <c:formatCode>#,##0</c:formatCode>
                <c:ptCount val="20"/>
                <c:pt idx="0">
                  <c:v>568.92613499999993</c:v>
                </c:pt>
                <c:pt idx="1">
                  <c:v>587.8004279999999</c:v>
                </c:pt>
                <c:pt idx="2">
                  <c:v>598.37332026999991</c:v>
                </c:pt>
                <c:pt idx="3">
                  <c:v>666.28691326000001</c:v>
                </c:pt>
                <c:pt idx="4">
                  <c:v>832.55681260000006</c:v>
                </c:pt>
                <c:pt idx="5">
                  <c:v>872.49015702000008</c:v>
                </c:pt>
                <c:pt idx="6">
                  <c:v>958.12004132999994</c:v>
                </c:pt>
                <c:pt idx="7">
                  <c:v>1246.5129926999998</c:v>
                </c:pt>
                <c:pt idx="8">
                  <c:v>1366.7572898600004</c:v>
                </c:pt>
                <c:pt idx="9">
                  <c:v>1372.2251541599999</c:v>
                </c:pt>
                <c:pt idx="10">
                  <c:v>1532.6636520499999</c:v>
                </c:pt>
                <c:pt idx="11">
                  <c:v>1680.1964922900002</c:v>
                </c:pt>
                <c:pt idx="12">
                  <c:v>1777.2309957100001</c:v>
                </c:pt>
                <c:pt idx="13">
                  <c:v>1867.0447450000001</c:v>
                </c:pt>
                <c:pt idx="14">
                  <c:v>1834.2605475400001</c:v>
                </c:pt>
                <c:pt idx="15">
                  <c:v>1843.5249999999999</c:v>
                </c:pt>
                <c:pt idx="16">
                  <c:v>1843.509</c:v>
                </c:pt>
                <c:pt idx="17">
                  <c:v>2006.3540000000003</c:v>
                </c:pt>
                <c:pt idx="18">
                  <c:v>1983.6000000000001</c:v>
                </c:pt>
                <c:pt idx="19">
                  <c:v>1921.1040000000003</c:v>
                </c:pt>
              </c:numCache>
            </c:numRef>
          </c:val>
          <c:extLst>
            <c:ext xmlns:c16="http://schemas.microsoft.com/office/drawing/2014/chart" uri="{C3380CC4-5D6E-409C-BE32-E72D297353CC}">
              <c16:uniqueId val="{00000001-CAC6-4E33-B274-AC8D59F8FCD6}"/>
            </c:ext>
          </c:extLst>
        </c:ser>
        <c:dLbls>
          <c:showLegendKey val="0"/>
          <c:showVal val="0"/>
          <c:showCatName val="0"/>
          <c:showSerName val="0"/>
          <c:showPercent val="0"/>
          <c:showBubbleSize val="0"/>
        </c:dLbls>
        <c:gapWidth val="219"/>
        <c:overlap val="-27"/>
        <c:axId val="2023569359"/>
        <c:axId val="222800639"/>
      </c:barChart>
      <c:catAx>
        <c:axId val="2023569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22800639"/>
        <c:crosses val="autoZero"/>
        <c:auto val="1"/>
        <c:lblAlgn val="ctr"/>
        <c:lblOffset val="100"/>
        <c:noMultiLvlLbl val="0"/>
      </c:catAx>
      <c:valAx>
        <c:axId val="222800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CL" b="1"/>
                  <a:t>Millones de litros - Millones USD</a:t>
                </a:r>
              </a:p>
            </c:rich>
          </c:tx>
          <c:layout>
            <c:manualLayout>
              <c:xMode val="edge"/>
              <c:yMode val="edge"/>
              <c:x val="2.4943310657596373E-2"/>
              <c:y val="0.1984259259259259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023569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10. Chile. Volumen de exportaciones de vino con denominación de origen (millones de litros)</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2158242397837117"/>
          <c:y val="0.15046873512645434"/>
          <c:w val="0.87841757602162884"/>
          <c:h val="0.40725598954939679"/>
        </c:manualLayout>
      </c:layout>
      <c:lineChart>
        <c:grouping val="standard"/>
        <c:varyColors val="0"/>
        <c:ser>
          <c:idx val="1"/>
          <c:order val="1"/>
          <c:tx>
            <c:strRef>
              <c:f>'Graficos vinos DO'!$Y$3</c:f>
              <c:strCache>
                <c:ptCount val="1"/>
                <c:pt idx="0">
                  <c:v>2016</c:v>
                </c:pt>
              </c:strCache>
            </c:strRef>
          </c:tx>
          <c:spPr>
            <a:ln w="28575" cap="rnd">
              <a:solidFill>
                <a:schemeClr val="accent2"/>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DO'!$Z$3:$AK$3</c:f>
              <c:numCache>
                <c:formatCode>0.0</c:formatCode>
                <c:ptCount val="12"/>
                <c:pt idx="0">
                  <c:v>34.801410075999996</c:v>
                </c:pt>
                <c:pt idx="1">
                  <c:v>26.140552266</c:v>
                </c:pt>
                <c:pt idx="2">
                  <c:v>32.888241957699996</c:v>
                </c:pt>
                <c:pt idx="3">
                  <c:v>35.9801589534</c:v>
                </c:pt>
                <c:pt idx="4">
                  <c:v>42.5120744305</c:v>
                </c:pt>
                <c:pt idx="5">
                  <c:v>38.111397738200004</c:v>
                </c:pt>
                <c:pt idx="6">
                  <c:v>42.937277578</c:v>
                </c:pt>
                <c:pt idx="7">
                  <c:v>41.387071516999995</c:v>
                </c:pt>
                <c:pt idx="8">
                  <c:v>37.850101860000002</c:v>
                </c:pt>
                <c:pt idx="9">
                  <c:v>39.7293095725</c:v>
                </c:pt>
                <c:pt idx="10">
                  <c:v>41.125384937999996</c:v>
                </c:pt>
                <c:pt idx="11">
                  <c:v>37.6041943492</c:v>
                </c:pt>
              </c:numCache>
            </c:numRef>
          </c:val>
          <c:smooth val="0"/>
          <c:extLst>
            <c:ext xmlns:c16="http://schemas.microsoft.com/office/drawing/2014/chart" uri="{C3380CC4-5D6E-409C-BE32-E72D297353CC}">
              <c16:uniqueId val="{00000001-D584-4281-AE33-099E96291A2A}"/>
            </c:ext>
          </c:extLst>
        </c:ser>
        <c:ser>
          <c:idx val="2"/>
          <c:order val="2"/>
          <c:tx>
            <c:strRef>
              <c:f>'Graficos vinos DO'!$Y$4</c:f>
              <c:strCache>
                <c:ptCount val="1"/>
                <c:pt idx="0">
                  <c:v>2017</c:v>
                </c:pt>
              </c:strCache>
            </c:strRef>
          </c:tx>
          <c:spPr>
            <a:ln w="28575" cap="rnd">
              <a:solidFill>
                <a:schemeClr val="accent3"/>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DO'!$Z$4:$AK$4</c:f>
              <c:numCache>
                <c:formatCode>0.0</c:formatCode>
                <c:ptCount val="12"/>
                <c:pt idx="0">
                  <c:v>41.430986299999994</c:v>
                </c:pt>
                <c:pt idx="1">
                  <c:v>26.5902872572</c:v>
                </c:pt>
                <c:pt idx="2">
                  <c:v>34.837152175999996</c:v>
                </c:pt>
                <c:pt idx="3">
                  <c:v>34.6453459401</c:v>
                </c:pt>
                <c:pt idx="4">
                  <c:v>44.328769652000005</c:v>
                </c:pt>
                <c:pt idx="5">
                  <c:v>37.6972178141</c:v>
                </c:pt>
                <c:pt idx="6">
                  <c:v>44.722713240000004</c:v>
                </c:pt>
                <c:pt idx="7">
                  <c:v>45.201829379000003</c:v>
                </c:pt>
                <c:pt idx="8">
                  <c:v>39.950192773999994</c:v>
                </c:pt>
                <c:pt idx="9">
                  <c:v>45.723674291000002</c:v>
                </c:pt>
                <c:pt idx="10">
                  <c:v>45.345576005300003</c:v>
                </c:pt>
                <c:pt idx="11">
                  <c:v>36.719468314000004</c:v>
                </c:pt>
              </c:numCache>
            </c:numRef>
          </c:val>
          <c:smooth val="0"/>
          <c:extLst>
            <c:ext xmlns:c16="http://schemas.microsoft.com/office/drawing/2014/chart" uri="{C3380CC4-5D6E-409C-BE32-E72D297353CC}">
              <c16:uniqueId val="{00000002-D584-4281-AE33-099E96291A2A}"/>
            </c:ext>
          </c:extLst>
        </c:ser>
        <c:ser>
          <c:idx val="3"/>
          <c:order val="3"/>
          <c:tx>
            <c:strRef>
              <c:f>'Graficos vinos DO'!$Y$5</c:f>
              <c:strCache>
                <c:ptCount val="1"/>
                <c:pt idx="0">
                  <c:v>2018</c:v>
                </c:pt>
              </c:strCache>
            </c:strRef>
          </c:tx>
          <c:spPr>
            <a:ln w="28575" cap="rnd">
              <a:solidFill>
                <a:schemeClr val="accent4"/>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DO'!$Z$5:$AK$5</c:f>
              <c:numCache>
                <c:formatCode>0.0</c:formatCode>
                <c:ptCount val="12"/>
                <c:pt idx="0">
                  <c:v>41</c:v>
                </c:pt>
                <c:pt idx="1">
                  <c:v>28.1</c:v>
                </c:pt>
                <c:pt idx="2">
                  <c:v>33</c:v>
                </c:pt>
                <c:pt idx="3">
                  <c:v>35.9</c:v>
                </c:pt>
                <c:pt idx="4">
                  <c:v>38.4</c:v>
                </c:pt>
                <c:pt idx="5">
                  <c:v>37.9</c:v>
                </c:pt>
                <c:pt idx="6">
                  <c:v>42.2</c:v>
                </c:pt>
                <c:pt idx="7">
                  <c:v>46.5</c:v>
                </c:pt>
                <c:pt idx="8">
                  <c:v>29</c:v>
                </c:pt>
                <c:pt idx="9">
                  <c:v>46.1</c:v>
                </c:pt>
                <c:pt idx="10">
                  <c:v>43.903376000000002</c:v>
                </c:pt>
                <c:pt idx="11">
                  <c:v>34.816315000000003</c:v>
                </c:pt>
              </c:numCache>
            </c:numRef>
          </c:val>
          <c:smooth val="0"/>
          <c:extLst>
            <c:ext xmlns:c16="http://schemas.microsoft.com/office/drawing/2014/chart" uri="{C3380CC4-5D6E-409C-BE32-E72D297353CC}">
              <c16:uniqueId val="{00000003-D584-4281-AE33-099E96291A2A}"/>
            </c:ext>
          </c:extLst>
        </c:ser>
        <c:ser>
          <c:idx val="4"/>
          <c:order val="4"/>
          <c:tx>
            <c:strRef>
              <c:f>'Graficos vinos DO'!$Y$6</c:f>
              <c:strCache>
                <c:ptCount val="1"/>
                <c:pt idx="0">
                  <c:v>2019</c:v>
                </c:pt>
              </c:strCache>
            </c:strRef>
          </c:tx>
          <c:spPr>
            <a:ln w="28575" cap="rnd">
              <a:solidFill>
                <a:schemeClr val="accent5"/>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DO'!$Z$6:$AK$6</c:f>
              <c:numCache>
                <c:formatCode>0.0</c:formatCode>
                <c:ptCount val="12"/>
                <c:pt idx="0">
                  <c:v>42.109850903099989</c:v>
                </c:pt>
                <c:pt idx="1">
                  <c:v>25.172279372000009</c:v>
                </c:pt>
                <c:pt idx="2">
                  <c:v>33.305171635999997</c:v>
                </c:pt>
                <c:pt idx="3">
                  <c:v>36.379859439000008</c:v>
                </c:pt>
                <c:pt idx="4">
                  <c:v>43.183317500299999</c:v>
                </c:pt>
                <c:pt idx="5">
                  <c:v>35.531951164600002</c:v>
                </c:pt>
                <c:pt idx="6">
                  <c:v>41.6</c:v>
                </c:pt>
                <c:pt idx="7">
                  <c:v>40.299999999999997</c:v>
                </c:pt>
                <c:pt idx="8">
                  <c:v>35.200000000000003</c:v>
                </c:pt>
                <c:pt idx="9">
                  <c:v>38.700000000000003</c:v>
                </c:pt>
                <c:pt idx="10">
                  <c:v>35.9</c:v>
                </c:pt>
                <c:pt idx="11">
                  <c:v>36.5</c:v>
                </c:pt>
              </c:numCache>
            </c:numRef>
          </c:val>
          <c:smooth val="0"/>
          <c:extLst>
            <c:ext xmlns:c16="http://schemas.microsoft.com/office/drawing/2014/chart" uri="{C3380CC4-5D6E-409C-BE32-E72D297353CC}">
              <c16:uniqueId val="{00000004-D584-4281-AE33-099E96291A2A}"/>
            </c:ext>
          </c:extLst>
        </c:ser>
        <c:ser>
          <c:idx val="5"/>
          <c:order val="5"/>
          <c:tx>
            <c:strRef>
              <c:f>'Graficos vinos DO'!$Y$7</c:f>
              <c:strCache>
                <c:ptCount val="1"/>
                <c:pt idx="0">
                  <c:v>2020</c:v>
                </c:pt>
              </c:strCache>
            </c:strRef>
          </c:tx>
          <c:spPr>
            <a:ln w="28575" cap="rnd">
              <a:solidFill>
                <a:schemeClr val="accent6"/>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DO'!$Z$7:$AK$7</c:f>
              <c:numCache>
                <c:formatCode>0.0</c:formatCode>
                <c:ptCount val="12"/>
                <c:pt idx="0">
                  <c:v>46.3</c:v>
                </c:pt>
              </c:numCache>
            </c:numRef>
          </c:val>
          <c:smooth val="0"/>
          <c:extLst>
            <c:ext xmlns:c16="http://schemas.microsoft.com/office/drawing/2014/chart" uri="{C3380CC4-5D6E-409C-BE32-E72D297353CC}">
              <c16:uniqueId val="{00000000-BF45-4FC2-9F23-E54FECD38E3B}"/>
            </c:ext>
          </c:extLst>
        </c:ser>
        <c:dLbls>
          <c:showLegendKey val="0"/>
          <c:showVal val="0"/>
          <c:showCatName val="0"/>
          <c:showSerName val="0"/>
          <c:showPercent val="0"/>
          <c:showBubbleSize val="0"/>
        </c:dLbls>
        <c:smooth val="0"/>
        <c:axId val="396706495"/>
        <c:axId val="621450847"/>
        <c:extLst>
          <c:ext xmlns:c15="http://schemas.microsoft.com/office/drawing/2012/chart" uri="{02D57815-91ED-43cb-92C2-25804820EDAC}">
            <c15:filteredLineSeries>
              <c15:ser>
                <c:idx val="0"/>
                <c:order val="0"/>
                <c:tx>
                  <c:strRef>
                    <c:extLst>
                      <c:ext uri="{02D57815-91ED-43cb-92C2-25804820EDAC}">
                        <c15:formulaRef>
                          <c15:sqref>'Graficos vinos DO'!$Y$2</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'Graficos vinos DO'!$Z$1:$AK$1</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'Graficos vinos DO'!$Z$2:$AK$2</c15:sqref>
                        </c15:formulaRef>
                      </c:ext>
                    </c:extLst>
                    <c:numCache>
                      <c:formatCode>0.0</c:formatCode>
                      <c:ptCount val="12"/>
                      <c:pt idx="0">
                        <c:v>34.904873070000001</c:v>
                      </c:pt>
                      <c:pt idx="1">
                        <c:v>25.382726150000014</c:v>
                      </c:pt>
                      <c:pt idx="2">
                        <c:v>29.098884030000015</c:v>
                      </c:pt>
                      <c:pt idx="3">
                        <c:v>37.928668630000033</c:v>
                      </c:pt>
                      <c:pt idx="4">
                        <c:v>32.560458390000015</c:v>
                      </c:pt>
                      <c:pt idx="5">
                        <c:v>37.245211599999998</c:v>
                      </c:pt>
                      <c:pt idx="6">
                        <c:v>46.664839749999999</c:v>
                      </c:pt>
                      <c:pt idx="7">
                        <c:v>38.240639300000012</c:v>
                      </c:pt>
                      <c:pt idx="8">
                        <c:v>38.339363470000031</c:v>
                      </c:pt>
                      <c:pt idx="9">
                        <c:v>42.346817799999997</c:v>
                      </c:pt>
                      <c:pt idx="10">
                        <c:v>38.895984280000015</c:v>
                      </c:pt>
                      <c:pt idx="11">
                        <c:v>36.147308560000042</c:v>
                      </c:pt>
                    </c:numCache>
                  </c:numRef>
                </c:val>
                <c:smooth val="0"/>
                <c:extLst>
                  <c:ext xmlns:c16="http://schemas.microsoft.com/office/drawing/2014/chart" uri="{C3380CC4-5D6E-409C-BE32-E72D297353CC}">
                    <c16:uniqueId val="{00000000-D584-4281-AE33-099E96291A2A}"/>
                  </c:ext>
                </c:extLst>
              </c15:ser>
            </c15:filteredLineSeries>
          </c:ext>
        </c:extLst>
      </c:lineChart>
      <c:catAx>
        <c:axId val="39670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21450847"/>
        <c:crosses val="autoZero"/>
        <c:auto val="1"/>
        <c:lblAlgn val="ctr"/>
        <c:lblOffset val="100"/>
        <c:noMultiLvlLbl val="0"/>
      </c:catAx>
      <c:valAx>
        <c:axId val="621450847"/>
        <c:scaling>
          <c:orientation val="minMax"/>
          <c:min val="2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de litros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967064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11. Chile. Valor de exportaciones de vino con denominación de origen (millones de USD)</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1"/>
          <c:order val="1"/>
          <c:tx>
            <c:strRef>
              <c:f>'Graficos vinos DO'!$Y$10</c:f>
              <c:strCache>
                <c:ptCount val="1"/>
                <c:pt idx="0">
                  <c:v>2016</c:v>
                </c:pt>
              </c:strCache>
            </c:strRef>
          </c:tx>
          <c:spPr>
            <a:ln w="28575" cap="rnd">
              <a:solidFill>
                <a:schemeClr val="accent2"/>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DO'!$Z$10:$AK$10</c:f>
              <c:numCache>
                <c:formatCode>0.0</c:formatCode>
                <c:ptCount val="12"/>
                <c:pt idx="0">
                  <c:v>112.48470791</c:v>
                </c:pt>
                <c:pt idx="1">
                  <c:v>79.543988720000002</c:v>
                </c:pt>
                <c:pt idx="2">
                  <c:v>102.96589181</c:v>
                </c:pt>
                <c:pt idx="3">
                  <c:v>112.81199322000001</c:v>
                </c:pt>
                <c:pt idx="4">
                  <c:v>134.05393566999987</c:v>
                </c:pt>
                <c:pt idx="5">
                  <c:v>117.32233557000002</c:v>
                </c:pt>
                <c:pt idx="6">
                  <c:v>137.58070494000023</c:v>
                </c:pt>
                <c:pt idx="7">
                  <c:v>134.1769355600002</c:v>
                </c:pt>
                <c:pt idx="8">
                  <c:v>118.92014871000011</c:v>
                </c:pt>
                <c:pt idx="9">
                  <c:v>125.01281818999996</c:v>
                </c:pt>
                <c:pt idx="10">
                  <c:v>130.12666156000009</c:v>
                </c:pt>
                <c:pt idx="11">
                  <c:v>122.48152439999986</c:v>
                </c:pt>
              </c:numCache>
            </c:numRef>
          </c:val>
          <c:smooth val="0"/>
          <c:extLst>
            <c:ext xmlns:c16="http://schemas.microsoft.com/office/drawing/2014/chart" uri="{C3380CC4-5D6E-409C-BE32-E72D297353CC}">
              <c16:uniqueId val="{00000001-4FDA-4E80-B026-7127C01F737B}"/>
            </c:ext>
          </c:extLst>
        </c:ser>
        <c:ser>
          <c:idx val="2"/>
          <c:order val="2"/>
          <c:tx>
            <c:strRef>
              <c:f>'Graficos vinos DO'!$Y$11</c:f>
              <c:strCache>
                <c:ptCount val="1"/>
                <c:pt idx="0">
                  <c:v>2017</c:v>
                </c:pt>
              </c:strCache>
            </c:strRef>
          </c:tx>
          <c:spPr>
            <a:ln w="28575" cap="rnd">
              <a:solidFill>
                <a:schemeClr val="accent3"/>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DO'!$Z$11:$AK$11</c:f>
              <c:numCache>
                <c:formatCode>0.0</c:formatCode>
                <c:ptCount val="12"/>
                <c:pt idx="0">
                  <c:v>129.07611224999999</c:v>
                </c:pt>
                <c:pt idx="1">
                  <c:v>86.463323619999969</c:v>
                </c:pt>
                <c:pt idx="2">
                  <c:v>109.21013975000001</c:v>
                </c:pt>
                <c:pt idx="3">
                  <c:v>104.72312508</c:v>
                </c:pt>
                <c:pt idx="4">
                  <c:v>134.77716662</c:v>
                </c:pt>
                <c:pt idx="5">
                  <c:v>115.48450059999999</c:v>
                </c:pt>
                <c:pt idx="6">
                  <c:v>145.91260536000001</c:v>
                </c:pt>
                <c:pt idx="7">
                  <c:v>151.76711933999999</c:v>
                </c:pt>
                <c:pt idx="8">
                  <c:v>127.22659048999999</c:v>
                </c:pt>
                <c:pt idx="9">
                  <c:v>149.92767350999998</c:v>
                </c:pt>
                <c:pt idx="10">
                  <c:v>148.21174729000001</c:v>
                </c:pt>
                <c:pt idx="11">
                  <c:v>117.457036</c:v>
                </c:pt>
              </c:numCache>
            </c:numRef>
          </c:val>
          <c:smooth val="0"/>
          <c:extLst>
            <c:ext xmlns:c16="http://schemas.microsoft.com/office/drawing/2014/chart" uri="{C3380CC4-5D6E-409C-BE32-E72D297353CC}">
              <c16:uniqueId val="{00000002-4FDA-4E80-B026-7127C01F737B}"/>
            </c:ext>
          </c:extLst>
        </c:ser>
        <c:ser>
          <c:idx val="3"/>
          <c:order val="3"/>
          <c:tx>
            <c:strRef>
              <c:f>'Graficos vinos DO'!$Y$12</c:f>
              <c:strCache>
                <c:ptCount val="1"/>
                <c:pt idx="0">
                  <c:v>2018</c:v>
                </c:pt>
              </c:strCache>
            </c:strRef>
          </c:tx>
          <c:spPr>
            <a:ln w="28575" cap="rnd">
              <a:solidFill>
                <a:schemeClr val="accent4"/>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DO'!$Z$12:$AK$12</c:f>
              <c:numCache>
                <c:formatCode>0.0</c:formatCode>
                <c:ptCount val="12"/>
                <c:pt idx="0">
                  <c:v>135.30000000000001</c:v>
                </c:pt>
                <c:pt idx="1">
                  <c:v>96.2</c:v>
                </c:pt>
                <c:pt idx="2">
                  <c:v>111.1</c:v>
                </c:pt>
                <c:pt idx="3">
                  <c:v>119.7</c:v>
                </c:pt>
                <c:pt idx="4">
                  <c:v>125.7</c:v>
                </c:pt>
                <c:pt idx="5">
                  <c:v>121.4</c:v>
                </c:pt>
                <c:pt idx="6">
                  <c:v>144.4</c:v>
                </c:pt>
                <c:pt idx="7">
                  <c:v>162.80000000000001</c:v>
                </c:pt>
                <c:pt idx="8">
                  <c:v>92.9</c:v>
                </c:pt>
                <c:pt idx="9">
                  <c:v>148</c:v>
                </c:pt>
                <c:pt idx="10">
                  <c:v>138.99379400000001</c:v>
                </c:pt>
                <c:pt idx="11">
                  <c:v>111.870785</c:v>
                </c:pt>
              </c:numCache>
            </c:numRef>
          </c:val>
          <c:smooth val="0"/>
          <c:extLst>
            <c:ext xmlns:c16="http://schemas.microsoft.com/office/drawing/2014/chart" uri="{C3380CC4-5D6E-409C-BE32-E72D297353CC}">
              <c16:uniqueId val="{00000003-4FDA-4E80-B026-7127C01F737B}"/>
            </c:ext>
          </c:extLst>
        </c:ser>
        <c:ser>
          <c:idx val="4"/>
          <c:order val="4"/>
          <c:tx>
            <c:strRef>
              <c:f>'Graficos vinos DO'!$Y$13</c:f>
              <c:strCache>
                <c:ptCount val="1"/>
                <c:pt idx="0">
                  <c:v>2019</c:v>
                </c:pt>
              </c:strCache>
            </c:strRef>
          </c:tx>
          <c:spPr>
            <a:ln w="28575" cap="rnd">
              <a:solidFill>
                <a:schemeClr val="accent5"/>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DO'!$Z$13:$AK$13</c:f>
              <c:numCache>
                <c:formatCode>0.0</c:formatCode>
                <c:ptCount val="12"/>
                <c:pt idx="0">
                  <c:v>137.22759253000007</c:v>
                </c:pt>
                <c:pt idx="1">
                  <c:v>80.893906529999995</c:v>
                </c:pt>
                <c:pt idx="2">
                  <c:v>106.44436442</c:v>
                </c:pt>
                <c:pt idx="3">
                  <c:v>118.04454454</c:v>
                </c:pt>
                <c:pt idx="4">
                  <c:v>139.46123553999996</c:v>
                </c:pt>
                <c:pt idx="5">
                  <c:v>119.97246115999991</c:v>
                </c:pt>
                <c:pt idx="6">
                  <c:v>147.80000000000001</c:v>
                </c:pt>
                <c:pt idx="7">
                  <c:v>133.5</c:v>
                </c:pt>
                <c:pt idx="8">
                  <c:v>106.8</c:v>
                </c:pt>
                <c:pt idx="9">
                  <c:v>119.4</c:v>
                </c:pt>
                <c:pt idx="10">
                  <c:v>113.1</c:v>
                </c:pt>
                <c:pt idx="11">
                  <c:v>122</c:v>
                </c:pt>
              </c:numCache>
            </c:numRef>
          </c:val>
          <c:smooth val="0"/>
          <c:extLst>
            <c:ext xmlns:c16="http://schemas.microsoft.com/office/drawing/2014/chart" uri="{C3380CC4-5D6E-409C-BE32-E72D297353CC}">
              <c16:uniqueId val="{00000004-4FDA-4E80-B026-7127C01F737B}"/>
            </c:ext>
          </c:extLst>
        </c:ser>
        <c:ser>
          <c:idx val="5"/>
          <c:order val="5"/>
          <c:tx>
            <c:strRef>
              <c:f>'Graficos vinos DO'!$Y$14</c:f>
              <c:strCache>
                <c:ptCount val="1"/>
                <c:pt idx="0">
                  <c:v>2020</c:v>
                </c:pt>
              </c:strCache>
            </c:strRef>
          </c:tx>
          <c:spPr>
            <a:ln w="28575" cap="rnd">
              <a:solidFill>
                <a:schemeClr val="accent6"/>
              </a:solidFill>
              <a:round/>
            </a:ln>
            <a:effectLst/>
          </c:spPr>
          <c:marker>
            <c:symbol val="none"/>
          </c:marker>
          <c:cat>
            <c:strRef>
              <c:f>'Graficos vinos DO'!$Z$1:$AK$1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DO'!$Z$14:$AK$14</c:f>
              <c:numCache>
                <c:formatCode>0.0</c:formatCode>
                <c:ptCount val="12"/>
                <c:pt idx="0">
                  <c:v>148.4</c:v>
                </c:pt>
              </c:numCache>
            </c:numRef>
          </c:val>
          <c:smooth val="0"/>
          <c:extLst>
            <c:ext xmlns:c16="http://schemas.microsoft.com/office/drawing/2014/chart" uri="{C3380CC4-5D6E-409C-BE32-E72D297353CC}">
              <c16:uniqueId val="{00000000-4EA3-4D39-8CAF-AB294B00D826}"/>
            </c:ext>
          </c:extLst>
        </c:ser>
        <c:dLbls>
          <c:showLegendKey val="0"/>
          <c:showVal val="0"/>
          <c:showCatName val="0"/>
          <c:showSerName val="0"/>
          <c:showPercent val="0"/>
          <c:showBubbleSize val="0"/>
        </c:dLbls>
        <c:smooth val="0"/>
        <c:axId val="266250495"/>
        <c:axId val="557127231"/>
        <c:extLst>
          <c:ext xmlns:c15="http://schemas.microsoft.com/office/drawing/2012/chart" uri="{02D57815-91ED-43cb-92C2-25804820EDAC}">
            <c15:filteredLineSeries>
              <c15:ser>
                <c:idx val="0"/>
                <c:order val="0"/>
                <c:tx>
                  <c:strRef>
                    <c:extLst>
                      <c:ext uri="{02D57815-91ED-43cb-92C2-25804820EDAC}">
                        <c15:formulaRef>
                          <c15:sqref>'Graficos vinos DO'!$Y$9</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'Graficos vinos DO'!$Z$1:$AK$1</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'Graficos vinos DO'!$Z$9:$AK$9</c15:sqref>
                        </c15:formulaRef>
                      </c:ext>
                    </c:extLst>
                    <c:numCache>
                      <c:formatCode>0.0</c:formatCode>
                      <c:ptCount val="12"/>
                      <c:pt idx="0">
                        <c:v>123.25140430999902</c:v>
                      </c:pt>
                      <c:pt idx="1">
                        <c:v>83.256938870000084</c:v>
                      </c:pt>
                      <c:pt idx="2">
                        <c:v>97.751259049999589</c:v>
                      </c:pt>
                      <c:pt idx="3">
                        <c:v>120.0889139099995</c:v>
                      </c:pt>
                      <c:pt idx="4">
                        <c:v>106.12081145999993</c:v>
                      </c:pt>
                      <c:pt idx="5">
                        <c:v>118.89505177999959</c:v>
                      </c:pt>
                      <c:pt idx="6">
                        <c:v>152.47313661999991</c:v>
                      </c:pt>
                      <c:pt idx="7">
                        <c:v>121.47650334999949</c:v>
                      </c:pt>
                      <c:pt idx="8">
                        <c:v>142.14494153999883</c:v>
                      </c:pt>
                      <c:pt idx="9">
                        <c:v>137.05217028999925</c:v>
                      </c:pt>
                      <c:pt idx="10">
                        <c:v>124.26419888999962</c:v>
                      </c:pt>
                      <c:pt idx="11">
                        <c:v>116.6003042199997</c:v>
                      </c:pt>
                    </c:numCache>
                  </c:numRef>
                </c:val>
                <c:smooth val="0"/>
                <c:extLst>
                  <c:ext xmlns:c16="http://schemas.microsoft.com/office/drawing/2014/chart" uri="{C3380CC4-5D6E-409C-BE32-E72D297353CC}">
                    <c16:uniqueId val="{00000000-4FDA-4E80-B026-7127C01F737B}"/>
                  </c:ext>
                </c:extLst>
              </c15:ser>
            </c15:filteredLineSeries>
          </c:ext>
        </c:extLst>
      </c:lineChart>
      <c:catAx>
        <c:axId val="266250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57127231"/>
        <c:crosses val="autoZero"/>
        <c:auto val="1"/>
        <c:lblAlgn val="ctr"/>
        <c:lblOffset val="100"/>
        <c:noMultiLvlLbl val="0"/>
      </c:catAx>
      <c:valAx>
        <c:axId val="557127231"/>
        <c:scaling>
          <c:orientation val="minMax"/>
          <c:min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662504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12. Precio medio de exportación de vino con denominación de origen </a:t>
            </a:r>
            <a:endParaRPr lang="es-CL" sz="1100">
              <a:effectLst/>
            </a:endParaRPr>
          </a:p>
          <a:p>
            <a:pPr>
              <a:defRPr sz="1100"/>
            </a:pPr>
            <a:r>
              <a:rPr lang="en-US" sz="1100" b="0" i="0" baseline="0">
                <a:effectLst/>
              </a:rPr>
              <a:t>(dólares por litro)</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2781541500871299"/>
          <c:y val="0.20939126078011985"/>
          <c:w val="0.85655376903983715"/>
          <c:h val="0.36379920433558643"/>
        </c:manualLayout>
      </c:layout>
      <c:lineChart>
        <c:grouping val="standard"/>
        <c:varyColors val="0"/>
        <c:ser>
          <c:idx val="1"/>
          <c:order val="1"/>
          <c:tx>
            <c:strRef>
              <c:f>'Graficos vinos DO'!$Y$19</c:f>
              <c:strCache>
                <c:ptCount val="1"/>
                <c:pt idx="0">
                  <c:v>2016</c:v>
                </c:pt>
              </c:strCache>
            </c:strRef>
          </c:tx>
          <c:spPr>
            <a:ln w="28575" cap="rnd">
              <a:solidFill>
                <a:schemeClr val="accent2"/>
              </a:solidFill>
              <a:round/>
            </a:ln>
            <a:effectLst/>
          </c:spPr>
          <c:marker>
            <c:symbol val="none"/>
          </c:marker>
          <c:cat>
            <c:strRef>
              <c:f>'Graficos vinos DO'!$Z$17:$AK$17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DO'!$Z$19:$AK$19</c:f>
              <c:numCache>
                <c:formatCode>0.00</c:formatCode>
                <c:ptCount val="12"/>
                <c:pt idx="0">
                  <c:v>3.2321882264067376</c:v>
                </c:pt>
                <c:pt idx="1">
                  <c:v>3.042934514564934</c:v>
                </c:pt>
                <c:pt idx="2">
                  <c:v>3.1307812665216965</c:v>
                </c:pt>
                <c:pt idx="3">
                  <c:v>3.1353945202440432</c:v>
                </c:pt>
                <c:pt idx="4">
                  <c:v>3.1533143810508522</c:v>
                </c:pt>
                <c:pt idx="5">
                  <c:v>3.0784054779603354</c:v>
                </c:pt>
                <c:pt idx="6">
                  <c:v>3.2042251558699935</c:v>
                </c:pt>
                <c:pt idx="7">
                  <c:v>3.2420012009036734</c:v>
                </c:pt>
                <c:pt idx="8">
                  <c:v>3.1418712993128017</c:v>
                </c:pt>
                <c:pt idx="9">
                  <c:v>3.1466144147778459</c:v>
                </c:pt>
                <c:pt idx="10">
                  <c:v>3.1641445242683335</c:v>
                </c:pt>
                <c:pt idx="11">
                  <c:v>3.2571240128856944</c:v>
                </c:pt>
              </c:numCache>
            </c:numRef>
          </c:val>
          <c:smooth val="0"/>
          <c:extLst>
            <c:ext xmlns:c16="http://schemas.microsoft.com/office/drawing/2014/chart" uri="{C3380CC4-5D6E-409C-BE32-E72D297353CC}">
              <c16:uniqueId val="{00000001-BB30-457D-98BD-4A0194DCE943}"/>
            </c:ext>
          </c:extLst>
        </c:ser>
        <c:ser>
          <c:idx val="2"/>
          <c:order val="2"/>
          <c:tx>
            <c:strRef>
              <c:f>'Graficos vinos DO'!$Y$20</c:f>
              <c:strCache>
                <c:ptCount val="1"/>
                <c:pt idx="0">
                  <c:v>2017</c:v>
                </c:pt>
              </c:strCache>
            </c:strRef>
          </c:tx>
          <c:spPr>
            <a:ln w="28575" cap="rnd">
              <a:solidFill>
                <a:schemeClr val="accent3"/>
              </a:solidFill>
              <a:round/>
            </a:ln>
            <a:effectLst/>
          </c:spPr>
          <c:marker>
            <c:symbol val="none"/>
          </c:marker>
          <c:cat>
            <c:strRef>
              <c:f>'Graficos vinos DO'!$Z$17:$AK$17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DO'!$Z$20:$AK$20</c:f>
              <c:numCache>
                <c:formatCode>0.00</c:formatCode>
                <c:ptCount val="12"/>
                <c:pt idx="0">
                  <c:v>3.1154486961851551</c:v>
                </c:pt>
                <c:pt idx="1">
                  <c:v>3.2516882117017301</c:v>
                </c:pt>
                <c:pt idx="2">
                  <c:v>3.1348756407602409</c:v>
                </c:pt>
                <c:pt idx="3">
                  <c:v>3.0227184124834787</c:v>
                </c:pt>
                <c:pt idx="4">
                  <c:v>3.0403994443802298</c:v>
                </c:pt>
                <c:pt idx="5">
                  <c:v>3.0634754312506582</c:v>
                </c:pt>
                <c:pt idx="6">
                  <c:v>3.2626062863622449</c:v>
                </c:pt>
                <c:pt idx="7">
                  <c:v>3.3575437415926443</c:v>
                </c:pt>
                <c:pt idx="8">
                  <c:v>3.1846302021551294</c:v>
                </c:pt>
                <c:pt idx="9">
                  <c:v>3.278994434170198</c:v>
                </c:pt>
                <c:pt idx="10" formatCode="0.0">
                  <c:v>3.2684940924044494</c:v>
                </c:pt>
                <c:pt idx="11">
                  <c:v>3.1987673404088275</c:v>
                </c:pt>
              </c:numCache>
            </c:numRef>
          </c:val>
          <c:smooth val="0"/>
          <c:extLst>
            <c:ext xmlns:c16="http://schemas.microsoft.com/office/drawing/2014/chart" uri="{C3380CC4-5D6E-409C-BE32-E72D297353CC}">
              <c16:uniqueId val="{00000002-BB30-457D-98BD-4A0194DCE943}"/>
            </c:ext>
          </c:extLst>
        </c:ser>
        <c:ser>
          <c:idx val="3"/>
          <c:order val="3"/>
          <c:tx>
            <c:strRef>
              <c:f>'Graficos vinos DO'!$Y$21</c:f>
              <c:strCache>
                <c:ptCount val="1"/>
                <c:pt idx="0">
                  <c:v>2018</c:v>
                </c:pt>
              </c:strCache>
            </c:strRef>
          </c:tx>
          <c:spPr>
            <a:ln w="28575" cap="rnd">
              <a:solidFill>
                <a:schemeClr val="accent4"/>
              </a:solidFill>
              <a:round/>
            </a:ln>
            <a:effectLst/>
          </c:spPr>
          <c:marker>
            <c:symbol val="none"/>
          </c:marker>
          <c:cat>
            <c:strRef>
              <c:f>'Graficos vinos DO'!$Z$17:$AK$17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DO'!$Z$21:$AK$21</c:f>
              <c:numCache>
                <c:formatCode>0.00</c:formatCode>
                <c:ptCount val="12"/>
                <c:pt idx="0">
                  <c:v>3.2921421979987202</c:v>
                </c:pt>
                <c:pt idx="1">
                  <c:v>3.4244249029125777</c:v>
                </c:pt>
                <c:pt idx="2">
                  <c:v>3.3543225794025</c:v>
                </c:pt>
                <c:pt idx="3">
                  <c:v>3.3374310857258629</c:v>
                </c:pt>
                <c:pt idx="4">
                  <c:v>3.2746595936327312</c:v>
                </c:pt>
                <c:pt idx="5">
                  <c:v>3.2062155346749974</c:v>
                </c:pt>
                <c:pt idx="6">
                  <c:v>3.4284051539545586</c:v>
                </c:pt>
                <c:pt idx="7">
                  <c:v>3.505741742696749</c:v>
                </c:pt>
                <c:pt idx="8">
                  <c:v>3.204151758954505</c:v>
                </c:pt>
                <c:pt idx="9">
                  <c:v>3.2126011087423252</c:v>
                </c:pt>
                <c:pt idx="10" formatCode="0.0">
                  <c:v>3.1659021991579368</c:v>
                </c:pt>
                <c:pt idx="11">
                  <c:v>3.2132930732645151</c:v>
                </c:pt>
              </c:numCache>
            </c:numRef>
          </c:val>
          <c:smooth val="0"/>
          <c:extLst>
            <c:ext xmlns:c16="http://schemas.microsoft.com/office/drawing/2014/chart" uri="{C3380CC4-5D6E-409C-BE32-E72D297353CC}">
              <c16:uniqueId val="{00000003-BB30-457D-98BD-4A0194DCE943}"/>
            </c:ext>
          </c:extLst>
        </c:ser>
        <c:ser>
          <c:idx val="4"/>
          <c:order val="4"/>
          <c:tx>
            <c:strRef>
              <c:f>'Graficos vinos DO'!$Y$22</c:f>
              <c:strCache>
                <c:ptCount val="1"/>
                <c:pt idx="0">
                  <c:v>2019</c:v>
                </c:pt>
              </c:strCache>
            </c:strRef>
          </c:tx>
          <c:spPr>
            <a:ln w="28575" cap="rnd">
              <a:solidFill>
                <a:schemeClr val="accent5"/>
              </a:solidFill>
              <a:round/>
            </a:ln>
            <a:effectLst/>
          </c:spPr>
          <c:marker>
            <c:symbol val="none"/>
          </c:marker>
          <c:cat>
            <c:strRef>
              <c:f>'Graficos vinos DO'!$Z$17:$AK$17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DO'!$Z$22:$AK$22</c:f>
              <c:numCache>
                <c:formatCode>0.00</c:formatCode>
                <c:ptCount val="12"/>
                <c:pt idx="0">
                  <c:v>3.2588002471387951</c:v>
                </c:pt>
                <c:pt idx="1">
                  <c:v>3.2136107078161968</c:v>
                </c:pt>
                <c:pt idx="2">
                  <c:v>3.1960311024172259</c:v>
                </c:pt>
                <c:pt idx="3">
                  <c:v>3.2447773674862983</c:v>
                </c:pt>
                <c:pt idx="4">
                  <c:v>3.2295164802711396</c:v>
                </c:pt>
                <c:pt idx="5" formatCode="0.0">
                  <c:v>3.376467017086493</c:v>
                </c:pt>
                <c:pt idx="6" formatCode="0.0">
                  <c:v>3.56</c:v>
                </c:pt>
                <c:pt idx="7" formatCode="0.0">
                  <c:v>3.32</c:v>
                </c:pt>
                <c:pt idx="8" formatCode="0.0">
                  <c:v>3.03</c:v>
                </c:pt>
                <c:pt idx="9">
                  <c:v>3.09</c:v>
                </c:pt>
                <c:pt idx="10" formatCode="General">
                  <c:v>3.15</c:v>
                </c:pt>
                <c:pt idx="11">
                  <c:v>3.34</c:v>
                </c:pt>
              </c:numCache>
            </c:numRef>
          </c:val>
          <c:smooth val="0"/>
          <c:extLst>
            <c:ext xmlns:c16="http://schemas.microsoft.com/office/drawing/2014/chart" uri="{C3380CC4-5D6E-409C-BE32-E72D297353CC}">
              <c16:uniqueId val="{00000004-BB30-457D-98BD-4A0194DCE943}"/>
            </c:ext>
          </c:extLst>
        </c:ser>
        <c:ser>
          <c:idx val="5"/>
          <c:order val="5"/>
          <c:tx>
            <c:strRef>
              <c:f>'Graficos vinos DO'!$Y$23</c:f>
              <c:strCache>
                <c:ptCount val="1"/>
                <c:pt idx="0">
                  <c:v>2020</c:v>
                </c:pt>
              </c:strCache>
            </c:strRef>
          </c:tx>
          <c:spPr>
            <a:ln w="28575" cap="rnd">
              <a:solidFill>
                <a:schemeClr val="accent6"/>
              </a:solidFill>
              <a:round/>
            </a:ln>
            <a:effectLst/>
          </c:spPr>
          <c:marker>
            <c:symbol val="none"/>
          </c:marker>
          <c:cat>
            <c:strRef>
              <c:f>'Graficos vinos DO'!$Z$17:$AK$17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'Graficos vinos DO'!$Z$23:$AK$23</c:f>
              <c:numCache>
                <c:formatCode>0.00</c:formatCode>
                <c:ptCount val="12"/>
                <c:pt idx="0">
                  <c:v>3.2051835853131752</c:v>
                </c:pt>
              </c:numCache>
            </c:numRef>
          </c:val>
          <c:smooth val="0"/>
          <c:extLst>
            <c:ext xmlns:c16="http://schemas.microsoft.com/office/drawing/2014/chart" uri="{C3380CC4-5D6E-409C-BE32-E72D297353CC}">
              <c16:uniqueId val="{00000000-C413-4FD2-B7CF-A0845CAE36F4}"/>
            </c:ext>
          </c:extLst>
        </c:ser>
        <c:dLbls>
          <c:showLegendKey val="0"/>
          <c:showVal val="0"/>
          <c:showCatName val="0"/>
          <c:showSerName val="0"/>
          <c:showPercent val="0"/>
          <c:showBubbleSize val="0"/>
        </c:dLbls>
        <c:smooth val="0"/>
        <c:axId val="729764895"/>
        <c:axId val="654915375"/>
        <c:extLst>
          <c:ext xmlns:c15="http://schemas.microsoft.com/office/drawing/2012/chart" uri="{02D57815-91ED-43cb-92C2-25804820EDAC}">
            <c15:filteredLineSeries>
              <c15:ser>
                <c:idx val="0"/>
                <c:order val="0"/>
                <c:tx>
                  <c:strRef>
                    <c:extLst>
                      <c:ext uri="{02D57815-91ED-43cb-92C2-25804820EDAC}">
                        <c15:formulaRef>
                          <c15:sqref>'Graficos vinos DO'!$Y$18</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'Graficos vinos DO'!$Z$17:$AK$17</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'Graficos vinos DO'!$Z$18:$AK$18</c15:sqref>
                        </c15:formulaRef>
                      </c:ext>
                    </c:extLst>
                    <c:numCache>
                      <c:formatCode>0.00</c:formatCode>
                      <c:ptCount val="12"/>
                      <c:pt idx="0">
                        <c:v>3.5310658217500004</c:v>
                      </c:pt>
                      <c:pt idx="1">
                        <c:v>3.2800629206646521</c:v>
                      </c:pt>
                      <c:pt idx="2">
                        <c:v>3.3592786221362023</c:v>
                      </c:pt>
                      <c:pt idx="3">
                        <c:v>3.1661779400032528</c:v>
                      </c:pt>
                      <c:pt idx="4">
                        <c:v>3.2591927972547157</c:v>
                      </c:pt>
                      <c:pt idx="5">
                        <c:v>3.1922238234780118</c:v>
                      </c:pt>
                      <c:pt idx="6">
                        <c:v>3.2674094122438277</c:v>
                      </c:pt>
                      <c:pt idx="7">
                        <c:v>3.176633695817932</c:v>
                      </c:pt>
                      <c:pt idx="8">
                        <c:v>3.7075456834651175</c:v>
                      </c:pt>
                      <c:pt idx="9">
                        <c:v>3.2364219417214217</c:v>
                      </c:pt>
                      <c:pt idx="10">
                        <c:v>3.1947822169882771</c:v>
                      </c:pt>
                      <c:pt idx="11">
                        <c:v>3.2256980910890691</c:v>
                      </c:pt>
                    </c:numCache>
                  </c:numRef>
                </c:val>
                <c:smooth val="0"/>
                <c:extLst>
                  <c:ext xmlns:c16="http://schemas.microsoft.com/office/drawing/2014/chart" uri="{C3380CC4-5D6E-409C-BE32-E72D297353CC}">
                    <c16:uniqueId val="{00000000-BB30-457D-98BD-4A0194DCE943}"/>
                  </c:ext>
                </c:extLst>
              </c15:ser>
            </c15:filteredLineSeries>
          </c:ext>
        </c:extLst>
      </c:lineChart>
      <c:catAx>
        <c:axId val="729764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915375"/>
        <c:crosses val="autoZero"/>
        <c:auto val="1"/>
        <c:lblAlgn val="ctr"/>
        <c:lblOffset val="100"/>
        <c:noMultiLvlLbl val="0"/>
      </c:catAx>
      <c:valAx>
        <c:axId val="654915375"/>
        <c:scaling>
          <c:orientation val="minMax"/>
          <c:min val="2.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USD / lt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9764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13. Volumen de exportación de vino a granel (millones de litros) </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2720000000000001"/>
          <c:y val="0.14907474576663973"/>
          <c:w val="0.84835555555555553"/>
          <c:h val="0.37712633612525959"/>
        </c:manualLayout>
      </c:layout>
      <c:lineChart>
        <c:grouping val="standard"/>
        <c:varyColors val="0"/>
        <c:ser>
          <c:idx val="1"/>
          <c:order val="1"/>
          <c:tx>
            <c:strRef>
              <c:f>'Gráficos vino granel'!$Q$5</c:f>
              <c:strCache>
                <c:ptCount val="1"/>
                <c:pt idx="0">
                  <c:v>2016</c:v>
                </c:pt>
              </c:strCache>
            </c:strRef>
          </c:tx>
          <c:spPr>
            <a:ln w="28575" cap="rnd">
              <a:solidFill>
                <a:schemeClr val="accent2"/>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granel'!$R$5:$AC$5</c:f>
              <c:numCache>
                <c:formatCode>0.0</c:formatCode>
                <c:ptCount val="12"/>
                <c:pt idx="0">
                  <c:v>28.032295999999999</c:v>
                </c:pt>
                <c:pt idx="1">
                  <c:v>37.998857000000001</c:v>
                </c:pt>
                <c:pt idx="2">
                  <c:v>45.001544000000003</c:v>
                </c:pt>
                <c:pt idx="3">
                  <c:v>32.044817999999999</c:v>
                </c:pt>
                <c:pt idx="4">
                  <c:v>42.035262000000003</c:v>
                </c:pt>
                <c:pt idx="5">
                  <c:v>29.614543000000001</c:v>
                </c:pt>
                <c:pt idx="6">
                  <c:v>28.539489</c:v>
                </c:pt>
                <c:pt idx="7">
                  <c:v>29.201229000000001</c:v>
                </c:pt>
                <c:pt idx="8">
                  <c:v>26.618327000000001</c:v>
                </c:pt>
                <c:pt idx="9">
                  <c:v>33.660097700000001</c:v>
                </c:pt>
                <c:pt idx="10">
                  <c:v>36.299787999999999</c:v>
                </c:pt>
                <c:pt idx="11">
                  <c:v>32.888350000000003</c:v>
                </c:pt>
              </c:numCache>
            </c:numRef>
          </c:val>
          <c:smooth val="0"/>
          <c:extLst>
            <c:ext xmlns:c16="http://schemas.microsoft.com/office/drawing/2014/chart" uri="{C3380CC4-5D6E-409C-BE32-E72D297353CC}">
              <c16:uniqueId val="{00000001-3600-488E-BF2D-5856CF8EC9D5}"/>
            </c:ext>
          </c:extLst>
        </c:ser>
        <c:ser>
          <c:idx val="2"/>
          <c:order val="2"/>
          <c:tx>
            <c:strRef>
              <c:f>'Gráficos vino granel'!$Q$6</c:f>
              <c:strCache>
                <c:ptCount val="1"/>
                <c:pt idx="0">
                  <c:v>2017</c:v>
                </c:pt>
              </c:strCache>
            </c:strRef>
          </c:tx>
          <c:spPr>
            <a:ln w="28575" cap="rnd">
              <a:solidFill>
                <a:schemeClr val="accent3"/>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granel'!$R$6:$AC$6</c:f>
              <c:numCache>
                <c:formatCode>0.0</c:formatCode>
                <c:ptCount val="12"/>
                <c:pt idx="0">
                  <c:v>33.244962999999998</c:v>
                </c:pt>
                <c:pt idx="1">
                  <c:v>41.224220000000003</c:v>
                </c:pt>
                <c:pt idx="2">
                  <c:v>46.657173</c:v>
                </c:pt>
                <c:pt idx="3">
                  <c:v>24.931757000000001</c:v>
                </c:pt>
                <c:pt idx="4">
                  <c:v>28.070650000000001</c:v>
                </c:pt>
                <c:pt idx="5">
                  <c:v>25.626065000000001</c:v>
                </c:pt>
                <c:pt idx="6">
                  <c:v>25.743590000000001</c:v>
                </c:pt>
                <c:pt idx="7">
                  <c:v>27.354042499999998</c:v>
                </c:pt>
                <c:pt idx="8">
                  <c:v>28.498519999999999</c:v>
                </c:pt>
                <c:pt idx="9">
                  <c:v>34.343055</c:v>
                </c:pt>
                <c:pt idx="10">
                  <c:v>49.414802000000002</c:v>
                </c:pt>
                <c:pt idx="11">
                  <c:v>28.820663</c:v>
                </c:pt>
              </c:numCache>
            </c:numRef>
          </c:val>
          <c:smooth val="0"/>
          <c:extLst>
            <c:ext xmlns:c16="http://schemas.microsoft.com/office/drawing/2014/chart" uri="{C3380CC4-5D6E-409C-BE32-E72D297353CC}">
              <c16:uniqueId val="{00000002-3600-488E-BF2D-5856CF8EC9D5}"/>
            </c:ext>
          </c:extLst>
        </c:ser>
        <c:ser>
          <c:idx val="3"/>
          <c:order val="3"/>
          <c:tx>
            <c:strRef>
              <c:f>'Gráficos vino granel'!$Q$7</c:f>
              <c:strCache>
                <c:ptCount val="1"/>
                <c:pt idx="0">
                  <c:v>2018</c:v>
                </c:pt>
              </c:strCache>
            </c:strRef>
          </c:tx>
          <c:spPr>
            <a:ln w="28575" cap="rnd">
              <a:solidFill>
                <a:schemeClr val="accent4"/>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granel'!$R$7:$AC$7</c:f>
              <c:numCache>
                <c:formatCode>0.0</c:formatCode>
                <c:ptCount val="12"/>
                <c:pt idx="0">
                  <c:v>24.190794</c:v>
                </c:pt>
                <c:pt idx="1">
                  <c:v>36.898867000000003</c:v>
                </c:pt>
                <c:pt idx="2">
                  <c:v>33.577927600000002</c:v>
                </c:pt>
                <c:pt idx="3">
                  <c:v>23.543088000000001</c:v>
                </c:pt>
                <c:pt idx="4">
                  <c:v>22.499950999999999</c:v>
                </c:pt>
                <c:pt idx="5">
                  <c:v>21.173842</c:v>
                </c:pt>
                <c:pt idx="6">
                  <c:v>23.6892</c:v>
                </c:pt>
                <c:pt idx="7">
                  <c:v>26.019528999999999</c:v>
                </c:pt>
                <c:pt idx="8">
                  <c:v>22.325277</c:v>
                </c:pt>
                <c:pt idx="9">
                  <c:v>35.875169999999997</c:v>
                </c:pt>
                <c:pt idx="10">
                  <c:v>23.42604</c:v>
                </c:pt>
                <c:pt idx="11">
                  <c:v>26.281891999999999</c:v>
                </c:pt>
              </c:numCache>
            </c:numRef>
          </c:val>
          <c:smooth val="0"/>
          <c:extLst>
            <c:ext xmlns:c16="http://schemas.microsoft.com/office/drawing/2014/chart" uri="{C3380CC4-5D6E-409C-BE32-E72D297353CC}">
              <c16:uniqueId val="{00000003-3600-488E-BF2D-5856CF8EC9D5}"/>
            </c:ext>
          </c:extLst>
        </c:ser>
        <c:ser>
          <c:idx val="4"/>
          <c:order val="4"/>
          <c:tx>
            <c:strRef>
              <c:f>'Gráficos vino granel'!$Q$8</c:f>
              <c:strCache>
                <c:ptCount val="1"/>
                <c:pt idx="0">
                  <c:v>2019</c:v>
                </c:pt>
              </c:strCache>
            </c:strRef>
          </c:tx>
          <c:spPr>
            <a:ln w="28575" cap="rnd">
              <a:solidFill>
                <a:schemeClr val="accent5"/>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granel'!$R$8:$AC$8</c:f>
              <c:numCache>
                <c:formatCode>0.0</c:formatCode>
                <c:ptCount val="12"/>
                <c:pt idx="0">
                  <c:v>36.647542000000001</c:v>
                </c:pt>
                <c:pt idx="1">
                  <c:v>28.267375999999999</c:v>
                </c:pt>
                <c:pt idx="2">
                  <c:v>30.316281199999999</c:v>
                </c:pt>
                <c:pt idx="3">
                  <c:v>34.967151000000001</c:v>
                </c:pt>
                <c:pt idx="4">
                  <c:v>35.485151000000002</c:v>
                </c:pt>
                <c:pt idx="5">
                  <c:v>22.843698</c:v>
                </c:pt>
                <c:pt idx="6">
                  <c:v>25.2</c:v>
                </c:pt>
                <c:pt idx="7">
                  <c:v>31.7</c:v>
                </c:pt>
                <c:pt idx="8">
                  <c:v>21.3</c:v>
                </c:pt>
                <c:pt idx="9">
                  <c:v>22.9</c:v>
                </c:pt>
                <c:pt idx="10">
                  <c:v>41.5</c:v>
                </c:pt>
                <c:pt idx="11">
                  <c:v>29</c:v>
                </c:pt>
              </c:numCache>
            </c:numRef>
          </c:val>
          <c:smooth val="0"/>
          <c:extLst>
            <c:ext xmlns:c16="http://schemas.microsoft.com/office/drawing/2014/chart" uri="{C3380CC4-5D6E-409C-BE32-E72D297353CC}">
              <c16:uniqueId val="{00000004-3600-488E-BF2D-5856CF8EC9D5}"/>
            </c:ext>
          </c:extLst>
        </c:ser>
        <c:ser>
          <c:idx val="5"/>
          <c:order val="5"/>
          <c:tx>
            <c:strRef>
              <c:f>'Gráficos vino granel'!$Q$9</c:f>
              <c:strCache>
                <c:ptCount val="1"/>
                <c:pt idx="0">
                  <c:v>2020</c:v>
                </c:pt>
              </c:strCache>
            </c:strRef>
          </c:tx>
          <c:spPr>
            <a:ln w="28575" cap="rnd">
              <a:solidFill>
                <a:schemeClr val="accent6"/>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granel'!$R$9:$AC$9</c:f>
              <c:numCache>
                <c:formatCode>0.0</c:formatCode>
                <c:ptCount val="12"/>
                <c:pt idx="0">
                  <c:v>32.5</c:v>
                </c:pt>
              </c:numCache>
            </c:numRef>
          </c:val>
          <c:smooth val="0"/>
          <c:extLst>
            <c:ext xmlns:c16="http://schemas.microsoft.com/office/drawing/2014/chart" uri="{C3380CC4-5D6E-409C-BE32-E72D297353CC}">
              <c16:uniqueId val="{00000000-46A6-4A5B-A76D-FA49B523CECA}"/>
            </c:ext>
          </c:extLst>
        </c:ser>
        <c:dLbls>
          <c:showLegendKey val="0"/>
          <c:showVal val="0"/>
          <c:showCatName val="0"/>
          <c:showSerName val="0"/>
          <c:showPercent val="0"/>
          <c:showBubbleSize val="0"/>
        </c:dLbls>
        <c:smooth val="0"/>
        <c:axId val="1931498176"/>
        <c:axId val="1756732240"/>
        <c:extLst>
          <c:ext xmlns:c15="http://schemas.microsoft.com/office/drawing/2012/chart" uri="{02D57815-91ED-43cb-92C2-25804820EDAC}">
            <c15:filteredLineSeries>
              <c15:ser>
                <c:idx val="0"/>
                <c:order val="0"/>
                <c:tx>
                  <c:strRef>
                    <c:extLst>
                      <c:ext uri="{02D57815-91ED-43cb-92C2-25804820EDAC}">
                        <c15:formulaRef>
                          <c15:sqref>'Gráficos vino granel'!$Q$4</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'Gráficos vino granel'!$R$3:$AC$3</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'Gráficos vino granel'!$R$4:$AC$4</c15:sqref>
                        </c15:formulaRef>
                      </c:ext>
                    </c:extLst>
                    <c:numCache>
                      <c:formatCode>0.0</c:formatCode>
                      <c:ptCount val="12"/>
                      <c:pt idx="0">
                        <c:v>23.894335000000002</c:v>
                      </c:pt>
                      <c:pt idx="1">
                        <c:v>26.725076999999999</c:v>
                      </c:pt>
                      <c:pt idx="2">
                        <c:v>39.878123000000002</c:v>
                      </c:pt>
                      <c:pt idx="3">
                        <c:v>37.982706499999999</c:v>
                      </c:pt>
                      <c:pt idx="4">
                        <c:v>31.653510000000001</c:v>
                      </c:pt>
                      <c:pt idx="5">
                        <c:v>26.765411</c:v>
                      </c:pt>
                      <c:pt idx="6">
                        <c:v>33.034945800000003</c:v>
                      </c:pt>
                      <c:pt idx="7">
                        <c:v>30.179402499999998</c:v>
                      </c:pt>
                      <c:pt idx="8">
                        <c:v>29.328635999999999</c:v>
                      </c:pt>
                      <c:pt idx="9">
                        <c:v>35.747366999999997</c:v>
                      </c:pt>
                      <c:pt idx="10">
                        <c:v>40.313033500000003</c:v>
                      </c:pt>
                      <c:pt idx="11">
                        <c:v>29.540159500000001</c:v>
                      </c:pt>
                    </c:numCache>
                  </c:numRef>
                </c:val>
                <c:smooth val="0"/>
                <c:extLst>
                  <c:ext xmlns:c16="http://schemas.microsoft.com/office/drawing/2014/chart" uri="{C3380CC4-5D6E-409C-BE32-E72D297353CC}">
                    <c16:uniqueId val="{00000000-3600-488E-BF2D-5856CF8EC9D5}"/>
                  </c:ext>
                </c:extLst>
              </c15:ser>
            </c15:filteredLineSeries>
          </c:ext>
        </c:extLst>
      </c:lineChart>
      <c:catAx>
        <c:axId val="193149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56732240"/>
        <c:crosses val="autoZero"/>
        <c:auto val="1"/>
        <c:lblAlgn val="ctr"/>
        <c:lblOffset val="100"/>
        <c:noMultiLvlLbl val="0"/>
      </c:catAx>
      <c:valAx>
        <c:axId val="1756732240"/>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a:t>
                </a:r>
                <a:r>
                  <a:rPr lang="es-CL" baseline="0"/>
                  <a:t>  litros</a:t>
                </a:r>
                <a:endParaRPr lang="es-C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31498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14. Valor de exportaciones de vino a granel (millones USD) </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2741237625480373"/>
          <c:y val="0.15476851851851853"/>
          <c:w val="0.86590982624756507"/>
          <c:h val="0.39084795968504649"/>
        </c:manualLayout>
      </c:layout>
      <c:lineChart>
        <c:grouping val="standard"/>
        <c:varyColors val="0"/>
        <c:ser>
          <c:idx val="1"/>
          <c:order val="1"/>
          <c:tx>
            <c:strRef>
              <c:f>'Gráficos vino granel'!$Q$12</c:f>
              <c:strCache>
                <c:ptCount val="1"/>
                <c:pt idx="0">
                  <c:v>2016</c:v>
                </c:pt>
              </c:strCache>
            </c:strRef>
          </c:tx>
          <c:spPr>
            <a:ln w="28575" cap="rnd">
              <a:solidFill>
                <a:schemeClr val="accent2"/>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granel'!$R$12:$AC$12</c:f>
              <c:numCache>
                <c:formatCode>0.0</c:formatCode>
                <c:ptCount val="12"/>
                <c:pt idx="0">
                  <c:v>21.243900270000008</c:v>
                </c:pt>
                <c:pt idx="1">
                  <c:v>25.537283919999993</c:v>
                </c:pt>
                <c:pt idx="2">
                  <c:v>29.751121620000013</c:v>
                </c:pt>
                <c:pt idx="3">
                  <c:v>22.691551529999998</c:v>
                </c:pt>
                <c:pt idx="4">
                  <c:v>30.456996499999999</c:v>
                </c:pt>
                <c:pt idx="5">
                  <c:v>21.137137859999996</c:v>
                </c:pt>
                <c:pt idx="6">
                  <c:v>22.691084210000003</c:v>
                </c:pt>
                <c:pt idx="7">
                  <c:v>22.478544449999994</c:v>
                </c:pt>
                <c:pt idx="8">
                  <c:v>21.967254009999994</c:v>
                </c:pt>
                <c:pt idx="9">
                  <c:v>29.17406991999999</c:v>
                </c:pt>
                <c:pt idx="10">
                  <c:v>30.322900480000012</c:v>
                </c:pt>
                <c:pt idx="11">
                  <c:v>25.775629440000014</c:v>
                </c:pt>
              </c:numCache>
            </c:numRef>
          </c:val>
          <c:smooth val="0"/>
          <c:extLst>
            <c:ext xmlns:c16="http://schemas.microsoft.com/office/drawing/2014/chart" uri="{C3380CC4-5D6E-409C-BE32-E72D297353CC}">
              <c16:uniqueId val="{00000001-220A-4AB3-ABB1-20F737271900}"/>
            </c:ext>
          </c:extLst>
        </c:ser>
        <c:ser>
          <c:idx val="2"/>
          <c:order val="2"/>
          <c:tx>
            <c:strRef>
              <c:f>'Gráficos vino granel'!$Q$13</c:f>
              <c:strCache>
                <c:ptCount val="1"/>
                <c:pt idx="0">
                  <c:v>2017</c:v>
                </c:pt>
              </c:strCache>
            </c:strRef>
          </c:tx>
          <c:spPr>
            <a:ln w="28575" cap="rnd">
              <a:solidFill>
                <a:schemeClr val="accent3"/>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granel'!$R$13:$AC$13</c:f>
              <c:numCache>
                <c:formatCode>0.0</c:formatCode>
                <c:ptCount val="12"/>
                <c:pt idx="0">
                  <c:v>27.08903862</c:v>
                </c:pt>
                <c:pt idx="1">
                  <c:v>33.421187840000002</c:v>
                </c:pt>
                <c:pt idx="2">
                  <c:v>37.631889610000002</c:v>
                </c:pt>
                <c:pt idx="3">
                  <c:v>19.037563559999999</c:v>
                </c:pt>
                <c:pt idx="4">
                  <c:v>23.61246186</c:v>
                </c:pt>
                <c:pt idx="5">
                  <c:v>21.718983949999998</c:v>
                </c:pt>
                <c:pt idx="6">
                  <c:v>23.037928380000004</c:v>
                </c:pt>
                <c:pt idx="7">
                  <c:v>23.61365163</c:v>
                </c:pt>
                <c:pt idx="8">
                  <c:v>23.795012529999997</c:v>
                </c:pt>
                <c:pt idx="9">
                  <c:v>32.063150279999995</c:v>
                </c:pt>
                <c:pt idx="10">
                  <c:v>46.476538609999984</c:v>
                </c:pt>
                <c:pt idx="11">
                  <c:v>28.631947100000001</c:v>
                </c:pt>
              </c:numCache>
            </c:numRef>
          </c:val>
          <c:smooth val="0"/>
          <c:extLst>
            <c:ext xmlns:c16="http://schemas.microsoft.com/office/drawing/2014/chart" uri="{C3380CC4-5D6E-409C-BE32-E72D297353CC}">
              <c16:uniqueId val="{00000002-220A-4AB3-ABB1-20F737271900}"/>
            </c:ext>
          </c:extLst>
        </c:ser>
        <c:ser>
          <c:idx val="3"/>
          <c:order val="3"/>
          <c:tx>
            <c:strRef>
              <c:f>'Gráficos vino granel'!$Q$14</c:f>
              <c:strCache>
                <c:ptCount val="1"/>
                <c:pt idx="0">
                  <c:v>2018</c:v>
                </c:pt>
              </c:strCache>
            </c:strRef>
          </c:tx>
          <c:spPr>
            <a:ln w="28575" cap="rnd">
              <a:solidFill>
                <a:schemeClr val="accent4"/>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granel'!$R$14:$AC$14</c:f>
              <c:numCache>
                <c:formatCode>0.0</c:formatCode>
                <c:ptCount val="12"/>
                <c:pt idx="0">
                  <c:v>23.199343199999998</c:v>
                </c:pt>
                <c:pt idx="1">
                  <c:v>37.287744709999998</c:v>
                </c:pt>
                <c:pt idx="2">
                  <c:v>34.509150090000006</c:v>
                </c:pt>
                <c:pt idx="3">
                  <c:v>22.599449629999999</c:v>
                </c:pt>
                <c:pt idx="4">
                  <c:v>23.385019660000001</c:v>
                </c:pt>
                <c:pt idx="5">
                  <c:v>22.01277438</c:v>
                </c:pt>
                <c:pt idx="6">
                  <c:v>24.736452030000002</c:v>
                </c:pt>
                <c:pt idx="7">
                  <c:v>25.59808649</c:v>
                </c:pt>
                <c:pt idx="8">
                  <c:v>26.536883809999999</c:v>
                </c:pt>
                <c:pt idx="9">
                  <c:v>38.558109869999996</c:v>
                </c:pt>
                <c:pt idx="10">
                  <c:v>24.321291989999999</c:v>
                </c:pt>
                <c:pt idx="11">
                  <c:v>25.081602329999999</c:v>
                </c:pt>
              </c:numCache>
            </c:numRef>
          </c:val>
          <c:smooth val="0"/>
          <c:extLst>
            <c:ext xmlns:c16="http://schemas.microsoft.com/office/drawing/2014/chart" uri="{C3380CC4-5D6E-409C-BE32-E72D297353CC}">
              <c16:uniqueId val="{00000003-220A-4AB3-ABB1-20F737271900}"/>
            </c:ext>
          </c:extLst>
        </c:ser>
        <c:ser>
          <c:idx val="4"/>
          <c:order val="4"/>
          <c:tx>
            <c:strRef>
              <c:f>'Gráficos vino granel'!$Q$15</c:f>
              <c:strCache>
                <c:ptCount val="1"/>
                <c:pt idx="0">
                  <c:v>2019</c:v>
                </c:pt>
              </c:strCache>
            </c:strRef>
          </c:tx>
          <c:spPr>
            <a:ln w="28575" cap="rnd">
              <a:solidFill>
                <a:schemeClr val="accent5"/>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granel'!$R$15:$AC$15</c:f>
              <c:numCache>
                <c:formatCode>0.0</c:formatCode>
                <c:ptCount val="12"/>
                <c:pt idx="0">
                  <c:v>38.327187719999991</c:v>
                </c:pt>
                <c:pt idx="1">
                  <c:v>26.6031355</c:v>
                </c:pt>
                <c:pt idx="2">
                  <c:v>31.976685090000004</c:v>
                </c:pt>
                <c:pt idx="3">
                  <c:v>29.732717779999994</c:v>
                </c:pt>
                <c:pt idx="4">
                  <c:v>39.241067940000008</c:v>
                </c:pt>
                <c:pt idx="5" formatCode="0.00">
                  <c:v>19.923283340000001</c:v>
                </c:pt>
                <c:pt idx="6">
                  <c:v>22.3</c:v>
                </c:pt>
                <c:pt idx="7">
                  <c:v>27.3</c:v>
                </c:pt>
                <c:pt idx="8">
                  <c:v>19.100000000000001</c:v>
                </c:pt>
                <c:pt idx="9">
                  <c:v>20.3</c:v>
                </c:pt>
                <c:pt idx="10">
                  <c:v>36.299999999999997</c:v>
                </c:pt>
                <c:pt idx="11">
                  <c:v>24.7</c:v>
                </c:pt>
              </c:numCache>
            </c:numRef>
          </c:val>
          <c:smooth val="0"/>
          <c:extLst>
            <c:ext xmlns:c16="http://schemas.microsoft.com/office/drawing/2014/chart" uri="{C3380CC4-5D6E-409C-BE32-E72D297353CC}">
              <c16:uniqueId val="{00000004-220A-4AB3-ABB1-20F737271900}"/>
            </c:ext>
          </c:extLst>
        </c:ser>
        <c:ser>
          <c:idx val="5"/>
          <c:order val="5"/>
          <c:tx>
            <c:strRef>
              <c:f>'Gráficos vino granel'!$Q$16</c:f>
              <c:strCache>
                <c:ptCount val="1"/>
                <c:pt idx="0">
                  <c:v>2020</c:v>
                </c:pt>
              </c:strCache>
            </c:strRef>
          </c:tx>
          <c:spPr>
            <a:ln w="28575" cap="rnd">
              <a:solidFill>
                <a:schemeClr val="accent6"/>
              </a:solidFill>
              <a:round/>
            </a:ln>
            <a:effectLst/>
          </c:spPr>
          <c:marker>
            <c:symbol val="none"/>
          </c:marker>
          <c:cat>
            <c:strRef>
              <c:f>'Gráficos vino granel'!$R$3:$AC$3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granel'!$R$16:$AC$16</c:f>
              <c:numCache>
                <c:formatCode>0.0</c:formatCode>
                <c:ptCount val="12"/>
                <c:pt idx="0">
                  <c:v>28.1</c:v>
                </c:pt>
              </c:numCache>
            </c:numRef>
          </c:val>
          <c:smooth val="0"/>
          <c:extLst>
            <c:ext xmlns:c16="http://schemas.microsoft.com/office/drawing/2014/chart" uri="{C3380CC4-5D6E-409C-BE32-E72D297353CC}">
              <c16:uniqueId val="{00000000-0282-43D6-BBB6-95D2C0CEF91D}"/>
            </c:ext>
          </c:extLst>
        </c:ser>
        <c:dLbls>
          <c:showLegendKey val="0"/>
          <c:showVal val="0"/>
          <c:showCatName val="0"/>
          <c:showSerName val="0"/>
          <c:showPercent val="0"/>
          <c:showBubbleSize val="0"/>
        </c:dLbls>
        <c:smooth val="0"/>
        <c:axId val="1918731856"/>
        <c:axId val="1952413792"/>
        <c:extLst>
          <c:ext xmlns:c15="http://schemas.microsoft.com/office/drawing/2012/chart" uri="{02D57815-91ED-43cb-92C2-25804820EDAC}">
            <c15:filteredLineSeries>
              <c15:ser>
                <c:idx val="0"/>
                <c:order val="0"/>
                <c:tx>
                  <c:strRef>
                    <c:extLst>
                      <c:ext uri="{02D57815-91ED-43cb-92C2-25804820EDAC}">
                        <c15:formulaRef>
                          <c15:sqref>'Gráficos vino granel'!$Q$11</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'Gráficos vino granel'!$R$3:$AC$3</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'Gráficos vino granel'!$R$11:$AC$11</c15:sqref>
                        </c15:formulaRef>
                      </c:ext>
                    </c:extLst>
                    <c:numCache>
                      <c:formatCode>0.0</c:formatCode>
                      <c:ptCount val="12"/>
                      <c:pt idx="0">
                        <c:v>21.5465217</c:v>
                      </c:pt>
                      <c:pt idx="1">
                        <c:v>22.067759500000001</c:v>
                      </c:pt>
                      <c:pt idx="2">
                        <c:v>28.161007190000003</c:v>
                      </c:pt>
                      <c:pt idx="3">
                        <c:v>29.286913349999995</c:v>
                      </c:pt>
                      <c:pt idx="4">
                        <c:v>24.466974109999999</c:v>
                      </c:pt>
                      <c:pt idx="5">
                        <c:v>21.094378489999997</c:v>
                      </c:pt>
                      <c:pt idx="6">
                        <c:v>27.917466600000001</c:v>
                      </c:pt>
                      <c:pt idx="7">
                        <c:v>23.069595080000003</c:v>
                      </c:pt>
                      <c:pt idx="8">
                        <c:v>22.003572920000007</c:v>
                      </c:pt>
                      <c:pt idx="9">
                        <c:v>25.992777389999993</c:v>
                      </c:pt>
                      <c:pt idx="10">
                        <c:v>26.419099550000002</c:v>
                      </c:pt>
                      <c:pt idx="11">
                        <c:v>20.448351939999998</c:v>
                      </c:pt>
                    </c:numCache>
                  </c:numRef>
                </c:val>
                <c:smooth val="0"/>
                <c:extLst>
                  <c:ext xmlns:c16="http://schemas.microsoft.com/office/drawing/2014/chart" uri="{C3380CC4-5D6E-409C-BE32-E72D297353CC}">
                    <c16:uniqueId val="{00000000-220A-4AB3-ABB1-20F737271900}"/>
                  </c:ext>
                </c:extLst>
              </c15:ser>
            </c15:filteredLineSeries>
          </c:ext>
        </c:extLst>
      </c:lineChart>
      <c:catAx>
        <c:axId val="191873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52413792"/>
        <c:crosses val="autoZero"/>
        <c:auto val="1"/>
        <c:lblAlgn val="ctr"/>
        <c:lblOffset val="100"/>
        <c:noMultiLvlLbl val="0"/>
      </c:catAx>
      <c:valAx>
        <c:axId val="1952413792"/>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USD</a:t>
                </a:r>
              </a:p>
            </c:rich>
          </c:tx>
          <c:layout>
            <c:manualLayout>
              <c:xMode val="edge"/>
              <c:yMode val="edge"/>
              <c:x val="4.4518649984208146E-2"/>
              <c:y val="0.1612120880723242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18731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15. Precio medio de exportación de vino a granel (dólares por litro)</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2837677588067559"/>
          <c:y val="0.15476851851851853"/>
          <c:w val="0.86265210071746035"/>
          <c:h val="0.42555052833993312"/>
        </c:manualLayout>
      </c:layout>
      <c:lineChart>
        <c:grouping val="standard"/>
        <c:varyColors val="0"/>
        <c:ser>
          <c:idx val="1"/>
          <c:order val="1"/>
          <c:tx>
            <c:strRef>
              <c:f>'Gráficos vino granel'!$Q$21</c:f>
              <c:strCache>
                <c:ptCount val="1"/>
                <c:pt idx="0">
                  <c:v>2016</c:v>
                </c:pt>
              </c:strCache>
            </c:strRef>
          </c:tx>
          <c:spPr>
            <a:ln w="28575" cap="rnd">
              <a:solidFill>
                <a:schemeClr val="accent2"/>
              </a:solidFill>
              <a:round/>
            </a:ln>
            <a:effectLst/>
          </c:spPr>
          <c:marker>
            <c:symbol val="none"/>
          </c:marker>
          <c:cat>
            <c:strRef>
              <c:f>'Gráficos vino granel'!$R$19:$AC$19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granel'!$R$21:$AC$21</c:f>
              <c:numCache>
                <c:formatCode>0.00</c:formatCode>
                <c:ptCount val="12"/>
                <c:pt idx="0">
                  <c:v>0.75783661352605614</c:v>
                </c:pt>
                <c:pt idx="1">
                  <c:v>0.67205400204537713</c:v>
                </c:pt>
                <c:pt idx="2">
                  <c:v>0.66111335246630676</c:v>
                </c:pt>
                <c:pt idx="3">
                  <c:v>0.70811922008731643</c:v>
                </c:pt>
                <c:pt idx="4">
                  <c:v>0.72455826491577469</c:v>
                </c:pt>
                <c:pt idx="5">
                  <c:v>0.71374182137472097</c:v>
                </c:pt>
                <c:pt idx="6">
                  <c:v>0.79507675172460179</c:v>
                </c:pt>
                <c:pt idx="7">
                  <c:v>0.76978076676156315</c:v>
                </c:pt>
                <c:pt idx="8">
                  <c:v>0.82526801966179142</c:v>
                </c:pt>
                <c:pt idx="9">
                  <c:v>0.86672564589733758</c:v>
                </c:pt>
                <c:pt idx="10">
                  <c:v>0.83534648962688196</c:v>
                </c:pt>
                <c:pt idx="11">
                  <c:v>0.78373130424603277</c:v>
                </c:pt>
              </c:numCache>
            </c:numRef>
          </c:val>
          <c:smooth val="0"/>
          <c:extLst>
            <c:ext xmlns:c16="http://schemas.microsoft.com/office/drawing/2014/chart" uri="{C3380CC4-5D6E-409C-BE32-E72D297353CC}">
              <c16:uniqueId val="{00000001-2C83-41E1-AFC8-1FBF62D36E33}"/>
            </c:ext>
          </c:extLst>
        </c:ser>
        <c:ser>
          <c:idx val="2"/>
          <c:order val="2"/>
          <c:tx>
            <c:strRef>
              <c:f>'Gráficos vino granel'!$Q$22</c:f>
              <c:strCache>
                <c:ptCount val="1"/>
                <c:pt idx="0">
                  <c:v>2017</c:v>
                </c:pt>
              </c:strCache>
            </c:strRef>
          </c:tx>
          <c:spPr>
            <a:ln w="28575" cap="rnd">
              <a:solidFill>
                <a:schemeClr val="accent3"/>
              </a:solidFill>
              <a:round/>
            </a:ln>
            <a:effectLst/>
          </c:spPr>
          <c:marker>
            <c:symbol val="none"/>
          </c:marker>
          <c:cat>
            <c:strRef>
              <c:f>'Gráficos vino granel'!$R$19:$AC$19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granel'!$R$22:$AC$22</c:f>
              <c:numCache>
                <c:formatCode>0.00</c:formatCode>
                <c:ptCount val="12"/>
                <c:pt idx="0">
                  <c:v>0.81483136618320195</c:v>
                </c:pt>
                <c:pt idx="1">
                  <c:v>0.81071728804086529</c:v>
                </c:pt>
                <c:pt idx="2">
                  <c:v>0.80656171795920861</c:v>
                </c:pt>
                <c:pt idx="3">
                  <c:v>0.76358692088969093</c:v>
                </c:pt>
                <c:pt idx="4">
                  <c:v>0.84117973256764622</c:v>
                </c:pt>
                <c:pt idx="5">
                  <c:v>0.84753488098933638</c:v>
                </c:pt>
                <c:pt idx="6">
                  <c:v>0.89489959947311171</c:v>
                </c:pt>
                <c:pt idx="7">
                  <c:v>0.86326003295490972</c:v>
                </c:pt>
                <c:pt idx="8">
                  <c:v>0.83495607947360062</c:v>
                </c:pt>
                <c:pt idx="9">
                  <c:v>0.93361380576072794</c:v>
                </c:pt>
                <c:pt idx="10">
                  <c:v>0.94053880070186224</c:v>
                </c:pt>
                <c:pt idx="11">
                  <c:v>0.99345206250112994</c:v>
                </c:pt>
              </c:numCache>
            </c:numRef>
          </c:val>
          <c:smooth val="0"/>
          <c:extLst>
            <c:ext xmlns:c16="http://schemas.microsoft.com/office/drawing/2014/chart" uri="{C3380CC4-5D6E-409C-BE32-E72D297353CC}">
              <c16:uniqueId val="{00000002-2C83-41E1-AFC8-1FBF62D36E33}"/>
            </c:ext>
          </c:extLst>
        </c:ser>
        <c:ser>
          <c:idx val="3"/>
          <c:order val="3"/>
          <c:tx>
            <c:strRef>
              <c:f>'Gráficos vino granel'!$Q$23</c:f>
              <c:strCache>
                <c:ptCount val="1"/>
                <c:pt idx="0">
                  <c:v>2018</c:v>
                </c:pt>
              </c:strCache>
            </c:strRef>
          </c:tx>
          <c:spPr>
            <a:ln w="28575" cap="rnd">
              <a:solidFill>
                <a:schemeClr val="accent4"/>
              </a:solidFill>
              <a:round/>
            </a:ln>
            <a:effectLst/>
          </c:spPr>
          <c:marker>
            <c:symbol val="none"/>
          </c:marker>
          <c:cat>
            <c:strRef>
              <c:f>'Gráficos vino granel'!$R$19:$AC$19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granel'!$R$23:$AC$23</c:f>
              <c:numCache>
                <c:formatCode>0.00</c:formatCode>
                <c:ptCount val="12"/>
                <c:pt idx="0">
                  <c:v>0.95901536758156836</c:v>
                </c:pt>
                <c:pt idx="1">
                  <c:v>1.010539014924225</c:v>
                </c:pt>
                <c:pt idx="2">
                  <c:v>1.0277331734433783</c:v>
                </c:pt>
                <c:pt idx="3">
                  <c:v>0.95991866614948718</c:v>
                </c:pt>
                <c:pt idx="4">
                  <c:v>1.0393364705549804</c:v>
                </c:pt>
                <c:pt idx="5">
                  <c:v>1.039621169365484</c:v>
                </c:pt>
                <c:pt idx="6">
                  <c:v>1.0442079947824325</c:v>
                </c:pt>
                <c:pt idx="7">
                  <c:v>0.98380283862940032</c:v>
                </c:pt>
                <c:pt idx="8">
                  <c:v>1.1886474604548019</c:v>
                </c:pt>
                <c:pt idx="9">
                  <c:v>1.074785425964532</c:v>
                </c:pt>
                <c:pt idx="10">
                  <c:v>1.0382161043864007</c:v>
                </c:pt>
                <c:pt idx="11">
                  <c:v>0.95433016504291246</c:v>
                </c:pt>
              </c:numCache>
            </c:numRef>
          </c:val>
          <c:smooth val="0"/>
          <c:extLst>
            <c:ext xmlns:c16="http://schemas.microsoft.com/office/drawing/2014/chart" uri="{C3380CC4-5D6E-409C-BE32-E72D297353CC}">
              <c16:uniqueId val="{00000003-2C83-41E1-AFC8-1FBF62D36E33}"/>
            </c:ext>
          </c:extLst>
        </c:ser>
        <c:ser>
          <c:idx val="4"/>
          <c:order val="4"/>
          <c:tx>
            <c:strRef>
              <c:f>'Gráficos vino granel'!$Q$24</c:f>
              <c:strCache>
                <c:ptCount val="1"/>
                <c:pt idx="0">
                  <c:v>2019</c:v>
                </c:pt>
              </c:strCache>
            </c:strRef>
          </c:tx>
          <c:spPr>
            <a:ln w="28575" cap="rnd">
              <a:solidFill>
                <a:schemeClr val="accent5"/>
              </a:solidFill>
              <a:round/>
            </a:ln>
            <a:effectLst/>
          </c:spPr>
          <c:marker>
            <c:symbol val="none"/>
          </c:marker>
          <c:cat>
            <c:strRef>
              <c:f>'Gráficos vino granel'!$R$19:$AC$19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granel'!$R$24:$AC$24</c:f>
              <c:numCache>
                <c:formatCode>0.00</c:formatCode>
                <c:ptCount val="12"/>
                <c:pt idx="0">
                  <c:v>1.0458324249959243</c:v>
                </c:pt>
                <c:pt idx="1">
                  <c:v>0.94112504464510616</c:v>
                </c:pt>
                <c:pt idx="2">
                  <c:v>1.0547693788379298</c:v>
                </c:pt>
                <c:pt idx="3">
                  <c:v>0.85030426928404867</c:v>
                </c:pt>
                <c:pt idx="4">
                  <c:v>1.1058447501040649</c:v>
                </c:pt>
                <c:pt idx="5">
                  <c:v>0.87215665957411981</c:v>
                </c:pt>
                <c:pt idx="6">
                  <c:v>0.88</c:v>
                </c:pt>
                <c:pt idx="7">
                  <c:v>0.86</c:v>
                </c:pt>
                <c:pt idx="8">
                  <c:v>0.9</c:v>
                </c:pt>
                <c:pt idx="9">
                  <c:v>0.89</c:v>
                </c:pt>
                <c:pt idx="10">
                  <c:v>0.87</c:v>
                </c:pt>
                <c:pt idx="11">
                  <c:v>0.85172413793103441</c:v>
                </c:pt>
              </c:numCache>
            </c:numRef>
          </c:val>
          <c:smooth val="0"/>
          <c:extLst>
            <c:ext xmlns:c16="http://schemas.microsoft.com/office/drawing/2014/chart" uri="{C3380CC4-5D6E-409C-BE32-E72D297353CC}">
              <c16:uniqueId val="{00000004-2C83-41E1-AFC8-1FBF62D36E33}"/>
            </c:ext>
          </c:extLst>
        </c:ser>
        <c:ser>
          <c:idx val="5"/>
          <c:order val="5"/>
          <c:tx>
            <c:strRef>
              <c:f>'Gráficos vino granel'!$Q$25</c:f>
              <c:strCache>
                <c:ptCount val="1"/>
                <c:pt idx="0">
                  <c:v>2020</c:v>
                </c:pt>
              </c:strCache>
            </c:strRef>
          </c:tx>
          <c:spPr>
            <a:ln w="28575" cap="rnd">
              <a:solidFill>
                <a:schemeClr val="accent6"/>
              </a:solidFill>
              <a:round/>
            </a:ln>
            <a:effectLst/>
          </c:spPr>
          <c:marker>
            <c:symbol val="none"/>
          </c:marker>
          <c:cat>
            <c:strRef>
              <c:f>'Gráficos vino granel'!$R$19:$AC$19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granel'!$R$25:$AC$25</c:f>
              <c:numCache>
                <c:formatCode>General</c:formatCode>
                <c:ptCount val="12"/>
                <c:pt idx="0" formatCode="0.00">
                  <c:v>0.86461538461538467</c:v>
                </c:pt>
              </c:numCache>
            </c:numRef>
          </c:val>
          <c:smooth val="0"/>
          <c:extLst>
            <c:ext xmlns:c16="http://schemas.microsoft.com/office/drawing/2014/chart" uri="{C3380CC4-5D6E-409C-BE32-E72D297353CC}">
              <c16:uniqueId val="{00000000-7379-4C7E-AAD9-401163B39C6E}"/>
            </c:ext>
          </c:extLst>
        </c:ser>
        <c:dLbls>
          <c:showLegendKey val="0"/>
          <c:showVal val="0"/>
          <c:showCatName val="0"/>
          <c:showSerName val="0"/>
          <c:showPercent val="0"/>
          <c:showBubbleSize val="0"/>
        </c:dLbls>
        <c:smooth val="0"/>
        <c:axId val="1816702256"/>
        <c:axId val="1817049328"/>
        <c:extLst>
          <c:ext xmlns:c15="http://schemas.microsoft.com/office/drawing/2012/chart" uri="{02D57815-91ED-43cb-92C2-25804820EDAC}">
            <c15:filteredLineSeries>
              <c15:ser>
                <c:idx val="0"/>
                <c:order val="0"/>
                <c:tx>
                  <c:strRef>
                    <c:extLst>
                      <c:ext uri="{02D57815-91ED-43cb-92C2-25804820EDAC}">
                        <c15:formulaRef>
                          <c15:sqref>'Gráficos vino granel'!$Q$20</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'Gráficos vino granel'!$R$19:$AC$19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'Gráficos vino granel'!$R$20:$AC$20</c15:sqref>
                        </c15:formulaRef>
                      </c:ext>
                    </c:extLst>
                    <c:numCache>
                      <c:formatCode>0.00</c:formatCode>
                      <c:ptCount val="12"/>
                      <c:pt idx="0">
                        <c:v>0.90174184383034717</c:v>
                      </c:pt>
                      <c:pt idx="1">
                        <c:v>0.82573230752525062</c:v>
                      </c:pt>
                      <c:pt idx="2">
                        <c:v>0.70617684764150013</c:v>
                      </c:pt>
                      <c:pt idx="3">
                        <c:v>0.77105914898402506</c:v>
                      </c:pt>
                      <c:pt idx="4">
                        <c:v>0.77296243323410263</c:v>
                      </c:pt>
                      <c:pt idx="5">
                        <c:v>0.78812085082496941</c:v>
                      </c:pt>
                      <c:pt idx="6">
                        <c:v>0.84508891793005447</c:v>
                      </c:pt>
                      <c:pt idx="7">
                        <c:v>0.76441523585498439</c:v>
                      </c:pt>
                      <c:pt idx="8">
                        <c:v>0.75024194510784636</c:v>
                      </c:pt>
                      <c:pt idx="9">
                        <c:v>0.72712424917896734</c:v>
                      </c:pt>
                      <c:pt idx="10">
                        <c:v>0.65534883525944532</c:v>
                      </c:pt>
                      <c:pt idx="11">
                        <c:v>0.6922221235806123</c:v>
                      </c:pt>
                    </c:numCache>
                  </c:numRef>
                </c:val>
                <c:smooth val="0"/>
                <c:extLst>
                  <c:ext xmlns:c16="http://schemas.microsoft.com/office/drawing/2014/chart" uri="{C3380CC4-5D6E-409C-BE32-E72D297353CC}">
                    <c16:uniqueId val="{00000000-2C83-41E1-AFC8-1FBF62D36E33}"/>
                  </c:ext>
                </c:extLst>
              </c15:ser>
            </c15:filteredLineSeries>
          </c:ext>
        </c:extLst>
      </c:lineChart>
      <c:catAx>
        <c:axId val="181670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7049328"/>
        <c:crosses val="autoZero"/>
        <c:auto val="1"/>
        <c:lblAlgn val="ctr"/>
        <c:lblOffset val="100"/>
        <c:noMultiLvlLbl val="0"/>
      </c:catAx>
      <c:valAx>
        <c:axId val="1817049328"/>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USD / lt</a:t>
                </a:r>
              </a:p>
            </c:rich>
          </c:tx>
          <c:layout>
            <c:manualLayout>
              <c:xMode val="edge"/>
              <c:yMode val="edge"/>
              <c:x val="1.3456685102796183E-2"/>
              <c:y val="0.22853856809565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6702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16. Volumen de exportación de vinos en recipientes con capacidad superior a 2 lts pero inferior o igual a 10 lts (miles de litros) </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'Gráfico vino entre 2 y 10 lts'!$Q$4</c:f>
              <c:strCache>
                <c:ptCount val="1"/>
                <c:pt idx="0">
                  <c:v>2017</c:v>
                </c:pt>
              </c:strCache>
            </c:strRef>
          </c:tx>
          <c:spPr>
            <a:ln w="28575" cap="rnd">
              <a:solidFill>
                <a:schemeClr val="accent1"/>
              </a:solidFill>
              <a:round/>
            </a:ln>
            <a:effectLst/>
          </c:spPr>
          <c:marker>
            <c:symbol val="none"/>
          </c:marker>
          <c:cat>
            <c:strRef>
              <c:f>'Gráfico vino entre 2 y 10 lts'!$R$3:$AC$3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lts'!$R$4:$AC$4</c:f>
              <c:numCache>
                <c:formatCode>_(* #,##0_);_(* \(#,##0\);_(* "-"_);_(@_)</c:formatCode>
                <c:ptCount val="12"/>
                <c:pt idx="0">
                  <c:v>1238.7</c:v>
                </c:pt>
                <c:pt idx="1">
                  <c:v>1424.808</c:v>
                </c:pt>
                <c:pt idx="2">
                  <c:v>1512.1959999999999</c:v>
                </c:pt>
                <c:pt idx="3">
                  <c:v>1721.3050000000001</c:v>
                </c:pt>
                <c:pt idx="4">
                  <c:v>1891.152</c:v>
                </c:pt>
                <c:pt idx="5">
                  <c:v>1988.8789999999999</c:v>
                </c:pt>
                <c:pt idx="6">
                  <c:v>1803.489</c:v>
                </c:pt>
                <c:pt idx="7">
                  <c:v>1732.4280000000001</c:v>
                </c:pt>
                <c:pt idx="8">
                  <c:v>1852.902</c:v>
                </c:pt>
                <c:pt idx="9">
                  <c:v>1821.741</c:v>
                </c:pt>
                <c:pt idx="10">
                  <c:v>1527.15</c:v>
                </c:pt>
                <c:pt idx="11">
                  <c:v>1109.3230000000001</c:v>
                </c:pt>
              </c:numCache>
            </c:numRef>
          </c:val>
          <c:smooth val="0"/>
          <c:extLst>
            <c:ext xmlns:c16="http://schemas.microsoft.com/office/drawing/2014/chart" uri="{C3380CC4-5D6E-409C-BE32-E72D297353CC}">
              <c16:uniqueId val="{00000000-25BE-4678-8869-AA375FAAC34D}"/>
            </c:ext>
          </c:extLst>
        </c:ser>
        <c:ser>
          <c:idx val="1"/>
          <c:order val="1"/>
          <c:tx>
            <c:strRef>
              <c:f>'Gráfico vino entre 2 y 10 lts'!$Q$5</c:f>
              <c:strCache>
                <c:ptCount val="1"/>
                <c:pt idx="0">
                  <c:v>2018</c:v>
                </c:pt>
              </c:strCache>
            </c:strRef>
          </c:tx>
          <c:spPr>
            <a:ln w="28575" cap="rnd">
              <a:solidFill>
                <a:schemeClr val="accent2"/>
              </a:solidFill>
              <a:round/>
            </a:ln>
            <a:effectLst/>
          </c:spPr>
          <c:marker>
            <c:symbol val="none"/>
          </c:marker>
          <c:cat>
            <c:strRef>
              <c:f>'Gráfico vino entre 2 y 10 lts'!$R$3:$AC$3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lts'!$R$5:$AC$5</c:f>
              <c:numCache>
                <c:formatCode>_(* #,##0_);_(* \(#,##0\);_(* "-"_);_(@_)</c:formatCode>
                <c:ptCount val="12"/>
                <c:pt idx="0">
                  <c:v>1809.184</c:v>
                </c:pt>
                <c:pt idx="1">
                  <c:v>1339.578</c:v>
                </c:pt>
                <c:pt idx="2">
                  <c:v>1741.86</c:v>
                </c:pt>
                <c:pt idx="3">
                  <c:v>1727.09</c:v>
                </c:pt>
                <c:pt idx="4">
                  <c:v>1834.2228</c:v>
                </c:pt>
                <c:pt idx="5">
                  <c:v>1822.5585000000001</c:v>
                </c:pt>
                <c:pt idx="6">
                  <c:v>1617.366</c:v>
                </c:pt>
                <c:pt idx="7">
                  <c:v>2121.0632000000001</c:v>
                </c:pt>
                <c:pt idx="8">
                  <c:v>1342.2049999999999</c:v>
                </c:pt>
                <c:pt idx="9">
                  <c:v>2073.6241999999997</c:v>
                </c:pt>
                <c:pt idx="10">
                  <c:v>1528.8510000000001</c:v>
                </c:pt>
                <c:pt idx="11">
                  <c:v>1189.4880000000001</c:v>
                </c:pt>
              </c:numCache>
            </c:numRef>
          </c:val>
          <c:smooth val="0"/>
          <c:extLst>
            <c:ext xmlns:c16="http://schemas.microsoft.com/office/drawing/2014/chart" uri="{C3380CC4-5D6E-409C-BE32-E72D297353CC}">
              <c16:uniqueId val="{00000001-25BE-4678-8869-AA375FAAC34D}"/>
            </c:ext>
          </c:extLst>
        </c:ser>
        <c:ser>
          <c:idx val="2"/>
          <c:order val="2"/>
          <c:tx>
            <c:strRef>
              <c:f>'Gráfico vino entre 2 y 10 lts'!$Q$6</c:f>
              <c:strCache>
                <c:ptCount val="1"/>
                <c:pt idx="0">
                  <c:v>2019</c:v>
                </c:pt>
              </c:strCache>
            </c:strRef>
          </c:tx>
          <c:spPr>
            <a:ln w="28575" cap="rnd">
              <a:solidFill>
                <a:schemeClr val="accent3"/>
              </a:solidFill>
              <a:round/>
            </a:ln>
            <a:effectLst/>
          </c:spPr>
          <c:marker>
            <c:symbol val="none"/>
          </c:marker>
          <c:cat>
            <c:strRef>
              <c:f>'Gráfico vino entre 2 y 10 lts'!$R$3:$AC$3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lts'!$R$6:$AC$6</c:f>
              <c:numCache>
                <c:formatCode>_(* #,##0_);_(* \(#,##0\);_(* "-"_);_(@_)</c:formatCode>
                <c:ptCount val="12"/>
                <c:pt idx="0">
                  <c:v>1307.1859999999999</c:v>
                </c:pt>
                <c:pt idx="1">
                  <c:v>1395.3050000000001</c:v>
                </c:pt>
                <c:pt idx="2">
                  <c:v>1648.8889999999999</c:v>
                </c:pt>
                <c:pt idx="3">
                  <c:v>1458.0940000000001</c:v>
                </c:pt>
                <c:pt idx="4">
                  <c:v>1797.2159999999999</c:v>
                </c:pt>
                <c:pt idx="5">
                  <c:v>1500.4818596</c:v>
                </c:pt>
                <c:pt idx="6">
                  <c:v>1768.6</c:v>
                </c:pt>
                <c:pt idx="7">
                  <c:v>1249.5</c:v>
                </c:pt>
                <c:pt idx="8">
                  <c:v>1548</c:v>
                </c:pt>
                <c:pt idx="9">
                  <c:v>1911.2</c:v>
                </c:pt>
                <c:pt idx="10">
                  <c:v>1484.6</c:v>
                </c:pt>
                <c:pt idx="11">
                  <c:v>951.1</c:v>
                </c:pt>
              </c:numCache>
            </c:numRef>
          </c:val>
          <c:smooth val="0"/>
          <c:extLst>
            <c:ext xmlns:c16="http://schemas.microsoft.com/office/drawing/2014/chart" uri="{C3380CC4-5D6E-409C-BE32-E72D297353CC}">
              <c16:uniqueId val="{00000002-25BE-4678-8869-AA375FAAC34D}"/>
            </c:ext>
          </c:extLst>
        </c:ser>
        <c:ser>
          <c:idx val="3"/>
          <c:order val="3"/>
          <c:tx>
            <c:strRef>
              <c:f>'Gráfico vino entre 2 y 10 lts'!$Q$7</c:f>
              <c:strCache>
                <c:ptCount val="1"/>
                <c:pt idx="0">
                  <c:v>2020</c:v>
                </c:pt>
              </c:strCache>
            </c:strRef>
          </c:tx>
          <c:spPr>
            <a:ln w="28575" cap="rnd">
              <a:solidFill>
                <a:schemeClr val="accent4"/>
              </a:solidFill>
              <a:round/>
            </a:ln>
            <a:effectLst/>
          </c:spPr>
          <c:marker>
            <c:symbol val="none"/>
          </c:marker>
          <c:cat>
            <c:strRef>
              <c:f>'Gráfico vino entre 2 y 10 lts'!$R$3:$AC$3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lts'!$R$7:$AC$7</c:f>
              <c:numCache>
                <c:formatCode>_(* #,##0_);_(* \(#,##0\);_(* "-"_);_(@_)</c:formatCode>
                <c:ptCount val="12"/>
                <c:pt idx="0">
                  <c:v>1469.5</c:v>
                </c:pt>
              </c:numCache>
            </c:numRef>
          </c:val>
          <c:smooth val="0"/>
          <c:extLst>
            <c:ext xmlns:c16="http://schemas.microsoft.com/office/drawing/2014/chart" uri="{C3380CC4-5D6E-409C-BE32-E72D297353CC}">
              <c16:uniqueId val="{00000000-C69B-4DE2-8967-8935DA147A89}"/>
            </c:ext>
          </c:extLst>
        </c:ser>
        <c:dLbls>
          <c:showLegendKey val="0"/>
          <c:showVal val="0"/>
          <c:showCatName val="0"/>
          <c:showSerName val="0"/>
          <c:showPercent val="0"/>
          <c:showBubbleSize val="0"/>
        </c:dLbls>
        <c:smooth val="0"/>
        <c:axId val="1918672256"/>
        <c:axId val="1512888176"/>
      </c:lineChart>
      <c:catAx>
        <c:axId val="191867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12888176"/>
        <c:crosses val="autoZero"/>
        <c:auto val="1"/>
        <c:lblAlgn val="ctr"/>
        <c:lblOffset val="100"/>
        <c:noMultiLvlLbl val="0"/>
      </c:catAx>
      <c:valAx>
        <c:axId val="151288817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miles de litros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18672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17. Valor de exportaciones de vinos en recipientes con capacidad superior a 2 lts pero inferior o igual a 10 lts (miles USD) </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4577498046857856"/>
          <c:y val="0.20105318581297588"/>
          <c:w val="0.85422501953142149"/>
          <c:h val="0.41350565058679706"/>
        </c:manualLayout>
      </c:layout>
      <c:lineChart>
        <c:grouping val="standard"/>
        <c:varyColors val="0"/>
        <c:ser>
          <c:idx val="0"/>
          <c:order val="0"/>
          <c:tx>
            <c:strRef>
              <c:f>'Gráfico vino entre 2 y 10 lts'!$Q$9</c:f>
              <c:strCache>
                <c:ptCount val="1"/>
                <c:pt idx="0">
                  <c:v>2017</c:v>
                </c:pt>
              </c:strCache>
            </c:strRef>
          </c:tx>
          <c:spPr>
            <a:ln w="28575" cap="rnd">
              <a:solidFill>
                <a:schemeClr val="accent1"/>
              </a:solidFill>
              <a:round/>
            </a:ln>
            <a:effectLst/>
          </c:spPr>
          <c:marker>
            <c:symbol val="none"/>
          </c:marker>
          <c:cat>
            <c:strRef>
              <c:f>'Gráfico vino entre 2 y 10 lts'!$R$3:$AA$3</c:f>
              <c:strCache>
                <c:ptCount val="10"/>
                <c:pt idx="0">
                  <c:v>ene</c:v>
                </c:pt>
                <c:pt idx="1">
                  <c:v>feb</c:v>
                </c:pt>
                <c:pt idx="2">
                  <c:v>mar</c:v>
                </c:pt>
                <c:pt idx="3">
                  <c:v>abr</c:v>
                </c:pt>
                <c:pt idx="4">
                  <c:v>may</c:v>
                </c:pt>
                <c:pt idx="5">
                  <c:v>jun</c:v>
                </c:pt>
                <c:pt idx="6">
                  <c:v>jul</c:v>
                </c:pt>
                <c:pt idx="7">
                  <c:v>ago</c:v>
                </c:pt>
                <c:pt idx="8">
                  <c:v>sep</c:v>
                </c:pt>
                <c:pt idx="9">
                  <c:v>oct</c:v>
                </c:pt>
              </c:strCache>
            </c:strRef>
          </c:cat>
          <c:val>
            <c:numRef>
              <c:f>'Gráfico vino entre 2 y 10 lts'!$R$9:$AA$9</c:f>
              <c:numCache>
                <c:formatCode>_(* #,##0_);_(* \(#,##0\);_(* "-"_);_(@_)</c:formatCode>
                <c:ptCount val="10"/>
                <c:pt idx="0">
                  <c:v>2163.1970000000001</c:v>
                </c:pt>
                <c:pt idx="1">
                  <c:v>2783.4360000000001</c:v>
                </c:pt>
                <c:pt idx="2">
                  <c:v>2749.009</c:v>
                </c:pt>
                <c:pt idx="3">
                  <c:v>3008.9679999999998</c:v>
                </c:pt>
                <c:pt idx="4">
                  <c:v>3447.8389999999999</c:v>
                </c:pt>
                <c:pt idx="5">
                  <c:v>3777.386</c:v>
                </c:pt>
                <c:pt idx="6">
                  <c:v>3396.752</c:v>
                </c:pt>
                <c:pt idx="7">
                  <c:v>3340.6280000000002</c:v>
                </c:pt>
                <c:pt idx="8">
                  <c:v>3534.6909999999998</c:v>
                </c:pt>
                <c:pt idx="9">
                  <c:v>3517.0039999999999</c:v>
                </c:pt>
              </c:numCache>
            </c:numRef>
          </c:val>
          <c:smooth val="0"/>
          <c:extLst>
            <c:ext xmlns:c16="http://schemas.microsoft.com/office/drawing/2014/chart" uri="{C3380CC4-5D6E-409C-BE32-E72D297353CC}">
              <c16:uniqueId val="{00000000-1247-43B6-A392-F6617E1C913B}"/>
            </c:ext>
          </c:extLst>
        </c:ser>
        <c:ser>
          <c:idx val="1"/>
          <c:order val="1"/>
          <c:tx>
            <c:strRef>
              <c:f>'Gráfico vino entre 2 y 10 lts'!$Q$10</c:f>
              <c:strCache>
                <c:ptCount val="1"/>
                <c:pt idx="0">
                  <c:v>2018</c:v>
                </c:pt>
              </c:strCache>
            </c:strRef>
          </c:tx>
          <c:spPr>
            <a:ln w="28575" cap="rnd">
              <a:solidFill>
                <a:schemeClr val="accent2"/>
              </a:solidFill>
              <a:round/>
            </a:ln>
            <a:effectLst/>
          </c:spPr>
          <c:marker>
            <c:symbol val="none"/>
          </c:marker>
          <c:cat>
            <c:strRef>
              <c:f>'Gráfico vino entre 2 y 10 lts'!$R$3:$AA$3</c:f>
              <c:strCache>
                <c:ptCount val="10"/>
                <c:pt idx="0">
                  <c:v>ene</c:v>
                </c:pt>
                <c:pt idx="1">
                  <c:v>feb</c:v>
                </c:pt>
                <c:pt idx="2">
                  <c:v>mar</c:v>
                </c:pt>
                <c:pt idx="3">
                  <c:v>abr</c:v>
                </c:pt>
                <c:pt idx="4">
                  <c:v>may</c:v>
                </c:pt>
                <c:pt idx="5">
                  <c:v>jun</c:v>
                </c:pt>
                <c:pt idx="6">
                  <c:v>jul</c:v>
                </c:pt>
                <c:pt idx="7">
                  <c:v>ago</c:v>
                </c:pt>
                <c:pt idx="8">
                  <c:v>sep</c:v>
                </c:pt>
                <c:pt idx="9">
                  <c:v>oct</c:v>
                </c:pt>
              </c:strCache>
            </c:strRef>
          </c:cat>
          <c:val>
            <c:numRef>
              <c:f>'Gráfico vino entre 2 y 10 lts'!$R$10:$AA$10</c:f>
              <c:numCache>
                <c:formatCode>_(* #,##0_);_(* \(#,##0\);_(* "-"_);_(@_)</c:formatCode>
                <c:ptCount val="10"/>
                <c:pt idx="0">
                  <c:v>3509.2413099999999</c:v>
                </c:pt>
                <c:pt idx="1">
                  <c:v>2866.64129</c:v>
                </c:pt>
                <c:pt idx="2">
                  <c:v>3487.93588</c:v>
                </c:pt>
                <c:pt idx="3">
                  <c:v>3512.6211000000003</c:v>
                </c:pt>
                <c:pt idx="4">
                  <c:v>3772.58853</c:v>
                </c:pt>
                <c:pt idx="5">
                  <c:v>3458.9167499999999</c:v>
                </c:pt>
                <c:pt idx="6">
                  <c:v>3221.5904300000002</c:v>
                </c:pt>
                <c:pt idx="7">
                  <c:v>4232.6692499999999</c:v>
                </c:pt>
                <c:pt idx="8">
                  <c:v>2610.4208100000001</c:v>
                </c:pt>
                <c:pt idx="9">
                  <c:v>3988.3429999999998</c:v>
                </c:pt>
              </c:numCache>
            </c:numRef>
          </c:val>
          <c:smooth val="0"/>
          <c:extLst>
            <c:ext xmlns:c16="http://schemas.microsoft.com/office/drawing/2014/chart" uri="{C3380CC4-5D6E-409C-BE32-E72D297353CC}">
              <c16:uniqueId val="{00000001-1247-43B6-A392-F6617E1C913B}"/>
            </c:ext>
          </c:extLst>
        </c:ser>
        <c:ser>
          <c:idx val="2"/>
          <c:order val="2"/>
          <c:tx>
            <c:strRef>
              <c:f>'Gráfico vino entre 2 y 10 lts'!$Q$11</c:f>
              <c:strCache>
                <c:ptCount val="1"/>
                <c:pt idx="0">
                  <c:v>2019</c:v>
                </c:pt>
              </c:strCache>
            </c:strRef>
          </c:tx>
          <c:spPr>
            <a:ln w="28575" cap="rnd">
              <a:solidFill>
                <a:schemeClr val="accent3"/>
              </a:solidFill>
              <a:round/>
            </a:ln>
            <a:effectLst/>
          </c:spPr>
          <c:marker>
            <c:symbol val="none"/>
          </c:marker>
          <c:cat>
            <c:strRef>
              <c:f>'Gráfico vino entre 2 y 10 lts'!$R$3:$AA$3</c:f>
              <c:strCache>
                <c:ptCount val="10"/>
                <c:pt idx="0">
                  <c:v>ene</c:v>
                </c:pt>
                <c:pt idx="1">
                  <c:v>feb</c:v>
                </c:pt>
                <c:pt idx="2">
                  <c:v>mar</c:v>
                </c:pt>
                <c:pt idx="3">
                  <c:v>abr</c:v>
                </c:pt>
                <c:pt idx="4">
                  <c:v>may</c:v>
                </c:pt>
                <c:pt idx="5">
                  <c:v>jun</c:v>
                </c:pt>
                <c:pt idx="6">
                  <c:v>jul</c:v>
                </c:pt>
                <c:pt idx="7">
                  <c:v>ago</c:v>
                </c:pt>
                <c:pt idx="8">
                  <c:v>sep</c:v>
                </c:pt>
                <c:pt idx="9">
                  <c:v>oct</c:v>
                </c:pt>
              </c:strCache>
            </c:strRef>
          </c:cat>
          <c:val>
            <c:numRef>
              <c:f>'Gráfico vino entre 2 y 10 lts'!$R$11:$AA$11</c:f>
              <c:numCache>
                <c:formatCode>_(* #,##0_);_(* \(#,##0\);_(* "-"_);_(@_)</c:formatCode>
                <c:ptCount val="10"/>
                <c:pt idx="0">
                  <c:v>2442.0995400000002</c:v>
                </c:pt>
                <c:pt idx="1">
                  <c:v>2591.3246099999997</c:v>
                </c:pt>
                <c:pt idx="2">
                  <c:v>3015.9723899999999</c:v>
                </c:pt>
                <c:pt idx="3">
                  <c:v>2767.1150200000002</c:v>
                </c:pt>
                <c:pt idx="4">
                  <c:v>3464.5224800000001</c:v>
                </c:pt>
                <c:pt idx="5">
                  <c:v>2833.1304499999992</c:v>
                </c:pt>
                <c:pt idx="6">
                  <c:v>3523.8</c:v>
                </c:pt>
                <c:pt idx="7">
                  <c:v>2365.8000000000002</c:v>
                </c:pt>
                <c:pt idx="8">
                  <c:v>2823.5</c:v>
                </c:pt>
                <c:pt idx="9">
                  <c:v>3546.5</c:v>
                </c:pt>
              </c:numCache>
            </c:numRef>
          </c:val>
          <c:smooth val="0"/>
          <c:extLst>
            <c:ext xmlns:c16="http://schemas.microsoft.com/office/drawing/2014/chart" uri="{C3380CC4-5D6E-409C-BE32-E72D297353CC}">
              <c16:uniqueId val="{00000002-1247-43B6-A392-F6617E1C913B}"/>
            </c:ext>
          </c:extLst>
        </c:ser>
        <c:ser>
          <c:idx val="3"/>
          <c:order val="3"/>
          <c:tx>
            <c:strRef>
              <c:f>'Gráfico vino entre 2 y 10 lts'!$Q$12</c:f>
              <c:strCache>
                <c:ptCount val="1"/>
                <c:pt idx="0">
                  <c:v>2020</c:v>
                </c:pt>
              </c:strCache>
            </c:strRef>
          </c:tx>
          <c:spPr>
            <a:ln w="28575" cap="rnd">
              <a:solidFill>
                <a:schemeClr val="accent4"/>
              </a:solidFill>
              <a:round/>
            </a:ln>
            <a:effectLst/>
          </c:spPr>
          <c:marker>
            <c:symbol val="none"/>
          </c:marker>
          <c:cat>
            <c:strRef>
              <c:f>'Gráfico vino entre 2 y 10 lts'!$R$3:$AA$3</c:f>
              <c:strCache>
                <c:ptCount val="10"/>
                <c:pt idx="0">
                  <c:v>ene</c:v>
                </c:pt>
                <c:pt idx="1">
                  <c:v>feb</c:v>
                </c:pt>
                <c:pt idx="2">
                  <c:v>mar</c:v>
                </c:pt>
                <c:pt idx="3">
                  <c:v>abr</c:v>
                </c:pt>
                <c:pt idx="4">
                  <c:v>may</c:v>
                </c:pt>
                <c:pt idx="5">
                  <c:v>jun</c:v>
                </c:pt>
                <c:pt idx="6">
                  <c:v>jul</c:v>
                </c:pt>
                <c:pt idx="7">
                  <c:v>ago</c:v>
                </c:pt>
                <c:pt idx="8">
                  <c:v>sep</c:v>
                </c:pt>
                <c:pt idx="9">
                  <c:v>oct</c:v>
                </c:pt>
              </c:strCache>
            </c:strRef>
          </c:cat>
          <c:val>
            <c:numRef>
              <c:f>'Gráfico vino entre 2 y 10 lts'!$R$12:$AA$12</c:f>
              <c:numCache>
                <c:formatCode>_(* #,##0_);_(* \(#,##0\);_(* "-"_);_(@_)</c:formatCode>
                <c:ptCount val="10"/>
                <c:pt idx="0">
                  <c:v>2785.4</c:v>
                </c:pt>
              </c:numCache>
            </c:numRef>
          </c:val>
          <c:smooth val="0"/>
          <c:extLst>
            <c:ext xmlns:c16="http://schemas.microsoft.com/office/drawing/2014/chart" uri="{C3380CC4-5D6E-409C-BE32-E72D297353CC}">
              <c16:uniqueId val="{00000000-B29B-412E-B707-9F638748165F}"/>
            </c:ext>
          </c:extLst>
        </c:ser>
        <c:dLbls>
          <c:showLegendKey val="0"/>
          <c:showVal val="0"/>
          <c:showCatName val="0"/>
          <c:showSerName val="0"/>
          <c:showPercent val="0"/>
          <c:showBubbleSize val="0"/>
        </c:dLbls>
        <c:smooth val="0"/>
        <c:axId val="1816641056"/>
        <c:axId val="1910687776"/>
      </c:lineChart>
      <c:catAx>
        <c:axId val="181664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10687776"/>
        <c:crosses val="autoZero"/>
        <c:auto val="1"/>
        <c:lblAlgn val="ctr"/>
        <c:lblOffset val="100"/>
        <c:noMultiLvlLbl val="0"/>
      </c:catAx>
      <c:valAx>
        <c:axId val="1910687776"/>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Miles 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66410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18. Precio medio de exportación de vinos en recipientes con capacidad superior a 2 lts pero inferior o igual a 10 lts  (dólares por litro)</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'Gráfico vino entre 2 y 10 lts'!$Q$17</c:f>
              <c:strCache>
                <c:ptCount val="1"/>
                <c:pt idx="0">
                  <c:v>2017</c:v>
                </c:pt>
              </c:strCache>
            </c:strRef>
          </c:tx>
          <c:spPr>
            <a:ln w="28575" cap="rnd">
              <a:solidFill>
                <a:schemeClr val="accent1"/>
              </a:solidFill>
              <a:round/>
            </a:ln>
            <a:effectLst/>
          </c:spPr>
          <c:marker>
            <c:symbol val="none"/>
          </c:marker>
          <c:cat>
            <c:strRef>
              <c:f>'Gráfico vino entre 2 y 10 lts'!$R$16:$AC$16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lts'!$R$17:$AC$17</c:f>
              <c:numCache>
                <c:formatCode>0.00</c:formatCode>
                <c:ptCount val="12"/>
                <c:pt idx="0">
                  <c:v>1.7463445547751675</c:v>
                </c:pt>
                <c:pt idx="1">
                  <c:v>1.9535516364310139</c:v>
                </c:pt>
                <c:pt idx="2">
                  <c:v>1.8178919928369075</c:v>
                </c:pt>
                <c:pt idx="3">
                  <c:v>1.7480736998962993</c:v>
                </c:pt>
                <c:pt idx="4">
                  <c:v>1.823142190580133</c:v>
                </c:pt>
                <c:pt idx="5">
                  <c:v>1.8992538007591211</c:v>
                </c:pt>
                <c:pt idx="6">
                  <c:v>1.883433722079813</c:v>
                </c:pt>
                <c:pt idx="7">
                  <c:v>1.9282925466455172</c:v>
                </c:pt>
                <c:pt idx="8">
                  <c:v>1.9076513490729676</c:v>
                </c:pt>
                <c:pt idx="9">
                  <c:v>1.930573006810518</c:v>
                </c:pt>
                <c:pt idx="10">
                  <c:v>1.8413829682742364</c:v>
                </c:pt>
                <c:pt idx="11">
                  <c:v>2.1079766668499618</c:v>
                </c:pt>
              </c:numCache>
            </c:numRef>
          </c:val>
          <c:smooth val="0"/>
          <c:extLst>
            <c:ext xmlns:c16="http://schemas.microsoft.com/office/drawing/2014/chart" uri="{C3380CC4-5D6E-409C-BE32-E72D297353CC}">
              <c16:uniqueId val="{00000000-2B4B-43A1-8F37-05784E186947}"/>
            </c:ext>
          </c:extLst>
        </c:ser>
        <c:ser>
          <c:idx val="1"/>
          <c:order val="1"/>
          <c:tx>
            <c:strRef>
              <c:f>'Gráfico vino entre 2 y 10 lts'!$Q$18</c:f>
              <c:strCache>
                <c:ptCount val="1"/>
                <c:pt idx="0">
                  <c:v>2018</c:v>
                </c:pt>
              </c:strCache>
            </c:strRef>
          </c:tx>
          <c:spPr>
            <a:ln w="28575" cap="rnd">
              <a:solidFill>
                <a:schemeClr val="accent2"/>
              </a:solidFill>
              <a:round/>
            </a:ln>
            <a:effectLst/>
          </c:spPr>
          <c:marker>
            <c:symbol val="none"/>
          </c:marker>
          <c:cat>
            <c:strRef>
              <c:f>'Gráfico vino entre 2 y 10 lts'!$R$16:$AC$16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lts'!$R$18:$AC$18</c:f>
              <c:numCache>
                <c:formatCode>0.00</c:formatCode>
                <c:ptCount val="12"/>
                <c:pt idx="0">
                  <c:v>1.9396818178803261</c:v>
                </c:pt>
                <c:pt idx="1">
                  <c:v>2.1399584719964051</c:v>
                </c:pt>
                <c:pt idx="2">
                  <c:v>2.0024203322884735</c:v>
                </c:pt>
                <c:pt idx="3">
                  <c:v>2.0338379007463425</c:v>
                </c:pt>
                <c:pt idx="4">
                  <c:v>2.0567776880758433</c:v>
                </c:pt>
                <c:pt idx="5">
                  <c:v>1.8978357896330897</c:v>
                </c:pt>
                <c:pt idx="6">
                  <c:v>1.9918747086311943</c:v>
                </c:pt>
                <c:pt idx="7">
                  <c:v>1.9955413162606375</c:v>
                </c:pt>
                <c:pt idx="8">
                  <c:v>1.9448748961596778</c:v>
                </c:pt>
                <c:pt idx="9">
                  <c:v>1.9233682747336767</c:v>
                </c:pt>
                <c:pt idx="10">
                  <c:v>1.9035819514131853</c:v>
                </c:pt>
                <c:pt idx="11">
                  <c:v>1.8064157435804313</c:v>
                </c:pt>
              </c:numCache>
            </c:numRef>
          </c:val>
          <c:smooth val="0"/>
          <c:extLst>
            <c:ext xmlns:c16="http://schemas.microsoft.com/office/drawing/2014/chart" uri="{C3380CC4-5D6E-409C-BE32-E72D297353CC}">
              <c16:uniqueId val="{00000001-2B4B-43A1-8F37-05784E186947}"/>
            </c:ext>
          </c:extLst>
        </c:ser>
        <c:ser>
          <c:idx val="2"/>
          <c:order val="2"/>
          <c:tx>
            <c:strRef>
              <c:f>'Gráfico vino entre 2 y 10 lts'!$Q$19</c:f>
              <c:strCache>
                <c:ptCount val="1"/>
                <c:pt idx="0">
                  <c:v>2019</c:v>
                </c:pt>
              </c:strCache>
            </c:strRef>
          </c:tx>
          <c:spPr>
            <a:ln w="28575" cap="rnd">
              <a:solidFill>
                <a:schemeClr val="accent3"/>
              </a:solidFill>
              <a:round/>
            </a:ln>
            <a:effectLst/>
          </c:spPr>
          <c:marker>
            <c:symbol val="none"/>
          </c:marker>
          <c:cat>
            <c:strRef>
              <c:f>'Gráfico vino entre 2 y 10 lts'!$R$16:$AC$16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lts'!$R$19:$AC$19</c:f>
              <c:numCache>
                <c:formatCode>0.00</c:formatCode>
                <c:ptCount val="12"/>
                <c:pt idx="0">
                  <c:v>1.8682112109523819</c:v>
                </c:pt>
                <c:pt idx="1">
                  <c:v>1.8571743167264501</c:v>
                </c:pt>
                <c:pt idx="2">
                  <c:v>1.8290936442659269</c:v>
                </c:pt>
                <c:pt idx="3">
                  <c:v>1.8977617492425043</c:v>
                </c:pt>
                <c:pt idx="4">
                  <c:v>1.9277162455709276</c:v>
                </c:pt>
                <c:pt idx="5">
                  <c:v>1.8881470854671032</c:v>
                </c:pt>
                <c:pt idx="6" formatCode="General">
                  <c:v>1.99</c:v>
                </c:pt>
                <c:pt idx="7" formatCode="General">
                  <c:v>1.89</c:v>
                </c:pt>
                <c:pt idx="8" formatCode="General">
                  <c:v>1.82</c:v>
                </c:pt>
                <c:pt idx="9" formatCode="General">
                  <c:v>1.86</c:v>
                </c:pt>
                <c:pt idx="10" formatCode="General">
                  <c:v>1.81</c:v>
                </c:pt>
                <c:pt idx="11">
                  <c:v>1.8772999684575753</c:v>
                </c:pt>
              </c:numCache>
            </c:numRef>
          </c:val>
          <c:smooth val="0"/>
          <c:extLst>
            <c:ext xmlns:c16="http://schemas.microsoft.com/office/drawing/2014/chart" uri="{C3380CC4-5D6E-409C-BE32-E72D297353CC}">
              <c16:uniqueId val="{00000002-2B4B-43A1-8F37-05784E186947}"/>
            </c:ext>
          </c:extLst>
        </c:ser>
        <c:ser>
          <c:idx val="3"/>
          <c:order val="3"/>
          <c:tx>
            <c:strRef>
              <c:f>'Gráfico vino entre 2 y 10 lts'!$Q$20</c:f>
              <c:strCache>
                <c:ptCount val="1"/>
                <c:pt idx="0">
                  <c:v>2020</c:v>
                </c:pt>
              </c:strCache>
            </c:strRef>
          </c:tx>
          <c:spPr>
            <a:ln w="28575" cap="rnd">
              <a:solidFill>
                <a:schemeClr val="accent4"/>
              </a:solidFill>
              <a:round/>
            </a:ln>
            <a:effectLst/>
          </c:spPr>
          <c:marker>
            <c:symbol val="none"/>
          </c:marker>
          <c:cat>
            <c:strRef>
              <c:f>'Gráfico vino entre 2 y 10 lts'!$R$16:$AC$16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vino entre 2 y 10 lts'!$R$20:$AC$20</c:f>
              <c:numCache>
                <c:formatCode>General</c:formatCode>
                <c:ptCount val="12"/>
                <c:pt idx="0" formatCode="0.00">
                  <c:v>1.8954746512419192</c:v>
                </c:pt>
              </c:numCache>
            </c:numRef>
          </c:val>
          <c:smooth val="0"/>
          <c:extLst>
            <c:ext xmlns:c16="http://schemas.microsoft.com/office/drawing/2014/chart" uri="{C3380CC4-5D6E-409C-BE32-E72D297353CC}">
              <c16:uniqueId val="{00000000-5642-497D-87D7-19ED0553A228}"/>
            </c:ext>
          </c:extLst>
        </c:ser>
        <c:dLbls>
          <c:showLegendKey val="0"/>
          <c:showVal val="0"/>
          <c:showCatName val="0"/>
          <c:showSerName val="0"/>
          <c:showPercent val="0"/>
          <c:showBubbleSize val="0"/>
        </c:dLbls>
        <c:smooth val="0"/>
        <c:axId val="1931372576"/>
        <c:axId val="1829362144"/>
      </c:lineChart>
      <c:catAx>
        <c:axId val="193137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9362144"/>
        <c:crosses val="autoZero"/>
        <c:auto val="1"/>
        <c:lblAlgn val="ctr"/>
        <c:lblOffset val="100"/>
        <c:noMultiLvlLbl val="0"/>
      </c:catAx>
      <c:valAx>
        <c:axId val="1829362144"/>
        <c:scaling>
          <c:orientation val="minMax"/>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USD/lt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313725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19. Volumen de exportación de vino espumoso (miles de litros)</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1"/>
          <c:order val="1"/>
          <c:tx>
            <c:strRef>
              <c:f>'Gráficos vino espumoso'!$P$4</c:f>
              <c:strCache>
                <c:ptCount val="1"/>
                <c:pt idx="0">
                  <c:v>2016</c:v>
                </c:pt>
              </c:strCache>
            </c:strRef>
          </c:tx>
          <c:spPr>
            <a:ln w="28575" cap="rnd">
              <a:solidFill>
                <a:schemeClr val="accent2"/>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espumoso'!$Q$4:$AB$4</c:f>
              <c:numCache>
                <c:formatCode>_-* #,##0_-;\-* #,##0_-;_-* "-"_-;_-@_-</c:formatCode>
                <c:ptCount val="12"/>
                <c:pt idx="0">
                  <c:v>385.96100000000001</c:v>
                </c:pt>
                <c:pt idx="1">
                  <c:v>202.4015</c:v>
                </c:pt>
                <c:pt idx="2">
                  <c:v>197.05549999999999</c:v>
                </c:pt>
                <c:pt idx="3">
                  <c:v>418.07625000000002</c:v>
                </c:pt>
                <c:pt idx="4">
                  <c:v>167.35499999999999</c:v>
                </c:pt>
                <c:pt idx="5">
                  <c:v>352.71222590000002</c:v>
                </c:pt>
                <c:pt idx="6">
                  <c:v>380.96550000000002</c:v>
                </c:pt>
                <c:pt idx="7">
                  <c:v>644.22450000000003</c:v>
                </c:pt>
                <c:pt idx="8">
                  <c:v>622.77449999999999</c:v>
                </c:pt>
                <c:pt idx="9">
                  <c:v>754.06500000000005</c:v>
                </c:pt>
                <c:pt idx="10">
                  <c:v>688.6395</c:v>
                </c:pt>
                <c:pt idx="11">
                  <c:v>282.93852000000004</c:v>
                </c:pt>
              </c:numCache>
            </c:numRef>
          </c:val>
          <c:smooth val="0"/>
          <c:extLst>
            <c:ext xmlns:c16="http://schemas.microsoft.com/office/drawing/2014/chart" uri="{C3380CC4-5D6E-409C-BE32-E72D297353CC}">
              <c16:uniqueId val="{00000001-BE05-4789-AB90-AC42C6E1BC83}"/>
            </c:ext>
          </c:extLst>
        </c:ser>
        <c:ser>
          <c:idx val="2"/>
          <c:order val="2"/>
          <c:tx>
            <c:strRef>
              <c:f>'Gráficos vino espumoso'!$P$5</c:f>
              <c:strCache>
                <c:ptCount val="1"/>
                <c:pt idx="0">
                  <c:v>2017</c:v>
                </c:pt>
              </c:strCache>
            </c:strRef>
          </c:tx>
          <c:spPr>
            <a:ln w="28575" cap="rnd">
              <a:solidFill>
                <a:schemeClr val="accent3"/>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espumoso'!$Q$5:$AB$5</c:f>
              <c:numCache>
                <c:formatCode>_-* #,##0_-;\-* #,##0_-;_-* "-"_-;_-@_-</c:formatCode>
                <c:ptCount val="12"/>
                <c:pt idx="0">
                  <c:v>516.37330999999995</c:v>
                </c:pt>
                <c:pt idx="1">
                  <c:v>268.77411999999998</c:v>
                </c:pt>
                <c:pt idx="2">
                  <c:v>258.07456999999999</c:v>
                </c:pt>
                <c:pt idx="3">
                  <c:v>457.72978999999998</c:v>
                </c:pt>
                <c:pt idx="4">
                  <c:v>277.4549202</c:v>
                </c:pt>
                <c:pt idx="5">
                  <c:v>289.51887140000002</c:v>
                </c:pt>
                <c:pt idx="6">
                  <c:v>363.32655999999997</c:v>
                </c:pt>
                <c:pt idx="7">
                  <c:v>352.10149000000001</c:v>
                </c:pt>
                <c:pt idx="8">
                  <c:v>473.32110999999998</c:v>
                </c:pt>
                <c:pt idx="9">
                  <c:v>707.4393255</c:v>
                </c:pt>
                <c:pt idx="10">
                  <c:v>1027.8620631000001</c:v>
                </c:pt>
                <c:pt idx="11">
                  <c:v>452.19900999999999</c:v>
                </c:pt>
              </c:numCache>
            </c:numRef>
          </c:val>
          <c:smooth val="0"/>
          <c:extLst>
            <c:ext xmlns:c16="http://schemas.microsoft.com/office/drawing/2014/chart" uri="{C3380CC4-5D6E-409C-BE32-E72D297353CC}">
              <c16:uniqueId val="{00000002-BE05-4789-AB90-AC42C6E1BC83}"/>
            </c:ext>
          </c:extLst>
        </c:ser>
        <c:ser>
          <c:idx val="3"/>
          <c:order val="3"/>
          <c:tx>
            <c:strRef>
              <c:f>'Gráficos vino espumoso'!$P$6</c:f>
              <c:strCache>
                <c:ptCount val="1"/>
                <c:pt idx="0">
                  <c:v>2018</c:v>
                </c:pt>
              </c:strCache>
            </c:strRef>
          </c:tx>
          <c:spPr>
            <a:ln w="28575" cap="rnd">
              <a:solidFill>
                <a:schemeClr val="accent4"/>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espumoso'!$Q$6:$AB$6</c:f>
              <c:numCache>
                <c:formatCode>_-* #,##0_-;\-* #,##0_-;_-* "-"_-;_-@_-</c:formatCode>
                <c:ptCount val="12"/>
                <c:pt idx="0">
                  <c:v>365.89858000000004</c:v>
                </c:pt>
                <c:pt idx="1">
                  <c:v>137.78725</c:v>
                </c:pt>
                <c:pt idx="2">
                  <c:v>292.50461999999999</c:v>
                </c:pt>
                <c:pt idx="3">
                  <c:v>300.41128000000003</c:v>
                </c:pt>
                <c:pt idx="4">
                  <c:v>227.95296999999999</c:v>
                </c:pt>
                <c:pt idx="5">
                  <c:v>287.10892000000001</c:v>
                </c:pt>
                <c:pt idx="6">
                  <c:v>332.14456999999999</c:v>
                </c:pt>
                <c:pt idx="7">
                  <c:v>522.00900000000001</c:v>
                </c:pt>
                <c:pt idx="8">
                  <c:v>445.041</c:v>
                </c:pt>
                <c:pt idx="9">
                  <c:v>795.90150000000006</c:v>
                </c:pt>
                <c:pt idx="10">
                  <c:v>490.54899999999998</c:v>
                </c:pt>
                <c:pt idx="11">
                  <c:v>415.13290000000001</c:v>
                </c:pt>
              </c:numCache>
            </c:numRef>
          </c:val>
          <c:smooth val="0"/>
          <c:extLst>
            <c:ext xmlns:c16="http://schemas.microsoft.com/office/drawing/2014/chart" uri="{C3380CC4-5D6E-409C-BE32-E72D297353CC}">
              <c16:uniqueId val="{00000003-BE05-4789-AB90-AC42C6E1BC83}"/>
            </c:ext>
          </c:extLst>
        </c:ser>
        <c:ser>
          <c:idx val="4"/>
          <c:order val="4"/>
          <c:tx>
            <c:strRef>
              <c:f>'Gráficos vino espumoso'!$P$7</c:f>
              <c:strCache>
                <c:ptCount val="1"/>
                <c:pt idx="0">
                  <c:v>2019</c:v>
                </c:pt>
              </c:strCache>
            </c:strRef>
          </c:tx>
          <c:spPr>
            <a:ln w="28575" cap="rnd">
              <a:solidFill>
                <a:schemeClr val="accent5"/>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espumoso'!$Q$7:$AB$7</c:f>
              <c:numCache>
                <c:formatCode>_-* #,##0_-;\-* #,##0_-;_-* "-"_-;_-@_-</c:formatCode>
                <c:ptCount val="12"/>
                <c:pt idx="0">
                  <c:v>333.0675</c:v>
                </c:pt>
                <c:pt idx="1">
                  <c:v>136.8135</c:v>
                </c:pt>
                <c:pt idx="2">
                  <c:v>252.87300299999998</c:v>
                </c:pt>
                <c:pt idx="3">
                  <c:v>336.79349999999999</c:v>
                </c:pt>
                <c:pt idx="4">
                  <c:v>349.95150000000001</c:v>
                </c:pt>
                <c:pt idx="5">
                  <c:v>355.51350000000002</c:v>
                </c:pt>
                <c:pt idx="6">
                  <c:v>310.3</c:v>
                </c:pt>
                <c:pt idx="7">
                  <c:v>769.3</c:v>
                </c:pt>
                <c:pt idx="8">
                  <c:v>517.5</c:v>
                </c:pt>
                <c:pt idx="9">
                  <c:v>587.9</c:v>
                </c:pt>
                <c:pt idx="10">
                  <c:v>327.2</c:v>
                </c:pt>
                <c:pt idx="11">
                  <c:v>331.6</c:v>
                </c:pt>
              </c:numCache>
            </c:numRef>
          </c:val>
          <c:smooth val="0"/>
          <c:extLst>
            <c:ext xmlns:c16="http://schemas.microsoft.com/office/drawing/2014/chart" uri="{C3380CC4-5D6E-409C-BE32-E72D297353CC}">
              <c16:uniqueId val="{00000004-BE05-4789-AB90-AC42C6E1BC83}"/>
            </c:ext>
          </c:extLst>
        </c:ser>
        <c:ser>
          <c:idx val="5"/>
          <c:order val="5"/>
          <c:tx>
            <c:strRef>
              <c:f>'Gráficos vino espumoso'!$P$8</c:f>
              <c:strCache>
                <c:ptCount val="1"/>
                <c:pt idx="0">
                  <c:v>2020</c:v>
                </c:pt>
              </c:strCache>
            </c:strRef>
          </c:tx>
          <c:spPr>
            <a:ln w="28575" cap="rnd">
              <a:solidFill>
                <a:schemeClr val="accent6"/>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espumoso'!$Q$8:$AB$8</c:f>
              <c:numCache>
                <c:formatCode>_-* #,##0_-;\-* #,##0_-;_-* "-"_-;_-@_-</c:formatCode>
                <c:ptCount val="12"/>
                <c:pt idx="0">
                  <c:v>334.9</c:v>
                </c:pt>
              </c:numCache>
            </c:numRef>
          </c:val>
          <c:smooth val="0"/>
          <c:extLst>
            <c:ext xmlns:c16="http://schemas.microsoft.com/office/drawing/2014/chart" uri="{C3380CC4-5D6E-409C-BE32-E72D297353CC}">
              <c16:uniqueId val="{00000000-2433-4D05-B9E8-970D2518CC63}"/>
            </c:ext>
          </c:extLst>
        </c:ser>
        <c:dLbls>
          <c:showLegendKey val="0"/>
          <c:showVal val="0"/>
          <c:showCatName val="0"/>
          <c:showSerName val="0"/>
          <c:showPercent val="0"/>
          <c:showBubbleSize val="0"/>
        </c:dLbls>
        <c:smooth val="0"/>
        <c:axId val="1907828560"/>
        <c:axId val="1967057488"/>
        <c:extLst>
          <c:ext xmlns:c15="http://schemas.microsoft.com/office/drawing/2012/chart" uri="{02D57815-91ED-43cb-92C2-25804820EDAC}">
            <c15:filteredLineSeries>
              <c15:ser>
                <c:idx val="0"/>
                <c:order val="0"/>
                <c:tx>
                  <c:strRef>
                    <c:extLst>
                      <c:ext uri="{02D57815-91ED-43cb-92C2-25804820EDAC}">
                        <c15:formulaRef>
                          <c15:sqref>'Gráficos vino espumoso'!$P$3</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'Gráficos vino espumoso'!$Q$2:$AB$2</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'Gráficos vino espumoso'!$Q$3:$AB$3</c15:sqref>
                        </c15:formulaRef>
                      </c:ext>
                    </c:extLst>
                    <c:numCache>
                      <c:formatCode>_-* #,##0_-;\-* #,##0_-;_-* "-"_-;_-@_-</c:formatCode>
                      <c:ptCount val="12"/>
                      <c:pt idx="0">
                        <c:v>399.97153850000001</c:v>
                      </c:pt>
                      <c:pt idx="1">
                        <c:v>158.72399999999999</c:v>
                      </c:pt>
                      <c:pt idx="2">
                        <c:v>177.08</c:v>
                      </c:pt>
                      <c:pt idx="3">
                        <c:v>225.6105</c:v>
                      </c:pt>
                      <c:pt idx="4">
                        <c:v>252.8595</c:v>
                      </c:pt>
                      <c:pt idx="5">
                        <c:v>224.88931260000001</c:v>
                      </c:pt>
                      <c:pt idx="6">
                        <c:v>558.77591419999999</c:v>
                      </c:pt>
                      <c:pt idx="7">
                        <c:v>474.75</c:v>
                      </c:pt>
                      <c:pt idx="8">
                        <c:v>483.84270000000004</c:v>
                      </c:pt>
                      <c:pt idx="9">
                        <c:v>650.58937500000002</c:v>
                      </c:pt>
                      <c:pt idx="10">
                        <c:v>426.94850000000002</c:v>
                      </c:pt>
                      <c:pt idx="11">
                        <c:v>313.56799999999998</c:v>
                      </c:pt>
                    </c:numCache>
                  </c:numRef>
                </c:val>
                <c:smooth val="0"/>
                <c:extLst>
                  <c:ext xmlns:c16="http://schemas.microsoft.com/office/drawing/2014/chart" uri="{C3380CC4-5D6E-409C-BE32-E72D297353CC}">
                    <c16:uniqueId val="{00000000-BE05-4789-AB90-AC42C6E1BC83}"/>
                  </c:ext>
                </c:extLst>
              </c15:ser>
            </c15:filteredLineSeries>
          </c:ext>
        </c:extLst>
      </c:lineChart>
      <c:catAx>
        <c:axId val="190782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67057488"/>
        <c:crosses val="autoZero"/>
        <c:auto val="1"/>
        <c:lblAlgn val="ctr"/>
        <c:lblOffset val="100"/>
        <c:noMultiLvlLbl val="0"/>
      </c:catAx>
      <c:valAx>
        <c:axId val="196705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Miles de litros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07828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 2. Evolución del precio medio de los vinos chilenos exportados según categoría</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0866104082328265"/>
          <c:y val="0.16146164817697878"/>
          <c:w val="0.85874643191986144"/>
          <c:h val="0.50269294497917127"/>
        </c:manualLayout>
      </c:layout>
      <c:lineChart>
        <c:grouping val="standard"/>
        <c:varyColors val="0"/>
        <c:ser>
          <c:idx val="2"/>
          <c:order val="0"/>
          <c:tx>
            <c:strRef>
              <c:f>'Evol export'!$O$3</c:f>
              <c:strCache>
                <c:ptCount val="1"/>
                <c:pt idx="0">
                  <c:v>Vino total</c:v>
                </c:pt>
              </c:strCache>
            </c:strRef>
          </c:tx>
          <c:spPr>
            <a:ln w="28575" cap="rnd">
              <a:solidFill>
                <a:schemeClr val="accent3"/>
              </a:solidFill>
              <a:round/>
            </a:ln>
            <a:effectLst/>
          </c:spPr>
          <c:marker>
            <c:symbol val="none"/>
          </c:marker>
          <c:cat>
            <c:numRef>
              <c:f>'Evol export'!$Q$4:$AJ$4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'Evol export'!$Q$7:$AJ$7</c:f>
              <c:numCache>
                <c:formatCode>0.00</c:formatCode>
                <c:ptCount val="20"/>
                <c:pt idx="0">
                  <c:v>2.1489149478969662</c:v>
                </c:pt>
                <c:pt idx="1">
                  <c:v>1.9026223075162625</c:v>
                </c:pt>
                <c:pt idx="2">
                  <c:v>1.7391271482586874</c:v>
                </c:pt>
                <c:pt idx="3">
                  <c:v>1.7042323809401418</c:v>
                </c:pt>
                <c:pt idx="4">
                  <c:v>1.7891391962550858</c:v>
                </c:pt>
                <c:pt idx="5">
                  <c:v>2.1092161228048028</c:v>
                </c:pt>
                <c:pt idx="6">
                  <c:v>2.0381432271442002</c:v>
                </c:pt>
                <c:pt idx="7">
                  <c:v>2.0782612841301202</c:v>
                </c:pt>
                <c:pt idx="8">
                  <c:v>2.3495086701723151</c:v>
                </c:pt>
                <c:pt idx="9">
                  <c:v>1.9955089558827652</c:v>
                </c:pt>
                <c:pt idx="10">
                  <c:v>2.1128982154523532</c:v>
                </c:pt>
                <c:pt idx="11">
                  <c:v>2.5455743516084364</c:v>
                </c:pt>
                <c:pt idx="12">
                  <c:v>2.3889180451125775</c:v>
                </c:pt>
                <c:pt idx="13">
                  <c:v>2.1373921484118896</c:v>
                </c:pt>
                <c:pt idx="14">
                  <c:v>2.3031009067094166</c:v>
                </c:pt>
                <c:pt idx="15">
                  <c:v>2.106806257592571</c:v>
                </c:pt>
                <c:pt idx="16">
                  <c:v>2.0340417597161293</c:v>
                </c:pt>
                <c:pt idx="17">
                  <c:v>2.1354641633139626</c:v>
                </c:pt>
                <c:pt idx="18">
                  <c:v>2.3482893334911803</c:v>
                </c:pt>
                <c:pt idx="19">
                  <c:v>2.2138783412368706</c:v>
                </c:pt>
              </c:numCache>
            </c:numRef>
          </c:val>
          <c:smooth val="0"/>
          <c:extLst>
            <c:ext xmlns:c16="http://schemas.microsoft.com/office/drawing/2014/chart" uri="{C3380CC4-5D6E-409C-BE32-E72D297353CC}">
              <c16:uniqueId val="{00000002-9720-49E4-8528-53A3E75146C9}"/>
            </c:ext>
          </c:extLst>
        </c:ser>
        <c:ser>
          <c:idx val="0"/>
          <c:order val="1"/>
          <c:tx>
            <c:strRef>
              <c:f>'Evol export'!$O$8</c:f>
              <c:strCache>
                <c:ptCount val="1"/>
                <c:pt idx="0">
                  <c:v>Vino con denominación de origen</c:v>
                </c:pt>
              </c:strCache>
            </c:strRef>
          </c:tx>
          <c:spPr>
            <a:ln w="28575" cap="rnd">
              <a:solidFill>
                <a:schemeClr val="accent1"/>
              </a:solidFill>
              <a:round/>
            </a:ln>
            <a:effectLst/>
          </c:spPr>
          <c:marker>
            <c:symbol val="none"/>
          </c:marker>
          <c:cat>
            <c:numRef>
              <c:f>'Evol export'!$Q$4:$AJ$4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'Evol export'!$Q$12:$AJ$12</c:f>
              <c:numCache>
                <c:formatCode>0.00</c:formatCode>
                <c:ptCount val="20"/>
                <c:pt idx="0">
                  <c:v>2.8904130831947388</c:v>
                </c:pt>
                <c:pt idx="1">
                  <c:v>2.8638122705075548</c:v>
                </c:pt>
                <c:pt idx="2">
                  <c:v>2.6876583384239057</c:v>
                </c:pt>
                <c:pt idx="3">
                  <c:v>2.7165111652710605</c:v>
                </c:pt>
                <c:pt idx="4">
                  <c:v>2.7862443880887167</c:v>
                </c:pt>
                <c:pt idx="5">
                  <c:v>2.8705031136486223</c:v>
                </c:pt>
                <c:pt idx="6">
                  <c:v>2.9844027437272609</c:v>
                </c:pt>
                <c:pt idx="7">
                  <c:v>3.1859677555281674</c:v>
                </c:pt>
                <c:pt idx="8">
                  <c:v>3.3501635655294479</c:v>
                </c:pt>
                <c:pt idx="9">
                  <c:v>3.0685480685868147</c:v>
                </c:pt>
                <c:pt idx="10">
                  <c:v>3.1014342749134984</c:v>
                </c:pt>
                <c:pt idx="11">
                  <c:v>3.3326290517863288</c:v>
                </c:pt>
                <c:pt idx="12">
                  <c:v>3.3289653233024432</c:v>
                </c:pt>
                <c:pt idx="13">
                  <c:v>3.4202649753517798</c:v>
                </c:pt>
                <c:pt idx="14">
                  <c:v>3.4384038677444115</c:v>
                </c:pt>
                <c:pt idx="15">
                  <c:v>3.2965853368870865</c:v>
                </c:pt>
                <c:pt idx="16">
                  <c:v>3.164676201096511</c:v>
                </c:pt>
                <c:pt idx="17">
                  <c:v>3.1857906549341672</c:v>
                </c:pt>
                <c:pt idx="18">
                  <c:v>3.3004160280271515</c:v>
                </c:pt>
                <c:pt idx="19">
                  <c:v>3.2544723998369376</c:v>
                </c:pt>
              </c:numCache>
            </c:numRef>
          </c:val>
          <c:smooth val="0"/>
          <c:extLst>
            <c:ext xmlns:c16="http://schemas.microsoft.com/office/drawing/2014/chart" uri="{C3380CC4-5D6E-409C-BE32-E72D297353CC}">
              <c16:uniqueId val="{00000005-9720-49E4-8528-53A3E75146C9}"/>
            </c:ext>
          </c:extLst>
        </c:ser>
        <c:ser>
          <c:idx val="1"/>
          <c:order val="2"/>
          <c:tx>
            <c:strRef>
              <c:f>'Evol export'!$O$13</c:f>
              <c:strCache>
                <c:ptCount val="1"/>
                <c:pt idx="0">
                  <c:v>Vino a granel</c:v>
                </c:pt>
              </c:strCache>
            </c:strRef>
          </c:tx>
          <c:spPr>
            <a:ln w="28575" cap="rnd">
              <a:solidFill>
                <a:schemeClr val="accent2"/>
              </a:solidFill>
              <a:round/>
            </a:ln>
            <a:effectLst/>
          </c:spPr>
          <c:marker>
            <c:symbol val="none"/>
          </c:marker>
          <c:cat>
            <c:numRef>
              <c:f>'Evol export'!$Q$4:$AJ$4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'Evol export'!$Q$17:$AJ$17</c:f>
              <c:numCache>
                <c:formatCode>0.00</c:formatCode>
                <c:ptCount val="20"/>
                <c:pt idx="0">
                  <c:v>0.90921592742047186</c:v>
                </c:pt>
                <c:pt idx="1">
                  <c:v>0.6339347577501131</c:v>
                </c:pt>
                <c:pt idx="2">
                  <c:v>0.46169544519410649</c:v>
                </c:pt>
                <c:pt idx="3">
                  <c:v>0.49582967771940983</c:v>
                </c:pt>
                <c:pt idx="4">
                  <c:v>0.61730695419897397</c:v>
                </c:pt>
                <c:pt idx="5">
                  <c:v>0.87059768439318619</c:v>
                </c:pt>
                <c:pt idx="6">
                  <c:v>0.70640164221818191</c:v>
                </c:pt>
                <c:pt idx="7">
                  <c:v>0.64512010511539852</c:v>
                </c:pt>
                <c:pt idx="8">
                  <c:v>0.87548781990425484</c:v>
                </c:pt>
                <c:pt idx="9">
                  <c:v>0.72927024915218175</c:v>
                </c:pt>
                <c:pt idx="10">
                  <c:v>0.83614621075267626</c:v>
                </c:pt>
                <c:pt idx="11">
                  <c:v>1.1669578654665964</c:v>
                </c:pt>
                <c:pt idx="12">
                  <c:v>1.1357766371680114</c:v>
                </c:pt>
                <c:pt idx="13">
                  <c:v>0.95296452427286304</c:v>
                </c:pt>
                <c:pt idx="14">
                  <c:v>0.90085818880992397</c:v>
                </c:pt>
                <c:pt idx="15">
                  <c:v>0.75958986292404462</c:v>
                </c:pt>
                <c:pt idx="16">
                  <c:v>0.7544198798807763</c:v>
                </c:pt>
                <c:pt idx="17">
                  <c:v>0.8634271658090672</c:v>
                </c:pt>
                <c:pt idx="18">
                  <c:v>1.0241001564945227</c:v>
                </c:pt>
                <c:pt idx="19">
                  <c:v>0.93312243435561004</c:v>
                </c:pt>
              </c:numCache>
            </c:numRef>
          </c:val>
          <c:smooth val="0"/>
          <c:extLst>
            <c:ext xmlns:c16="http://schemas.microsoft.com/office/drawing/2014/chart" uri="{C3380CC4-5D6E-409C-BE32-E72D297353CC}">
              <c16:uniqueId val="{00000006-9720-49E4-8528-53A3E75146C9}"/>
            </c:ext>
          </c:extLst>
        </c:ser>
        <c:ser>
          <c:idx val="3"/>
          <c:order val="3"/>
          <c:tx>
            <c:strRef>
              <c:f>'Evol export'!$O$18</c:f>
              <c:strCache>
                <c:ptCount val="1"/>
                <c:pt idx="0">
                  <c:v>Los demás vinos capacidad inferior o igual a 2 lts</c:v>
                </c:pt>
              </c:strCache>
            </c:strRef>
          </c:tx>
          <c:spPr>
            <a:ln w="28575" cap="rnd">
              <a:solidFill>
                <a:schemeClr val="accent4"/>
              </a:solidFill>
              <a:round/>
            </a:ln>
            <a:effectLst/>
          </c:spPr>
          <c:marker>
            <c:symbol val="none"/>
          </c:marker>
          <c:cat>
            <c:numRef>
              <c:f>'Evol export'!$Q$4:$AJ$4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'Evol export'!$Q$22:$AJ$22</c:f>
              <c:numCache>
                <c:formatCode>0.00</c:formatCode>
                <c:ptCount val="20"/>
                <c:pt idx="0">
                  <c:v>1.6087918882202938</c:v>
                </c:pt>
                <c:pt idx="1">
                  <c:v>1.53708331786424</c:v>
                </c:pt>
                <c:pt idx="2">
                  <c:v>1.4175937160040197</c:v>
                </c:pt>
                <c:pt idx="3">
                  <c:v>1.3890220468563865</c:v>
                </c:pt>
                <c:pt idx="4">
                  <c:v>1.4823754310691495</c:v>
                </c:pt>
                <c:pt idx="5">
                  <c:v>1.5132729514515053</c:v>
                </c:pt>
                <c:pt idx="6">
                  <c:v>1.3969357088328871</c:v>
                </c:pt>
                <c:pt idx="7">
                  <c:v>1.6666914515657938</c:v>
                </c:pt>
                <c:pt idx="8">
                  <c:v>1.810845308928009</c:v>
                </c:pt>
                <c:pt idx="9">
                  <c:v>1.7447114698129429</c:v>
                </c:pt>
                <c:pt idx="10">
                  <c:v>1.8533564749274807</c:v>
                </c:pt>
                <c:pt idx="11">
                  <c:v>1.992404542192139</c:v>
                </c:pt>
                <c:pt idx="12">
                  <c:v>1.9705158057031791</c:v>
                </c:pt>
                <c:pt idx="13">
                  <c:v>1.6117373972123878</c:v>
                </c:pt>
                <c:pt idx="14">
                  <c:v>1.9902006000900061</c:v>
                </c:pt>
                <c:pt idx="15">
                  <c:v>1.8806410444170136</c:v>
                </c:pt>
                <c:pt idx="16">
                  <c:v>1.9143271822517107</c:v>
                </c:pt>
                <c:pt idx="17">
                  <c:v>2.0099368285147783</c:v>
                </c:pt>
                <c:pt idx="18">
                  <c:v>2.0593607305936077</c:v>
                </c:pt>
                <c:pt idx="19">
                  <c:v>2.1365196018786654</c:v>
                </c:pt>
              </c:numCache>
            </c:numRef>
          </c:val>
          <c:smooth val="0"/>
          <c:extLst>
            <c:ext xmlns:c16="http://schemas.microsoft.com/office/drawing/2014/chart" uri="{C3380CC4-5D6E-409C-BE32-E72D297353CC}">
              <c16:uniqueId val="{00000007-9720-49E4-8528-53A3E75146C9}"/>
            </c:ext>
          </c:extLst>
        </c:ser>
        <c:ser>
          <c:idx val="4"/>
          <c:order val="4"/>
          <c:tx>
            <c:strRef>
              <c:f>'Evol export'!$O$23</c:f>
              <c:strCache>
                <c:ptCount val="1"/>
                <c:pt idx="0">
                  <c:v>Vino espumante</c:v>
                </c:pt>
              </c:strCache>
            </c:strRef>
          </c:tx>
          <c:spPr>
            <a:ln w="28575" cap="rnd">
              <a:solidFill>
                <a:schemeClr val="accent5"/>
              </a:solidFill>
              <a:round/>
            </a:ln>
            <a:effectLst/>
          </c:spPr>
          <c:marker>
            <c:symbol val="none"/>
          </c:marker>
          <c:cat>
            <c:numRef>
              <c:f>'Evol export'!$Q$4:$AJ$4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'Evol export'!$Q$27:$AJ$27</c:f>
              <c:numCache>
                <c:formatCode>0.00</c:formatCode>
                <c:ptCount val="20"/>
                <c:pt idx="0">
                  <c:v>2.470105213302209</c:v>
                </c:pt>
                <c:pt idx="1">
                  <c:v>2.4686432710313668</c:v>
                </c:pt>
                <c:pt idx="2">
                  <c:v>2.5997929369666339</c:v>
                </c:pt>
                <c:pt idx="3">
                  <c:v>2.638739727532978</c:v>
                </c:pt>
                <c:pt idx="4">
                  <c:v>2.6550079821199102</c:v>
                </c:pt>
                <c:pt idx="5">
                  <c:v>2.7469960674427027</c:v>
                </c:pt>
                <c:pt idx="6">
                  <c:v>2.951499403612889</c:v>
                </c:pt>
                <c:pt idx="7">
                  <c:v>2.9650363375152735</c:v>
                </c:pt>
                <c:pt idx="8">
                  <c:v>3.6234938212872443</c:v>
                </c:pt>
                <c:pt idx="9">
                  <c:v>3.923569594346568</c:v>
                </c:pt>
                <c:pt idx="10">
                  <c:v>3.8926179653603645</c:v>
                </c:pt>
                <c:pt idx="11">
                  <c:v>3.8591856887825298</c:v>
                </c:pt>
                <c:pt idx="12">
                  <c:v>3.9802384241546926</c:v>
                </c:pt>
                <c:pt idx="13">
                  <c:v>4.1828965307089474</c:v>
                </c:pt>
                <c:pt idx="14">
                  <c:v>4.2199287794536291</c:v>
                </c:pt>
                <c:pt idx="15">
                  <c:v>4.086036346905912</c:v>
                </c:pt>
                <c:pt idx="16">
                  <c:v>4.0166764763586418</c:v>
                </c:pt>
                <c:pt idx="17">
                  <c:v>4.0244305657604702</c:v>
                </c:pt>
                <c:pt idx="18">
                  <c:v>4.1739130434782608</c:v>
                </c:pt>
                <c:pt idx="19">
                  <c:v>4.022786458333333</c:v>
                </c:pt>
              </c:numCache>
            </c:numRef>
          </c:val>
          <c:smooth val="0"/>
          <c:extLst>
            <c:ext xmlns:c16="http://schemas.microsoft.com/office/drawing/2014/chart" uri="{C3380CC4-5D6E-409C-BE32-E72D297353CC}">
              <c16:uniqueId val="{00000008-9720-49E4-8528-53A3E75146C9}"/>
            </c:ext>
          </c:extLst>
        </c:ser>
        <c:ser>
          <c:idx val="5"/>
          <c:order val="5"/>
          <c:tx>
            <c:strRef>
              <c:f>'Evol export'!$O$28</c:f>
              <c:strCache>
                <c:ptCount val="1"/>
                <c:pt idx="0">
                  <c:v>Los demás vinos entre 2 y 10 lts</c:v>
                </c:pt>
              </c:strCache>
            </c:strRef>
          </c:tx>
          <c:spPr>
            <a:ln w="28575" cap="rnd">
              <a:solidFill>
                <a:schemeClr val="accent6"/>
              </a:solidFill>
              <a:round/>
            </a:ln>
            <a:effectLst/>
          </c:spPr>
          <c:marker>
            <c:symbol val="none"/>
          </c:marker>
          <c:cat>
            <c:numRef>
              <c:f>'Evol export'!$Q$4:$AJ$4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'Evol export'!$Q$32:$AJ$32</c:f>
              <c:numCache>
                <c:formatCode>0.00</c:formatCode>
                <c:ptCount val="20"/>
                <c:pt idx="17">
                  <c:v>1.8826530612244896</c:v>
                </c:pt>
                <c:pt idx="18">
                  <c:v>1.9751243781094527</c:v>
                </c:pt>
                <c:pt idx="19">
                  <c:v>1.8778808241239515</c:v>
                </c:pt>
              </c:numCache>
            </c:numRef>
          </c:val>
          <c:smooth val="0"/>
          <c:extLst>
            <c:ext xmlns:c16="http://schemas.microsoft.com/office/drawing/2014/chart" uri="{C3380CC4-5D6E-409C-BE32-E72D297353CC}">
              <c16:uniqueId val="{00000009-9720-49E4-8528-53A3E75146C9}"/>
            </c:ext>
          </c:extLst>
        </c:ser>
        <c:dLbls>
          <c:showLegendKey val="0"/>
          <c:showVal val="0"/>
          <c:showCatName val="0"/>
          <c:showSerName val="0"/>
          <c:showPercent val="0"/>
          <c:showBubbleSize val="0"/>
        </c:dLbls>
        <c:smooth val="0"/>
        <c:axId val="1870540831"/>
        <c:axId val="2021424031"/>
      </c:lineChart>
      <c:catAx>
        <c:axId val="1870540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021424031"/>
        <c:crosses val="autoZero"/>
        <c:auto val="1"/>
        <c:lblAlgn val="ctr"/>
        <c:lblOffset val="100"/>
        <c:noMultiLvlLbl val="0"/>
      </c:catAx>
      <c:valAx>
        <c:axId val="202142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CL" b="1"/>
                  <a:t>USD / lt</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L"/>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70540831"/>
        <c:crosses val="autoZero"/>
        <c:crossBetween val="between"/>
      </c:valAx>
      <c:spPr>
        <a:noFill/>
        <a:ln>
          <a:noFill/>
        </a:ln>
        <a:effectLst/>
      </c:spPr>
    </c:plotArea>
    <c:legend>
      <c:legendPos val="b"/>
      <c:layout>
        <c:manualLayout>
          <c:xMode val="edge"/>
          <c:yMode val="edge"/>
          <c:x val="3.2487605715952175E-2"/>
          <c:y val="0.80506978646831184"/>
          <c:w val="0.93502455526392547"/>
          <c:h val="0.167152435753910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20.  Valor de exportaciones de vino espumoso (miles USD)</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1"/>
          <c:order val="1"/>
          <c:tx>
            <c:strRef>
              <c:f>'Gráficos vino espumoso'!$P$11</c:f>
              <c:strCache>
                <c:ptCount val="1"/>
                <c:pt idx="0">
                  <c:v>2016</c:v>
                </c:pt>
              </c:strCache>
            </c:strRef>
          </c:tx>
          <c:spPr>
            <a:ln w="28575" cap="rnd">
              <a:solidFill>
                <a:schemeClr val="accent2"/>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espumoso'!$Q$11:$AB$11</c:f>
              <c:numCache>
                <c:formatCode>_-* #,##0_-;\-* #,##0_-;_-* "-"_-;_-@_-</c:formatCode>
                <c:ptCount val="12"/>
                <c:pt idx="0">
                  <c:v>1561.9673799999998</c:v>
                </c:pt>
                <c:pt idx="1">
                  <c:v>807.92711999999995</c:v>
                </c:pt>
                <c:pt idx="2">
                  <c:v>812.62441000000001</c:v>
                </c:pt>
                <c:pt idx="3">
                  <c:v>1828.61482</c:v>
                </c:pt>
                <c:pt idx="4">
                  <c:v>673.38708999999994</c:v>
                </c:pt>
                <c:pt idx="5">
                  <c:v>1411.32998</c:v>
                </c:pt>
                <c:pt idx="6">
                  <c:v>1342.27772</c:v>
                </c:pt>
                <c:pt idx="7">
                  <c:v>2518.9597200000003</c:v>
                </c:pt>
                <c:pt idx="8">
                  <c:v>2454.1771800000001</c:v>
                </c:pt>
                <c:pt idx="9">
                  <c:v>2851.4252000000001</c:v>
                </c:pt>
                <c:pt idx="10">
                  <c:v>3069.1559200000002</c:v>
                </c:pt>
                <c:pt idx="11">
                  <c:v>1141.8811000000001</c:v>
                </c:pt>
              </c:numCache>
            </c:numRef>
          </c:val>
          <c:smooth val="0"/>
          <c:extLst>
            <c:ext xmlns:c16="http://schemas.microsoft.com/office/drawing/2014/chart" uri="{C3380CC4-5D6E-409C-BE32-E72D297353CC}">
              <c16:uniqueId val="{00000001-609B-4C50-B4A8-49973FFFE71E}"/>
            </c:ext>
          </c:extLst>
        </c:ser>
        <c:ser>
          <c:idx val="2"/>
          <c:order val="2"/>
          <c:tx>
            <c:strRef>
              <c:f>'Gráficos vino espumoso'!$P$12</c:f>
              <c:strCache>
                <c:ptCount val="1"/>
                <c:pt idx="0">
                  <c:v>2017</c:v>
                </c:pt>
              </c:strCache>
            </c:strRef>
          </c:tx>
          <c:spPr>
            <a:ln w="28575" cap="rnd">
              <a:solidFill>
                <a:schemeClr val="accent3"/>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espumoso'!$Q$12:$AB$12</c:f>
              <c:numCache>
                <c:formatCode>_-* #,##0_-;\-* #,##0_-;_-* "-"_-;_-@_-</c:formatCode>
                <c:ptCount val="12"/>
                <c:pt idx="0">
                  <c:v>1999.64895</c:v>
                </c:pt>
                <c:pt idx="1">
                  <c:v>1171.82827</c:v>
                </c:pt>
                <c:pt idx="2">
                  <c:v>1051.1554699999999</c:v>
                </c:pt>
                <c:pt idx="3">
                  <c:v>1830.7113999999999</c:v>
                </c:pt>
                <c:pt idx="4">
                  <c:v>1252.3791000000001</c:v>
                </c:pt>
                <c:pt idx="5">
                  <c:v>1153.9421599999998</c:v>
                </c:pt>
                <c:pt idx="6">
                  <c:v>1506.2209399999999</c:v>
                </c:pt>
                <c:pt idx="7">
                  <c:v>1560.3233500000001</c:v>
                </c:pt>
                <c:pt idx="8">
                  <c:v>1952.3849299999999</c:v>
                </c:pt>
                <c:pt idx="9">
                  <c:v>2842.8311899999999</c:v>
                </c:pt>
                <c:pt idx="10">
                  <c:v>3612.8101099999999</c:v>
                </c:pt>
                <c:pt idx="11">
                  <c:v>1975.6716699999999</c:v>
                </c:pt>
              </c:numCache>
            </c:numRef>
          </c:val>
          <c:smooth val="0"/>
          <c:extLst>
            <c:ext xmlns:c16="http://schemas.microsoft.com/office/drawing/2014/chart" uri="{C3380CC4-5D6E-409C-BE32-E72D297353CC}">
              <c16:uniqueId val="{00000002-609B-4C50-B4A8-49973FFFE71E}"/>
            </c:ext>
          </c:extLst>
        </c:ser>
        <c:ser>
          <c:idx val="3"/>
          <c:order val="3"/>
          <c:tx>
            <c:strRef>
              <c:f>'Gráficos vino espumoso'!$P$13</c:f>
              <c:strCache>
                <c:ptCount val="1"/>
                <c:pt idx="0">
                  <c:v>2018</c:v>
                </c:pt>
              </c:strCache>
            </c:strRef>
          </c:tx>
          <c:spPr>
            <a:ln w="28575" cap="rnd">
              <a:solidFill>
                <a:schemeClr val="accent4"/>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espumoso'!$Q$13:$AB$13</c:f>
              <c:numCache>
                <c:formatCode>_-* #,##0_-;\-* #,##0_-;_-* "-"_-;_-@_-</c:formatCode>
                <c:ptCount val="12"/>
                <c:pt idx="0">
                  <c:v>1648.7111</c:v>
                </c:pt>
                <c:pt idx="1">
                  <c:v>631.02158999999995</c:v>
                </c:pt>
                <c:pt idx="2">
                  <c:v>1242.11949</c:v>
                </c:pt>
                <c:pt idx="3">
                  <c:v>1344.39372</c:v>
                </c:pt>
                <c:pt idx="4">
                  <c:v>1110.0585700000001</c:v>
                </c:pt>
                <c:pt idx="5">
                  <c:v>1138.68722</c:v>
                </c:pt>
                <c:pt idx="6">
                  <c:v>1415.0776599999999</c:v>
                </c:pt>
                <c:pt idx="7">
                  <c:v>2130.4803700000002</c:v>
                </c:pt>
                <c:pt idx="8">
                  <c:v>1674.7162900000001</c:v>
                </c:pt>
                <c:pt idx="9">
                  <c:v>3268.22946</c:v>
                </c:pt>
                <c:pt idx="10">
                  <c:v>1964.8206100000002</c:v>
                </c:pt>
                <c:pt idx="11">
                  <c:v>1613.9065399999999</c:v>
                </c:pt>
              </c:numCache>
            </c:numRef>
          </c:val>
          <c:smooth val="0"/>
          <c:extLst>
            <c:ext xmlns:c16="http://schemas.microsoft.com/office/drawing/2014/chart" uri="{C3380CC4-5D6E-409C-BE32-E72D297353CC}">
              <c16:uniqueId val="{00000003-609B-4C50-B4A8-49973FFFE71E}"/>
            </c:ext>
          </c:extLst>
        </c:ser>
        <c:ser>
          <c:idx val="4"/>
          <c:order val="4"/>
          <c:tx>
            <c:strRef>
              <c:f>'Gráficos vino espumoso'!$P$14</c:f>
              <c:strCache>
                <c:ptCount val="1"/>
                <c:pt idx="0">
                  <c:v>2019</c:v>
                </c:pt>
              </c:strCache>
            </c:strRef>
          </c:tx>
          <c:spPr>
            <a:ln w="28575" cap="rnd">
              <a:solidFill>
                <a:schemeClr val="accent5"/>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espumoso'!$Q$14:$AB$14</c:f>
              <c:numCache>
                <c:formatCode>_-* #,##0_-;\-* #,##0_-;_-* "-"_-;_-@_-</c:formatCode>
                <c:ptCount val="12"/>
                <c:pt idx="0">
                  <c:v>1337.5923999999998</c:v>
                </c:pt>
                <c:pt idx="1">
                  <c:v>536.63702999999998</c:v>
                </c:pt>
                <c:pt idx="2">
                  <c:v>1041.7046300000002</c:v>
                </c:pt>
                <c:pt idx="3">
                  <c:v>1332.3517400000001</c:v>
                </c:pt>
                <c:pt idx="4">
                  <c:v>1429.31951</c:v>
                </c:pt>
                <c:pt idx="5">
                  <c:v>1396.4903100000001</c:v>
                </c:pt>
                <c:pt idx="6" formatCode="_(* #,##0_);_(* \(#,##0\);_(* &quot;-&quot;_);_(@_)">
                  <c:v>1317.1</c:v>
                </c:pt>
                <c:pt idx="7" formatCode="_(* #,##0_);_(* \(#,##0\);_(* &quot;-&quot;_);_(@_)">
                  <c:v>3060.8</c:v>
                </c:pt>
                <c:pt idx="8" formatCode="_(* #,##0_);_(* \(#,##0\);_(* &quot;-&quot;_);_(@_)">
                  <c:v>2063.1999999999998</c:v>
                </c:pt>
                <c:pt idx="9" formatCode="_(* #,##0_);_(* \(#,##0\);_(* &quot;-&quot;_);_(@_)">
                  <c:v>2335.1999999999998</c:v>
                </c:pt>
                <c:pt idx="10" formatCode="_(* #,##0_);_(* \(#,##0\);_(* &quot;-&quot;_);_(@_)">
                  <c:v>1338.2</c:v>
                </c:pt>
                <c:pt idx="11" formatCode="General">
                  <c:v>1348.4</c:v>
                </c:pt>
              </c:numCache>
            </c:numRef>
          </c:val>
          <c:smooth val="0"/>
          <c:extLst>
            <c:ext xmlns:c16="http://schemas.microsoft.com/office/drawing/2014/chart" uri="{C3380CC4-5D6E-409C-BE32-E72D297353CC}">
              <c16:uniqueId val="{00000004-609B-4C50-B4A8-49973FFFE71E}"/>
            </c:ext>
          </c:extLst>
        </c:ser>
        <c:ser>
          <c:idx val="5"/>
          <c:order val="5"/>
          <c:tx>
            <c:strRef>
              <c:f>'Gráficos vino espumoso'!$P$15</c:f>
              <c:strCache>
                <c:ptCount val="1"/>
                <c:pt idx="0">
                  <c:v>2020</c:v>
                </c:pt>
              </c:strCache>
            </c:strRef>
          </c:tx>
          <c:spPr>
            <a:ln w="28575" cap="rnd">
              <a:solidFill>
                <a:schemeClr val="accent6"/>
              </a:solidFill>
              <a:round/>
            </a:ln>
            <a:effectLst/>
          </c:spPr>
          <c:marker>
            <c:symbol val="none"/>
          </c:marker>
          <c:cat>
            <c:strRef>
              <c:f>'Gráficos vino espumoso'!$Q$2:$AB$2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espumoso'!$Q$15:$AB$15</c:f>
              <c:numCache>
                <c:formatCode>_-* #,##0_-;\-* #,##0_-;_-* "-"_-;_-@_-</c:formatCode>
                <c:ptCount val="12"/>
                <c:pt idx="0">
                  <c:v>1496.8</c:v>
                </c:pt>
              </c:numCache>
            </c:numRef>
          </c:val>
          <c:smooth val="0"/>
          <c:extLst>
            <c:ext xmlns:c16="http://schemas.microsoft.com/office/drawing/2014/chart" uri="{C3380CC4-5D6E-409C-BE32-E72D297353CC}">
              <c16:uniqueId val="{00000000-4DC9-411E-8DFD-30054E6014A0}"/>
            </c:ext>
          </c:extLst>
        </c:ser>
        <c:dLbls>
          <c:showLegendKey val="0"/>
          <c:showVal val="0"/>
          <c:showCatName val="0"/>
          <c:showSerName val="0"/>
          <c:showPercent val="0"/>
          <c:showBubbleSize val="0"/>
        </c:dLbls>
        <c:smooth val="0"/>
        <c:axId val="1907940960"/>
        <c:axId val="1819760592"/>
        <c:extLst>
          <c:ext xmlns:c15="http://schemas.microsoft.com/office/drawing/2012/chart" uri="{02D57815-91ED-43cb-92C2-25804820EDAC}">
            <c15:filteredLineSeries>
              <c15:ser>
                <c:idx val="0"/>
                <c:order val="0"/>
                <c:tx>
                  <c:strRef>
                    <c:extLst>
                      <c:ext uri="{02D57815-91ED-43cb-92C2-25804820EDAC}">
                        <c15:formulaRef>
                          <c15:sqref>'Gráficos vino espumoso'!$P$10</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'Gráficos vino espumoso'!$Q$2:$AB$2</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'Gráficos vino espumoso'!$Q$10:$AB$10</c15:sqref>
                        </c15:formulaRef>
                      </c:ext>
                    </c:extLst>
                    <c:numCache>
                      <c:formatCode>_-* #,##0_-;\-* #,##0_-;_-* "-"_-;_-@_-</c:formatCode>
                      <c:ptCount val="12"/>
                      <c:pt idx="0">
                        <c:v>1648.04304</c:v>
                      </c:pt>
                      <c:pt idx="1">
                        <c:v>678.70713999999998</c:v>
                      </c:pt>
                      <c:pt idx="2">
                        <c:v>754.57382999999993</c:v>
                      </c:pt>
                      <c:pt idx="3">
                        <c:v>984.09825999999998</c:v>
                      </c:pt>
                      <c:pt idx="4">
                        <c:v>1075.9333999999999</c:v>
                      </c:pt>
                      <c:pt idx="5">
                        <c:v>928.05155000000002</c:v>
                      </c:pt>
                      <c:pt idx="6">
                        <c:v>2183.0439700000002</c:v>
                      </c:pt>
                      <c:pt idx="7">
                        <c:v>1840.7483300000001</c:v>
                      </c:pt>
                      <c:pt idx="8">
                        <c:v>1857.6918799999999</c:v>
                      </c:pt>
                      <c:pt idx="9">
                        <c:v>2683.4602200000004</c:v>
                      </c:pt>
                      <c:pt idx="10">
                        <c:v>1858.6077700000001</c:v>
                      </c:pt>
                      <c:pt idx="11">
                        <c:v>1269.5903999999998</c:v>
                      </c:pt>
                    </c:numCache>
                  </c:numRef>
                </c:val>
                <c:smooth val="0"/>
                <c:extLst>
                  <c:ext xmlns:c16="http://schemas.microsoft.com/office/drawing/2014/chart" uri="{C3380CC4-5D6E-409C-BE32-E72D297353CC}">
                    <c16:uniqueId val="{00000000-609B-4C50-B4A8-49973FFFE71E}"/>
                  </c:ext>
                </c:extLst>
              </c15:ser>
            </c15:filteredLineSeries>
          </c:ext>
        </c:extLst>
      </c:lineChart>
      <c:catAx>
        <c:axId val="190794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9760592"/>
        <c:crosses val="autoZero"/>
        <c:auto val="1"/>
        <c:lblAlgn val="ctr"/>
        <c:lblOffset val="100"/>
        <c:noMultiLvlLbl val="0"/>
      </c:catAx>
      <c:valAx>
        <c:axId val="181976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Miles 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079409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50" b="0" i="0" u="none" strike="noStrike" kern="1200" spc="0" baseline="0">
                <a:solidFill>
                  <a:sysClr val="windowText" lastClr="000000">
                    <a:lumMod val="65000"/>
                    <a:lumOff val="35000"/>
                  </a:sysClr>
                </a:solidFill>
                <a:latin typeface="+mn-lt"/>
                <a:ea typeface="+mn-ea"/>
                <a:cs typeface="+mn-cs"/>
              </a:defRPr>
            </a:pPr>
            <a:r>
              <a:rPr lang="en-US" sz="1050" b="0" i="0" baseline="0">
                <a:effectLst/>
              </a:rPr>
              <a:t>Gráfico 21. Precio medio de exportación de vino espumoso (dólares por litro)</a:t>
            </a:r>
            <a:endParaRPr lang="es-CL" sz="105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50" b="0" i="0" u="none" strike="noStrike" kern="1200" spc="0" baseline="0">
              <a:solidFill>
                <a:sysClr val="windowText" lastClr="000000">
                  <a:lumMod val="65000"/>
                  <a:lumOff val="35000"/>
                </a:sysClr>
              </a:solidFill>
              <a:latin typeface="+mn-lt"/>
              <a:ea typeface="+mn-ea"/>
              <a:cs typeface="+mn-cs"/>
            </a:defRPr>
          </a:pPr>
          <a:endParaRPr lang="es-CL"/>
        </a:p>
      </c:txPr>
    </c:title>
    <c:autoTitleDeleted val="0"/>
    <c:plotArea>
      <c:layout/>
      <c:lineChart>
        <c:grouping val="standard"/>
        <c:varyColors val="0"/>
        <c:ser>
          <c:idx val="1"/>
          <c:order val="1"/>
          <c:tx>
            <c:strRef>
              <c:f>'Gráficos vino espumoso'!$P$21</c:f>
              <c:strCache>
                <c:ptCount val="1"/>
                <c:pt idx="0">
                  <c:v>2016</c:v>
                </c:pt>
              </c:strCache>
            </c:strRef>
          </c:tx>
          <c:spPr>
            <a:ln w="28575" cap="rnd">
              <a:solidFill>
                <a:schemeClr val="accent2"/>
              </a:solidFill>
              <a:round/>
            </a:ln>
            <a:effectLst/>
          </c:spPr>
          <c:marker>
            <c:symbol val="none"/>
          </c:marker>
          <c:cat>
            <c:strRef>
              <c:f>'Gráficos vino espumoso'!$Q$19:$AB$19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espumoso'!$Q$21:$AB$21</c:f>
              <c:numCache>
                <c:formatCode>0.00</c:formatCode>
                <c:ptCount val="12"/>
                <c:pt idx="0">
                  <c:v>4.0469565059682191</c:v>
                </c:pt>
                <c:pt idx="1">
                  <c:v>3.9917051998132425</c:v>
                </c:pt>
                <c:pt idx="2">
                  <c:v>4.1238352139371903</c:v>
                </c:pt>
                <c:pt idx="3">
                  <c:v>4.3738787362353158</c:v>
                </c:pt>
                <c:pt idx="4">
                  <c:v>4.0237046398374714</c:v>
                </c:pt>
                <c:pt idx="5">
                  <c:v>4.0013639345751972</c:v>
                </c:pt>
                <c:pt idx="6">
                  <c:v>3.5233576793699166</c:v>
                </c:pt>
                <c:pt idx="7">
                  <c:v>3.9100650782452391</c:v>
                </c:pt>
                <c:pt idx="8">
                  <c:v>3.9407155880659857</c:v>
                </c:pt>
                <c:pt idx="9">
                  <c:v>3.7814050512886821</c:v>
                </c:pt>
                <c:pt idx="10">
                  <c:v>4.456839783369964</c:v>
                </c:pt>
                <c:pt idx="11">
                  <c:v>4.0357922986237433</c:v>
                </c:pt>
              </c:numCache>
            </c:numRef>
          </c:val>
          <c:smooth val="0"/>
          <c:extLst>
            <c:ext xmlns:c16="http://schemas.microsoft.com/office/drawing/2014/chart" uri="{C3380CC4-5D6E-409C-BE32-E72D297353CC}">
              <c16:uniqueId val="{00000001-1A08-4599-99BC-DFC1B0AAD252}"/>
            </c:ext>
          </c:extLst>
        </c:ser>
        <c:ser>
          <c:idx val="2"/>
          <c:order val="2"/>
          <c:tx>
            <c:strRef>
              <c:f>'Gráficos vino espumoso'!$P$22</c:f>
              <c:strCache>
                <c:ptCount val="1"/>
                <c:pt idx="0">
                  <c:v>2017</c:v>
                </c:pt>
              </c:strCache>
            </c:strRef>
          </c:tx>
          <c:spPr>
            <a:ln w="28575" cap="rnd">
              <a:solidFill>
                <a:schemeClr val="accent3"/>
              </a:solidFill>
              <a:round/>
            </a:ln>
            <a:effectLst/>
          </c:spPr>
          <c:marker>
            <c:symbol val="none"/>
          </c:marker>
          <c:cat>
            <c:strRef>
              <c:f>'Gráficos vino espumoso'!$Q$19:$AB$19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espumoso'!$Q$22:$AB$22</c:f>
              <c:numCache>
                <c:formatCode>0.00</c:formatCode>
                <c:ptCount val="12"/>
                <c:pt idx="0">
                  <c:v>3.8724870384954642</c:v>
                </c:pt>
                <c:pt idx="1">
                  <c:v>4.3598999412592256</c:v>
                </c:pt>
                <c:pt idx="2">
                  <c:v>4.0730687645822679</c:v>
                </c:pt>
                <c:pt idx="3">
                  <c:v>3.9995461077593397</c:v>
                </c:pt>
                <c:pt idx="4">
                  <c:v>4.5138111052319339</c:v>
                </c:pt>
                <c:pt idx="5">
                  <c:v>3.9857234674202302</c:v>
                </c:pt>
                <c:pt idx="6">
                  <c:v>4.1456395040318554</c:v>
                </c:pt>
                <c:pt idx="7">
                  <c:v>4.4314590943650938</c:v>
                </c:pt>
                <c:pt idx="8">
                  <c:v>4.1248634146066294</c:v>
                </c:pt>
                <c:pt idx="9">
                  <c:v>4.0184805785157049</c:v>
                </c:pt>
                <c:pt idx="10">
                  <c:v>3.5148783476878958</c:v>
                </c:pt>
                <c:pt idx="11">
                  <c:v>4.3690313917317072</c:v>
                </c:pt>
              </c:numCache>
            </c:numRef>
          </c:val>
          <c:smooth val="0"/>
          <c:extLst>
            <c:ext xmlns:c16="http://schemas.microsoft.com/office/drawing/2014/chart" uri="{C3380CC4-5D6E-409C-BE32-E72D297353CC}">
              <c16:uniqueId val="{00000002-1A08-4599-99BC-DFC1B0AAD252}"/>
            </c:ext>
          </c:extLst>
        </c:ser>
        <c:ser>
          <c:idx val="3"/>
          <c:order val="3"/>
          <c:tx>
            <c:strRef>
              <c:f>'Gráficos vino espumoso'!$P$23</c:f>
              <c:strCache>
                <c:ptCount val="1"/>
                <c:pt idx="0">
                  <c:v>2018</c:v>
                </c:pt>
              </c:strCache>
            </c:strRef>
          </c:tx>
          <c:spPr>
            <a:ln w="28575" cap="rnd">
              <a:solidFill>
                <a:schemeClr val="accent4"/>
              </a:solidFill>
              <a:round/>
            </a:ln>
            <a:effectLst/>
          </c:spPr>
          <c:marker>
            <c:symbol val="none"/>
          </c:marker>
          <c:cat>
            <c:strRef>
              <c:f>'Gráficos vino espumoso'!$Q$19:$AB$19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espumoso'!$Q$23:$AB$23</c:f>
              <c:numCache>
                <c:formatCode>0.00</c:formatCode>
                <c:ptCount val="12"/>
                <c:pt idx="0">
                  <c:v>4.5059237453176229</c:v>
                </c:pt>
                <c:pt idx="1">
                  <c:v>4.5796805582519422</c:v>
                </c:pt>
                <c:pt idx="2">
                  <c:v>4.2464952861257377</c:v>
                </c:pt>
                <c:pt idx="3">
                  <c:v>4.4751772303623216</c:v>
                </c:pt>
                <c:pt idx="4">
                  <c:v>4.8696824173863593</c:v>
                </c:pt>
                <c:pt idx="5">
                  <c:v>3.9660461263272486</c:v>
                </c:pt>
                <c:pt idx="6">
                  <c:v>4.2604268978415032</c:v>
                </c:pt>
                <c:pt idx="7">
                  <c:v>4.0813096517492999</c:v>
                </c:pt>
                <c:pt idx="8">
                  <c:v>3.7630606842965033</c:v>
                </c:pt>
                <c:pt idx="9">
                  <c:v>4.1063240363286155</c:v>
                </c:pt>
                <c:pt idx="10">
                  <c:v>4.0053503523603151</c:v>
                </c:pt>
                <c:pt idx="11">
                  <c:v>3.8876864252387606</c:v>
                </c:pt>
              </c:numCache>
            </c:numRef>
          </c:val>
          <c:smooth val="0"/>
          <c:extLst>
            <c:ext xmlns:c16="http://schemas.microsoft.com/office/drawing/2014/chart" uri="{C3380CC4-5D6E-409C-BE32-E72D297353CC}">
              <c16:uniqueId val="{00000003-1A08-4599-99BC-DFC1B0AAD252}"/>
            </c:ext>
          </c:extLst>
        </c:ser>
        <c:ser>
          <c:idx val="4"/>
          <c:order val="4"/>
          <c:tx>
            <c:strRef>
              <c:f>'Gráficos vino espumoso'!$P$24</c:f>
              <c:strCache>
                <c:ptCount val="1"/>
                <c:pt idx="0">
                  <c:v>2019</c:v>
                </c:pt>
              </c:strCache>
            </c:strRef>
          </c:tx>
          <c:spPr>
            <a:ln w="28575" cap="rnd">
              <a:solidFill>
                <a:schemeClr val="accent5"/>
              </a:solidFill>
              <a:round/>
            </a:ln>
            <a:effectLst/>
          </c:spPr>
          <c:marker>
            <c:symbol val="none"/>
          </c:marker>
          <c:cat>
            <c:strRef>
              <c:f>'Gráficos vino espumoso'!$Q$19:$AB$19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espumoso'!$Q$24:$AB$24</c:f>
              <c:numCache>
                <c:formatCode>0.00</c:formatCode>
                <c:ptCount val="12"/>
                <c:pt idx="0">
                  <c:v>4.0159799440053439</c:v>
                </c:pt>
                <c:pt idx="1">
                  <c:v>3.9223982282450196</c:v>
                </c:pt>
                <c:pt idx="2">
                  <c:v>4.1194774358732165</c:v>
                </c:pt>
                <c:pt idx="3">
                  <c:v>3.9559900651289293</c:v>
                </c:pt>
                <c:pt idx="4">
                  <c:v>4.0843360008458314</c:v>
                </c:pt>
                <c:pt idx="5">
                  <c:v>3.9280936166981002</c:v>
                </c:pt>
                <c:pt idx="6">
                  <c:v>4.24</c:v>
                </c:pt>
                <c:pt idx="7">
                  <c:v>3.98</c:v>
                </c:pt>
                <c:pt idx="8">
                  <c:v>3.99</c:v>
                </c:pt>
                <c:pt idx="9">
                  <c:v>3.97</c:v>
                </c:pt>
                <c:pt idx="10">
                  <c:v>4.09</c:v>
                </c:pt>
                <c:pt idx="11">
                  <c:v>4.0663449939686371</c:v>
                </c:pt>
              </c:numCache>
            </c:numRef>
          </c:val>
          <c:smooth val="0"/>
          <c:extLst>
            <c:ext xmlns:c16="http://schemas.microsoft.com/office/drawing/2014/chart" uri="{C3380CC4-5D6E-409C-BE32-E72D297353CC}">
              <c16:uniqueId val="{00000004-1A08-4599-99BC-DFC1B0AAD252}"/>
            </c:ext>
          </c:extLst>
        </c:ser>
        <c:ser>
          <c:idx val="5"/>
          <c:order val="5"/>
          <c:tx>
            <c:strRef>
              <c:f>'Gráficos vino espumoso'!$P$25</c:f>
              <c:strCache>
                <c:ptCount val="1"/>
                <c:pt idx="0">
                  <c:v>2020</c:v>
                </c:pt>
              </c:strCache>
            </c:strRef>
          </c:tx>
          <c:spPr>
            <a:ln w="28575" cap="rnd">
              <a:solidFill>
                <a:schemeClr val="accent6"/>
              </a:solidFill>
              <a:round/>
            </a:ln>
            <a:effectLst/>
          </c:spPr>
          <c:marker>
            <c:symbol val="none"/>
          </c:marker>
          <c:cat>
            <c:strRef>
              <c:f>'Gráficos vino espumoso'!$Q$19:$AB$19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 vino espumoso'!$Q$25:$AB$25</c:f>
              <c:numCache>
                <c:formatCode>General</c:formatCode>
                <c:ptCount val="12"/>
                <c:pt idx="0" formatCode="0.00">
                  <c:v>4.4693938489101228</c:v>
                </c:pt>
              </c:numCache>
            </c:numRef>
          </c:val>
          <c:smooth val="0"/>
          <c:extLst>
            <c:ext xmlns:c16="http://schemas.microsoft.com/office/drawing/2014/chart" uri="{C3380CC4-5D6E-409C-BE32-E72D297353CC}">
              <c16:uniqueId val="{00000000-D5F4-4927-BFE3-3E3282080F64}"/>
            </c:ext>
          </c:extLst>
        </c:ser>
        <c:dLbls>
          <c:showLegendKey val="0"/>
          <c:showVal val="0"/>
          <c:showCatName val="0"/>
          <c:showSerName val="0"/>
          <c:showPercent val="0"/>
          <c:showBubbleSize val="0"/>
        </c:dLbls>
        <c:smooth val="0"/>
        <c:axId val="1816692656"/>
        <c:axId val="1967064560"/>
        <c:extLst>
          <c:ext xmlns:c15="http://schemas.microsoft.com/office/drawing/2012/chart" uri="{02D57815-91ED-43cb-92C2-25804820EDAC}">
            <c15:filteredLineSeries>
              <c15:ser>
                <c:idx val="0"/>
                <c:order val="0"/>
                <c:tx>
                  <c:strRef>
                    <c:extLst>
                      <c:ext uri="{02D57815-91ED-43cb-92C2-25804820EDAC}">
                        <c15:formulaRef>
                          <c15:sqref>'Gráficos vino espumoso'!$P$20</c15:sqref>
                        </c15:formulaRef>
                      </c:ext>
                    </c:extLst>
                    <c:strCache>
                      <c:ptCount val="1"/>
                      <c:pt idx="0">
                        <c:v>2015</c:v>
                      </c:pt>
                    </c:strCache>
                  </c:strRef>
                </c:tx>
                <c:spPr>
                  <a:ln w="28575" cap="rnd">
                    <a:solidFill>
                      <a:schemeClr val="accent1"/>
                    </a:solidFill>
                    <a:round/>
                  </a:ln>
                  <a:effectLst/>
                </c:spPr>
                <c:marker>
                  <c:symbol val="none"/>
                </c:marker>
                <c:cat>
                  <c:strRef>
                    <c:extLst>
                      <c:ext uri="{02D57815-91ED-43cb-92C2-25804820EDAC}">
                        <c15:formulaRef>
                          <c15:sqref>'Gráficos vino espumoso'!$Q$19:$AB$19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'Gráficos vino espumoso'!$Q$20:$AB$20</c15:sqref>
                        </c15:formulaRef>
                      </c:ext>
                    </c:extLst>
                    <c:numCache>
                      <c:formatCode>0.00</c:formatCode>
                      <c:ptCount val="12"/>
                      <c:pt idx="0">
                        <c:v>4.12040078196714</c:v>
                      </c:pt>
                      <c:pt idx="1">
                        <c:v>4.2760208916105951</c:v>
                      </c:pt>
                      <c:pt idx="2">
                        <c:v>4.2612030155861751</c:v>
                      </c:pt>
                      <c:pt idx="3">
                        <c:v>4.3619346617289532</c:v>
                      </c:pt>
                      <c:pt idx="4">
                        <c:v>4.2550641759554217</c:v>
                      </c:pt>
                      <c:pt idx="5">
                        <c:v>4.1267036626621802</c:v>
                      </c:pt>
                      <c:pt idx="6">
                        <c:v>3.9068326220278595</c:v>
                      </c:pt>
                      <c:pt idx="7">
                        <c:v>3.8773003264876253</c:v>
                      </c:pt>
                      <c:pt idx="8">
                        <c:v>3.8394541862468934</c:v>
                      </c:pt>
                      <c:pt idx="9">
                        <c:v>4.1246603819805703</c:v>
                      </c:pt>
                      <c:pt idx="10">
                        <c:v>4.3532364442081422</c:v>
                      </c:pt>
                      <c:pt idx="11">
                        <c:v>4.0488519236656799</c:v>
                      </c:pt>
                    </c:numCache>
                  </c:numRef>
                </c:val>
                <c:smooth val="0"/>
                <c:extLst>
                  <c:ext xmlns:c16="http://schemas.microsoft.com/office/drawing/2014/chart" uri="{C3380CC4-5D6E-409C-BE32-E72D297353CC}">
                    <c16:uniqueId val="{00000000-1A08-4599-99BC-DFC1B0AAD252}"/>
                  </c:ext>
                </c:extLst>
              </c15:ser>
            </c15:filteredLineSeries>
          </c:ext>
        </c:extLst>
      </c:lineChart>
      <c:catAx>
        <c:axId val="181669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67064560"/>
        <c:crosses val="autoZero"/>
        <c:auto val="1"/>
        <c:lblAlgn val="ctr"/>
        <c:lblOffset val="100"/>
        <c:noMultiLvlLbl val="0"/>
      </c:catAx>
      <c:valAx>
        <c:axId val="1967064560"/>
        <c:scaling>
          <c:orientation val="minMax"/>
          <c:min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USD/lt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669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22. Precios mensuales de vinos en el mercado nacional</a:t>
            </a:r>
            <a:endParaRPr lang="es-CL" sz="1050">
              <a:effectLst/>
            </a:endParaRPr>
          </a:p>
          <a:p>
            <a:pPr>
              <a:defRPr sz="1050"/>
            </a:pPr>
            <a:r>
              <a:rPr lang="en-US" sz="1050" b="0" i="0" baseline="0">
                <a:effectLst/>
              </a:rPr>
              <a:t>$ / arroba</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'Gráficos mercado nac'!$L$1</c:f>
              <c:strCache>
                <c:ptCount val="1"/>
                <c:pt idx="0">
                  <c:v>Tinto genérico</c:v>
                </c:pt>
              </c:strCache>
            </c:strRef>
          </c:tx>
          <c:spPr>
            <a:ln w="28575" cap="rnd">
              <a:solidFill>
                <a:schemeClr val="accent1"/>
              </a:solidFill>
              <a:round/>
            </a:ln>
            <a:effectLst/>
          </c:spPr>
          <c:marker>
            <c:symbol val="none"/>
          </c:marker>
          <c:cat>
            <c:numRef>
              <c:f>'Gráficos mercado nac'!$K$4:$K$50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nac'!$L$4:$L$50</c:f>
              <c:numCache>
                <c:formatCode>#,##0</c:formatCode>
                <c:ptCount val="47"/>
                <c:pt idx="0">
                  <c:v>7000</c:v>
                </c:pt>
                <c:pt idx="1">
                  <c:v>8500</c:v>
                </c:pt>
                <c:pt idx="2">
                  <c:v>10000</c:v>
                </c:pt>
                <c:pt idx="3">
                  <c:v>10500</c:v>
                </c:pt>
                <c:pt idx="4">
                  <c:v>10000</c:v>
                </c:pt>
                <c:pt idx="5">
                  <c:v>10500</c:v>
                </c:pt>
                <c:pt idx="6">
                  <c:v>11000</c:v>
                </c:pt>
                <c:pt idx="7">
                  <c:v>11000</c:v>
                </c:pt>
                <c:pt idx="8">
                  <c:v>11000</c:v>
                </c:pt>
                <c:pt idx="9">
                  <c:v>11000</c:v>
                </c:pt>
                <c:pt idx="10">
                  <c:v>11000</c:v>
                </c:pt>
                <c:pt idx="11">
                  <c:v>11000</c:v>
                </c:pt>
                <c:pt idx="12">
                  <c:v>13000</c:v>
                </c:pt>
                <c:pt idx="13">
                  <c:v>12500</c:v>
                </c:pt>
                <c:pt idx="14">
                  <c:v>13500</c:v>
                </c:pt>
                <c:pt idx="15">
                  <c:v>15000</c:v>
                </c:pt>
                <c:pt idx="16">
                  <c:v>14500</c:v>
                </c:pt>
                <c:pt idx="17">
                  <c:v>14500</c:v>
                </c:pt>
                <c:pt idx="18">
                  <c:v>15500</c:v>
                </c:pt>
                <c:pt idx="19">
                  <c:v>15000</c:v>
                </c:pt>
                <c:pt idx="20">
                  <c:v>15000</c:v>
                </c:pt>
                <c:pt idx="21">
                  <c:v>15000</c:v>
                </c:pt>
                <c:pt idx="22">
                  <c:v>14500</c:v>
                </c:pt>
                <c:pt idx="23">
                  <c:v>16500</c:v>
                </c:pt>
                <c:pt idx="24">
                  <c:v>16000</c:v>
                </c:pt>
                <c:pt idx="25">
                  <c:v>16000</c:v>
                </c:pt>
                <c:pt idx="26">
                  <c:v>15000</c:v>
                </c:pt>
                <c:pt idx="27">
                  <c:v>14000</c:v>
                </c:pt>
                <c:pt idx="28">
                  <c:v>14500</c:v>
                </c:pt>
                <c:pt idx="29">
                  <c:v>15000</c:v>
                </c:pt>
                <c:pt idx="30">
                  <c:v>13500</c:v>
                </c:pt>
                <c:pt idx="31">
                  <c:v>10000</c:v>
                </c:pt>
                <c:pt idx="32">
                  <c:v>11000</c:v>
                </c:pt>
                <c:pt idx="33">
                  <c:v>10000</c:v>
                </c:pt>
                <c:pt idx="34">
                  <c:v>10000</c:v>
                </c:pt>
                <c:pt idx="35">
                  <c:v>10000</c:v>
                </c:pt>
                <c:pt idx="36">
                  <c:v>12000</c:v>
                </c:pt>
                <c:pt idx="39" formatCode="General">
                  <c:v>10500</c:v>
                </c:pt>
                <c:pt idx="40" formatCode="General">
                  <c:v>11000</c:v>
                </c:pt>
                <c:pt idx="41" formatCode="General">
                  <c:v>10000</c:v>
                </c:pt>
                <c:pt idx="42">
                  <c:v>10000</c:v>
                </c:pt>
                <c:pt idx="43" formatCode="General">
                  <c:v>10000</c:v>
                </c:pt>
                <c:pt idx="44" formatCode="General">
                  <c:v>10000</c:v>
                </c:pt>
                <c:pt idx="45" formatCode="_(* #,##0_);_(* \(#,##0\);_(* &quot;-&quot;_);_(@_)">
                  <c:v>10000</c:v>
                </c:pt>
                <c:pt idx="46" formatCode="_(* #,##0_);_(* \(#,##0\);_(* &quot;-&quot;_);_(@_)">
                  <c:v>10000</c:v>
                </c:pt>
              </c:numCache>
            </c:numRef>
          </c:val>
          <c:smooth val="0"/>
          <c:extLst>
            <c:ext xmlns:c16="http://schemas.microsoft.com/office/drawing/2014/chart" uri="{C3380CC4-5D6E-409C-BE32-E72D297353CC}">
              <c16:uniqueId val="{00000000-3457-470D-882F-703DBDF922A1}"/>
            </c:ext>
          </c:extLst>
        </c:ser>
        <c:ser>
          <c:idx val="1"/>
          <c:order val="1"/>
          <c:tx>
            <c:strRef>
              <c:f>'Gráficos mercado nac'!$M$1</c:f>
              <c:strCache>
                <c:ptCount val="1"/>
                <c:pt idx="0">
                  <c:v>Cabernet</c:v>
                </c:pt>
              </c:strCache>
            </c:strRef>
          </c:tx>
          <c:spPr>
            <a:ln w="28575" cap="rnd">
              <a:solidFill>
                <a:schemeClr val="accent2"/>
              </a:solidFill>
              <a:round/>
            </a:ln>
            <a:effectLst/>
          </c:spPr>
          <c:marker>
            <c:symbol val="none"/>
          </c:marker>
          <c:cat>
            <c:numRef>
              <c:f>'Gráficos mercado nac'!$K$4:$K$50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nac'!$M$4:$M$50</c:f>
              <c:numCache>
                <c:formatCode>#,##0</c:formatCode>
                <c:ptCount val="47"/>
                <c:pt idx="0">
                  <c:v>10000</c:v>
                </c:pt>
                <c:pt idx="1">
                  <c:v>12000</c:v>
                </c:pt>
                <c:pt idx="2">
                  <c:v>13000</c:v>
                </c:pt>
                <c:pt idx="3">
                  <c:v>14000</c:v>
                </c:pt>
                <c:pt idx="4">
                  <c:v>13500</c:v>
                </c:pt>
                <c:pt idx="5">
                  <c:v>17500</c:v>
                </c:pt>
                <c:pt idx="6">
                  <c:v>17000</c:v>
                </c:pt>
                <c:pt idx="7">
                  <c:v>18500</c:v>
                </c:pt>
                <c:pt idx="8">
                  <c:v>19000</c:v>
                </c:pt>
                <c:pt idx="9">
                  <c:v>18000</c:v>
                </c:pt>
                <c:pt idx="10">
                  <c:v>18000</c:v>
                </c:pt>
                <c:pt idx="11">
                  <c:v>18500</c:v>
                </c:pt>
                <c:pt idx="12">
                  <c:v>18500</c:v>
                </c:pt>
                <c:pt idx="13">
                  <c:v>17000</c:v>
                </c:pt>
                <c:pt idx="14">
                  <c:v>21000</c:v>
                </c:pt>
                <c:pt idx="15">
                  <c:v>21000</c:v>
                </c:pt>
                <c:pt idx="16">
                  <c:v>22000</c:v>
                </c:pt>
                <c:pt idx="17">
                  <c:v>22000</c:v>
                </c:pt>
                <c:pt idx="18">
                  <c:v>23000</c:v>
                </c:pt>
                <c:pt idx="19">
                  <c:v>22500</c:v>
                </c:pt>
                <c:pt idx="20">
                  <c:v>22500</c:v>
                </c:pt>
                <c:pt idx="21">
                  <c:v>22500</c:v>
                </c:pt>
                <c:pt idx="22">
                  <c:v>22500</c:v>
                </c:pt>
                <c:pt idx="23">
                  <c:v>24000</c:v>
                </c:pt>
                <c:pt idx="24">
                  <c:v>22500</c:v>
                </c:pt>
                <c:pt idx="25">
                  <c:v>22000</c:v>
                </c:pt>
                <c:pt idx="26">
                  <c:v>22500</c:v>
                </c:pt>
                <c:pt idx="27">
                  <c:v>22000</c:v>
                </c:pt>
                <c:pt idx="28">
                  <c:v>22000</c:v>
                </c:pt>
                <c:pt idx="29" formatCode="General">
                  <c:v>21000</c:v>
                </c:pt>
                <c:pt idx="30">
                  <c:v>19500</c:v>
                </c:pt>
                <c:pt idx="31">
                  <c:v>18000</c:v>
                </c:pt>
                <c:pt idx="32">
                  <c:v>17000</c:v>
                </c:pt>
                <c:pt idx="33">
                  <c:v>15500</c:v>
                </c:pt>
                <c:pt idx="34">
                  <c:v>14000</c:v>
                </c:pt>
                <c:pt idx="35">
                  <c:v>14000</c:v>
                </c:pt>
                <c:pt idx="36">
                  <c:v>15000</c:v>
                </c:pt>
                <c:pt idx="39" formatCode="General">
                  <c:v>14000</c:v>
                </c:pt>
                <c:pt idx="40" formatCode="General">
                  <c:v>14000</c:v>
                </c:pt>
                <c:pt idx="41" formatCode="General">
                  <c:v>14000</c:v>
                </c:pt>
                <c:pt idx="42" formatCode="General">
                  <c:v>14000</c:v>
                </c:pt>
                <c:pt idx="43" formatCode="General">
                  <c:v>14000</c:v>
                </c:pt>
                <c:pt idx="44" formatCode="General">
                  <c:v>14000</c:v>
                </c:pt>
                <c:pt idx="45" formatCode="_(* #,##0_);_(* \(#,##0\);_(* &quot;-&quot;_);_(@_)">
                  <c:v>14000</c:v>
                </c:pt>
                <c:pt idx="46" formatCode="_(* #,##0_);_(* \(#,##0\);_(* &quot;-&quot;_);_(@_)">
                  <c:v>14000</c:v>
                </c:pt>
              </c:numCache>
            </c:numRef>
          </c:val>
          <c:smooth val="0"/>
          <c:extLst>
            <c:ext xmlns:c16="http://schemas.microsoft.com/office/drawing/2014/chart" uri="{C3380CC4-5D6E-409C-BE32-E72D297353CC}">
              <c16:uniqueId val="{00000001-3457-470D-882F-703DBDF922A1}"/>
            </c:ext>
          </c:extLst>
        </c:ser>
        <c:ser>
          <c:idx val="2"/>
          <c:order val="2"/>
          <c:tx>
            <c:strRef>
              <c:f>'Gráficos mercado nac'!$N$1</c:f>
              <c:strCache>
                <c:ptCount val="1"/>
                <c:pt idx="0">
                  <c:v>País</c:v>
                </c:pt>
              </c:strCache>
            </c:strRef>
          </c:tx>
          <c:spPr>
            <a:ln w="28575" cap="rnd">
              <a:solidFill>
                <a:schemeClr val="accent3"/>
              </a:solidFill>
              <a:round/>
            </a:ln>
            <a:effectLst/>
          </c:spPr>
          <c:marker>
            <c:symbol val="none"/>
          </c:marker>
          <c:cat>
            <c:numRef>
              <c:f>'Gráficos mercado nac'!$K$4:$K$50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nac'!$N$4:$N$50</c:f>
              <c:numCache>
                <c:formatCode>#,##0</c:formatCode>
                <c:ptCount val="47"/>
                <c:pt idx="0">
                  <c:v>6500</c:v>
                </c:pt>
                <c:pt idx="1">
                  <c:v>7500</c:v>
                </c:pt>
                <c:pt idx="2">
                  <c:v>8750</c:v>
                </c:pt>
                <c:pt idx="3">
                  <c:v>8750</c:v>
                </c:pt>
                <c:pt idx="4">
                  <c:v>8500</c:v>
                </c:pt>
                <c:pt idx="5">
                  <c:v>9000</c:v>
                </c:pt>
                <c:pt idx="6">
                  <c:v>9500</c:v>
                </c:pt>
                <c:pt idx="7">
                  <c:v>9500</c:v>
                </c:pt>
                <c:pt idx="8">
                  <c:v>9000</c:v>
                </c:pt>
                <c:pt idx="9">
                  <c:v>10000</c:v>
                </c:pt>
                <c:pt idx="10">
                  <c:v>9500</c:v>
                </c:pt>
                <c:pt idx="11">
                  <c:v>11000</c:v>
                </c:pt>
                <c:pt idx="12">
                  <c:v>11000</c:v>
                </c:pt>
                <c:pt idx="13">
                  <c:v>12000</c:v>
                </c:pt>
                <c:pt idx="14">
                  <c:v>12500</c:v>
                </c:pt>
                <c:pt idx="15">
                  <c:v>12500</c:v>
                </c:pt>
                <c:pt idx="16">
                  <c:v>13000</c:v>
                </c:pt>
                <c:pt idx="17">
                  <c:v>13000</c:v>
                </c:pt>
                <c:pt idx="18">
                  <c:v>14000</c:v>
                </c:pt>
                <c:pt idx="19">
                  <c:v>14000</c:v>
                </c:pt>
                <c:pt idx="20">
                  <c:v>15000</c:v>
                </c:pt>
                <c:pt idx="21">
                  <c:v>15000</c:v>
                </c:pt>
                <c:pt idx="22">
                  <c:v>14000</c:v>
                </c:pt>
                <c:pt idx="23">
                  <c:v>15000</c:v>
                </c:pt>
                <c:pt idx="24">
                  <c:v>13000</c:v>
                </c:pt>
                <c:pt idx="25">
                  <c:v>13000</c:v>
                </c:pt>
                <c:pt idx="26">
                  <c:v>13000</c:v>
                </c:pt>
                <c:pt idx="27">
                  <c:v>13000</c:v>
                </c:pt>
                <c:pt idx="28">
                  <c:v>13000</c:v>
                </c:pt>
                <c:pt idx="29" formatCode="General">
                  <c:v>11000</c:v>
                </c:pt>
                <c:pt idx="30">
                  <c:v>9000</c:v>
                </c:pt>
                <c:pt idx="31">
                  <c:v>8500</c:v>
                </c:pt>
                <c:pt idx="32">
                  <c:v>8500</c:v>
                </c:pt>
                <c:pt idx="33">
                  <c:v>7500</c:v>
                </c:pt>
                <c:pt idx="34">
                  <c:v>7500</c:v>
                </c:pt>
                <c:pt idx="35">
                  <c:v>7500</c:v>
                </c:pt>
                <c:pt idx="36">
                  <c:v>9000</c:v>
                </c:pt>
                <c:pt idx="39" formatCode="General">
                  <c:v>8500</c:v>
                </c:pt>
                <c:pt idx="40" formatCode="General">
                  <c:v>8500</c:v>
                </c:pt>
                <c:pt idx="41" formatCode="General">
                  <c:v>8500</c:v>
                </c:pt>
                <c:pt idx="42" formatCode="General">
                  <c:v>8000</c:v>
                </c:pt>
                <c:pt idx="43" formatCode="General">
                  <c:v>8500</c:v>
                </c:pt>
                <c:pt idx="44" formatCode="General">
                  <c:v>8000</c:v>
                </c:pt>
                <c:pt idx="45" formatCode="_(* #,##0_);_(* \(#,##0\);_(* &quot;-&quot;_);_(@_)">
                  <c:v>8000</c:v>
                </c:pt>
                <c:pt idx="46" formatCode="_(* #,##0_);_(* \(#,##0\);_(* &quot;-&quot;_);_(@_)">
                  <c:v>7500</c:v>
                </c:pt>
              </c:numCache>
            </c:numRef>
          </c:val>
          <c:smooth val="0"/>
          <c:extLst>
            <c:ext xmlns:c16="http://schemas.microsoft.com/office/drawing/2014/chart" uri="{C3380CC4-5D6E-409C-BE32-E72D297353CC}">
              <c16:uniqueId val="{00000002-3457-470D-882F-703DBDF922A1}"/>
            </c:ext>
          </c:extLst>
        </c:ser>
        <c:ser>
          <c:idx val="3"/>
          <c:order val="3"/>
          <c:tx>
            <c:strRef>
              <c:f>'Gráficos mercado nac'!$O$1</c:f>
              <c:strCache>
                <c:ptCount val="1"/>
                <c:pt idx="0">
                  <c:v>Semillón</c:v>
                </c:pt>
              </c:strCache>
            </c:strRef>
          </c:tx>
          <c:spPr>
            <a:ln w="28575" cap="rnd">
              <a:solidFill>
                <a:schemeClr val="accent4"/>
              </a:solidFill>
              <a:round/>
            </a:ln>
            <a:effectLst/>
          </c:spPr>
          <c:marker>
            <c:symbol val="none"/>
          </c:marker>
          <c:cat>
            <c:numRef>
              <c:f>'Gráficos mercado nac'!$K$4:$K$50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nac'!$O$4:$O$50</c:f>
              <c:numCache>
                <c:formatCode>#,##0</c:formatCode>
                <c:ptCount val="47"/>
                <c:pt idx="0">
                  <c:v>8000</c:v>
                </c:pt>
                <c:pt idx="1">
                  <c:v>12000</c:v>
                </c:pt>
                <c:pt idx="2">
                  <c:v>13500</c:v>
                </c:pt>
                <c:pt idx="3">
                  <c:v>13500</c:v>
                </c:pt>
                <c:pt idx="4">
                  <c:v>12000</c:v>
                </c:pt>
                <c:pt idx="5">
                  <c:v>13500</c:v>
                </c:pt>
                <c:pt idx="10">
                  <c:v>13000</c:v>
                </c:pt>
                <c:pt idx="13">
                  <c:v>16000</c:v>
                </c:pt>
                <c:pt idx="14">
                  <c:v>17500</c:v>
                </c:pt>
                <c:pt idx="15">
                  <c:v>17000</c:v>
                </c:pt>
                <c:pt idx="16">
                  <c:v>18000</c:v>
                </c:pt>
                <c:pt idx="17">
                  <c:v>18000</c:v>
                </c:pt>
                <c:pt idx="19">
                  <c:v>18000</c:v>
                </c:pt>
                <c:pt idx="20">
                  <c:v>18000</c:v>
                </c:pt>
                <c:pt idx="21">
                  <c:v>18500</c:v>
                </c:pt>
                <c:pt idx="22">
                  <c:v>18000</c:v>
                </c:pt>
                <c:pt idx="23">
                  <c:v>18500</c:v>
                </c:pt>
                <c:pt idx="24">
                  <c:v>20000</c:v>
                </c:pt>
                <c:pt idx="25">
                  <c:v>20000</c:v>
                </c:pt>
                <c:pt idx="26">
                  <c:v>19000</c:v>
                </c:pt>
                <c:pt idx="27">
                  <c:v>18000</c:v>
                </c:pt>
                <c:pt idx="28">
                  <c:v>17500</c:v>
                </c:pt>
                <c:pt idx="29" formatCode="General">
                  <c:v>17500</c:v>
                </c:pt>
                <c:pt idx="30">
                  <c:v>15500</c:v>
                </c:pt>
                <c:pt idx="31">
                  <c:v>14000</c:v>
                </c:pt>
                <c:pt idx="32">
                  <c:v>14000</c:v>
                </c:pt>
                <c:pt idx="33">
                  <c:v>12250</c:v>
                </c:pt>
                <c:pt idx="34">
                  <c:v>12000</c:v>
                </c:pt>
                <c:pt idx="35">
                  <c:v>12000</c:v>
                </c:pt>
                <c:pt idx="36">
                  <c:v>12500</c:v>
                </c:pt>
                <c:pt idx="39" formatCode="General">
                  <c:v>12000</c:v>
                </c:pt>
                <c:pt idx="40" formatCode="General">
                  <c:v>11500</c:v>
                </c:pt>
                <c:pt idx="41" formatCode="General">
                  <c:v>11500</c:v>
                </c:pt>
                <c:pt idx="42" formatCode="General">
                  <c:v>9000</c:v>
                </c:pt>
                <c:pt idx="43" formatCode="General">
                  <c:v>12000</c:v>
                </c:pt>
                <c:pt idx="44" formatCode="General">
                  <c:v>10000</c:v>
                </c:pt>
                <c:pt idx="45" formatCode="_(* #,##0_);_(* \(#,##0\);_(* &quot;-&quot;_);_(@_)">
                  <c:v>11000</c:v>
                </c:pt>
                <c:pt idx="46" formatCode="_(* #,##0_);_(* \(#,##0\);_(* &quot;-&quot;_);_(@_)">
                  <c:v>10000</c:v>
                </c:pt>
              </c:numCache>
            </c:numRef>
          </c:val>
          <c:smooth val="0"/>
          <c:extLst>
            <c:ext xmlns:c16="http://schemas.microsoft.com/office/drawing/2014/chart" uri="{C3380CC4-5D6E-409C-BE32-E72D297353CC}">
              <c16:uniqueId val="{00000003-3457-470D-882F-703DBDF922A1}"/>
            </c:ext>
          </c:extLst>
        </c:ser>
        <c:dLbls>
          <c:showLegendKey val="0"/>
          <c:showVal val="0"/>
          <c:showCatName val="0"/>
          <c:showSerName val="0"/>
          <c:showPercent val="0"/>
          <c:showBubbleSize val="0"/>
        </c:dLbls>
        <c:smooth val="0"/>
        <c:axId val="7909344"/>
        <c:axId val="1967061232"/>
      </c:lineChart>
      <c:dateAx>
        <c:axId val="79093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67061232"/>
        <c:crosses val="autoZero"/>
        <c:auto val="1"/>
        <c:lblOffset val="100"/>
        <c:baseTimeUnit val="months"/>
      </c:dateAx>
      <c:valAx>
        <c:axId val="1967061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 / arroba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909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23. Precios mensuales de vinos en el mercado nacional</a:t>
            </a:r>
            <a:endParaRPr lang="es-CL" sz="1050">
              <a:effectLst/>
            </a:endParaRPr>
          </a:p>
          <a:p>
            <a:pPr>
              <a:defRPr sz="1050"/>
            </a:pPr>
            <a:r>
              <a:rPr lang="en-US" sz="1050" b="0" i="0" baseline="0">
                <a:effectLst/>
              </a:rPr>
              <a:t>$ / litro</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'Gráficos mercado nac'!$Q$1</c:f>
              <c:strCache>
                <c:ptCount val="1"/>
                <c:pt idx="0">
                  <c:v>Tinto genérico</c:v>
                </c:pt>
              </c:strCache>
            </c:strRef>
          </c:tx>
          <c:spPr>
            <a:ln w="28575" cap="rnd">
              <a:solidFill>
                <a:schemeClr val="accent1"/>
              </a:solidFill>
              <a:round/>
            </a:ln>
            <a:effectLst/>
          </c:spPr>
          <c:marker>
            <c:symbol val="none"/>
          </c:marker>
          <c:cat>
            <c:numRef>
              <c:f>'Gráficos mercado nac'!$P$4:$P$50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nac'!$Q$4:$Q$50</c:f>
              <c:numCache>
                <c:formatCode>#,##0</c:formatCode>
                <c:ptCount val="47"/>
                <c:pt idx="0">
                  <c:v>175</c:v>
                </c:pt>
                <c:pt idx="1">
                  <c:v>212.5</c:v>
                </c:pt>
                <c:pt idx="2">
                  <c:v>250</c:v>
                </c:pt>
                <c:pt idx="3">
                  <c:v>262.5</c:v>
                </c:pt>
                <c:pt idx="4">
                  <c:v>250</c:v>
                </c:pt>
                <c:pt idx="5">
                  <c:v>262.5</c:v>
                </c:pt>
                <c:pt idx="6">
                  <c:v>275</c:v>
                </c:pt>
                <c:pt idx="7">
                  <c:v>275</c:v>
                </c:pt>
                <c:pt idx="8">
                  <c:v>275</c:v>
                </c:pt>
                <c:pt idx="9">
                  <c:v>275</c:v>
                </c:pt>
                <c:pt idx="10">
                  <c:v>275</c:v>
                </c:pt>
                <c:pt idx="11">
                  <c:v>275</c:v>
                </c:pt>
                <c:pt idx="12">
                  <c:v>325</c:v>
                </c:pt>
                <c:pt idx="13">
                  <c:v>312.5</c:v>
                </c:pt>
                <c:pt idx="14">
                  <c:v>337.5</c:v>
                </c:pt>
                <c:pt idx="15">
                  <c:v>375</c:v>
                </c:pt>
                <c:pt idx="16">
                  <c:v>362.5</c:v>
                </c:pt>
                <c:pt idx="17">
                  <c:v>362.5</c:v>
                </c:pt>
                <c:pt idx="18">
                  <c:v>387.5</c:v>
                </c:pt>
                <c:pt idx="19">
                  <c:v>375</c:v>
                </c:pt>
                <c:pt idx="20">
                  <c:v>375</c:v>
                </c:pt>
                <c:pt idx="21">
                  <c:v>375</c:v>
                </c:pt>
                <c:pt idx="22">
                  <c:v>362.5</c:v>
                </c:pt>
                <c:pt idx="23">
                  <c:v>412.5</c:v>
                </c:pt>
                <c:pt idx="24">
                  <c:v>400</c:v>
                </c:pt>
                <c:pt idx="25">
                  <c:v>400</c:v>
                </c:pt>
                <c:pt idx="26">
                  <c:v>375</c:v>
                </c:pt>
                <c:pt idx="27">
                  <c:v>350</c:v>
                </c:pt>
                <c:pt idx="28">
                  <c:v>362.5</c:v>
                </c:pt>
                <c:pt idx="29">
                  <c:v>375</c:v>
                </c:pt>
                <c:pt idx="30">
                  <c:v>337.5</c:v>
                </c:pt>
                <c:pt idx="31">
                  <c:v>250</c:v>
                </c:pt>
                <c:pt idx="32">
                  <c:v>275</c:v>
                </c:pt>
                <c:pt idx="33">
                  <c:v>250</c:v>
                </c:pt>
                <c:pt idx="34">
                  <c:v>250</c:v>
                </c:pt>
                <c:pt idx="35">
                  <c:v>250</c:v>
                </c:pt>
                <c:pt idx="36">
                  <c:v>300</c:v>
                </c:pt>
                <c:pt idx="39">
                  <c:v>262.5</c:v>
                </c:pt>
                <c:pt idx="40">
                  <c:v>275</c:v>
                </c:pt>
                <c:pt idx="41">
                  <c:v>250</c:v>
                </c:pt>
                <c:pt idx="42">
                  <c:v>250</c:v>
                </c:pt>
                <c:pt idx="43">
                  <c:v>250</c:v>
                </c:pt>
                <c:pt idx="44">
                  <c:v>250</c:v>
                </c:pt>
                <c:pt idx="45" formatCode="General">
                  <c:v>250</c:v>
                </c:pt>
                <c:pt idx="46" formatCode="General">
                  <c:v>250</c:v>
                </c:pt>
              </c:numCache>
            </c:numRef>
          </c:val>
          <c:smooth val="0"/>
          <c:extLst>
            <c:ext xmlns:c16="http://schemas.microsoft.com/office/drawing/2014/chart" uri="{C3380CC4-5D6E-409C-BE32-E72D297353CC}">
              <c16:uniqueId val="{00000000-4658-4766-9569-8D3A9BFF500D}"/>
            </c:ext>
          </c:extLst>
        </c:ser>
        <c:ser>
          <c:idx val="1"/>
          <c:order val="1"/>
          <c:tx>
            <c:strRef>
              <c:f>'Gráficos mercado nac'!$R$1</c:f>
              <c:strCache>
                <c:ptCount val="1"/>
                <c:pt idx="0">
                  <c:v>Cabernet</c:v>
                </c:pt>
              </c:strCache>
            </c:strRef>
          </c:tx>
          <c:spPr>
            <a:ln w="28575" cap="rnd">
              <a:solidFill>
                <a:schemeClr val="accent2"/>
              </a:solidFill>
              <a:round/>
            </a:ln>
            <a:effectLst/>
          </c:spPr>
          <c:marker>
            <c:symbol val="none"/>
          </c:marker>
          <c:cat>
            <c:numRef>
              <c:f>'Gráficos mercado nac'!$P$4:$P$50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nac'!$R$4:$R$50</c:f>
              <c:numCache>
                <c:formatCode>#,##0</c:formatCode>
                <c:ptCount val="47"/>
                <c:pt idx="0">
                  <c:v>250</c:v>
                </c:pt>
                <c:pt idx="1">
                  <c:v>300</c:v>
                </c:pt>
                <c:pt idx="2">
                  <c:v>325</c:v>
                </c:pt>
                <c:pt idx="3">
                  <c:v>350</c:v>
                </c:pt>
                <c:pt idx="4">
                  <c:v>337.5</c:v>
                </c:pt>
                <c:pt idx="5">
                  <c:v>437.5</c:v>
                </c:pt>
                <c:pt idx="6">
                  <c:v>425</c:v>
                </c:pt>
                <c:pt idx="7">
                  <c:v>462.5</c:v>
                </c:pt>
                <c:pt idx="8">
                  <c:v>475</c:v>
                </c:pt>
                <c:pt idx="9">
                  <c:v>450</c:v>
                </c:pt>
                <c:pt idx="10">
                  <c:v>450</c:v>
                </c:pt>
                <c:pt idx="11">
                  <c:v>462.5</c:v>
                </c:pt>
                <c:pt idx="12">
                  <c:v>462.5</c:v>
                </c:pt>
                <c:pt idx="13">
                  <c:v>425</c:v>
                </c:pt>
                <c:pt idx="14">
                  <c:v>525</c:v>
                </c:pt>
                <c:pt idx="15">
                  <c:v>525</c:v>
                </c:pt>
                <c:pt idx="16">
                  <c:v>550</c:v>
                </c:pt>
                <c:pt idx="17">
                  <c:v>550</c:v>
                </c:pt>
                <c:pt idx="18">
                  <c:v>575</c:v>
                </c:pt>
                <c:pt idx="19">
                  <c:v>562.5</c:v>
                </c:pt>
                <c:pt idx="20">
                  <c:v>562.5</c:v>
                </c:pt>
                <c:pt idx="21">
                  <c:v>562.5</c:v>
                </c:pt>
                <c:pt idx="22">
                  <c:v>562.5</c:v>
                </c:pt>
                <c:pt idx="23">
                  <c:v>600</c:v>
                </c:pt>
                <c:pt idx="24">
                  <c:v>562.5</c:v>
                </c:pt>
                <c:pt idx="25">
                  <c:v>550</c:v>
                </c:pt>
                <c:pt idx="26">
                  <c:v>562.5</c:v>
                </c:pt>
                <c:pt idx="27">
                  <c:v>550</c:v>
                </c:pt>
                <c:pt idx="28">
                  <c:v>550</c:v>
                </c:pt>
                <c:pt idx="29">
                  <c:v>525</c:v>
                </c:pt>
                <c:pt idx="30">
                  <c:v>487.5</c:v>
                </c:pt>
                <c:pt idx="31">
                  <c:v>450</c:v>
                </c:pt>
                <c:pt idx="32">
                  <c:v>425</c:v>
                </c:pt>
                <c:pt idx="33">
                  <c:v>387.5</c:v>
                </c:pt>
                <c:pt idx="34">
                  <c:v>350</c:v>
                </c:pt>
                <c:pt idx="35">
                  <c:v>350</c:v>
                </c:pt>
                <c:pt idx="36">
                  <c:v>375</c:v>
                </c:pt>
                <c:pt idx="39">
                  <c:v>350</c:v>
                </c:pt>
                <c:pt idx="40">
                  <c:v>350</c:v>
                </c:pt>
                <c:pt idx="41">
                  <c:v>350</c:v>
                </c:pt>
                <c:pt idx="42">
                  <c:v>350</c:v>
                </c:pt>
                <c:pt idx="43">
                  <c:v>350</c:v>
                </c:pt>
                <c:pt idx="44">
                  <c:v>350</c:v>
                </c:pt>
                <c:pt idx="45" formatCode="General">
                  <c:v>350</c:v>
                </c:pt>
                <c:pt idx="46" formatCode="General">
                  <c:v>350</c:v>
                </c:pt>
              </c:numCache>
            </c:numRef>
          </c:val>
          <c:smooth val="0"/>
          <c:extLst>
            <c:ext xmlns:c16="http://schemas.microsoft.com/office/drawing/2014/chart" uri="{C3380CC4-5D6E-409C-BE32-E72D297353CC}">
              <c16:uniqueId val="{00000001-4658-4766-9569-8D3A9BFF500D}"/>
            </c:ext>
          </c:extLst>
        </c:ser>
        <c:ser>
          <c:idx val="2"/>
          <c:order val="2"/>
          <c:tx>
            <c:strRef>
              <c:f>'Gráficos mercado nac'!$S$1</c:f>
              <c:strCache>
                <c:ptCount val="1"/>
                <c:pt idx="0">
                  <c:v>País</c:v>
                </c:pt>
              </c:strCache>
            </c:strRef>
          </c:tx>
          <c:spPr>
            <a:ln w="28575" cap="rnd">
              <a:solidFill>
                <a:schemeClr val="accent3"/>
              </a:solidFill>
              <a:round/>
            </a:ln>
            <a:effectLst/>
          </c:spPr>
          <c:marker>
            <c:symbol val="none"/>
          </c:marker>
          <c:cat>
            <c:numRef>
              <c:f>'Gráficos mercado nac'!$P$4:$P$50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nac'!$S$4:$S$50</c:f>
              <c:numCache>
                <c:formatCode>#,##0</c:formatCode>
                <c:ptCount val="47"/>
                <c:pt idx="0">
                  <c:v>162.5</c:v>
                </c:pt>
                <c:pt idx="1">
                  <c:v>187.5</c:v>
                </c:pt>
                <c:pt idx="2">
                  <c:v>218.75</c:v>
                </c:pt>
                <c:pt idx="3">
                  <c:v>218.75</c:v>
                </c:pt>
                <c:pt idx="4">
                  <c:v>212.5</c:v>
                </c:pt>
                <c:pt idx="5">
                  <c:v>225</c:v>
                </c:pt>
                <c:pt idx="6">
                  <c:v>237.5</c:v>
                </c:pt>
                <c:pt idx="7">
                  <c:v>237.5</c:v>
                </c:pt>
                <c:pt idx="8">
                  <c:v>225</c:v>
                </c:pt>
                <c:pt idx="9">
                  <c:v>250</c:v>
                </c:pt>
                <c:pt idx="10">
                  <c:v>237.5</c:v>
                </c:pt>
                <c:pt idx="11">
                  <c:v>275</c:v>
                </c:pt>
                <c:pt idx="12">
                  <c:v>275</c:v>
                </c:pt>
                <c:pt idx="13">
                  <c:v>300</c:v>
                </c:pt>
                <c:pt idx="14">
                  <c:v>312.5</c:v>
                </c:pt>
                <c:pt idx="15">
                  <c:v>312.5</c:v>
                </c:pt>
                <c:pt idx="16">
                  <c:v>325</c:v>
                </c:pt>
                <c:pt idx="17">
                  <c:v>325</c:v>
                </c:pt>
                <c:pt idx="18">
                  <c:v>350</c:v>
                </c:pt>
                <c:pt idx="19">
                  <c:v>350</c:v>
                </c:pt>
                <c:pt idx="20">
                  <c:v>375</c:v>
                </c:pt>
                <c:pt idx="21">
                  <c:v>375</c:v>
                </c:pt>
                <c:pt idx="22">
                  <c:v>350</c:v>
                </c:pt>
                <c:pt idx="23">
                  <c:v>375</c:v>
                </c:pt>
                <c:pt idx="24">
                  <c:v>325</c:v>
                </c:pt>
                <c:pt idx="25">
                  <c:v>325</c:v>
                </c:pt>
                <c:pt idx="26">
                  <c:v>325</c:v>
                </c:pt>
                <c:pt idx="27">
                  <c:v>325</c:v>
                </c:pt>
                <c:pt idx="28">
                  <c:v>325</c:v>
                </c:pt>
                <c:pt idx="29">
                  <c:v>275</c:v>
                </c:pt>
                <c:pt idx="30">
                  <c:v>225</c:v>
                </c:pt>
                <c:pt idx="31">
                  <c:v>212.5</c:v>
                </c:pt>
                <c:pt idx="32">
                  <c:v>212.5</c:v>
                </c:pt>
                <c:pt idx="33">
                  <c:v>187.5</c:v>
                </c:pt>
                <c:pt idx="34">
                  <c:v>187.5</c:v>
                </c:pt>
                <c:pt idx="35">
                  <c:v>187.5</c:v>
                </c:pt>
                <c:pt idx="36">
                  <c:v>225</c:v>
                </c:pt>
                <c:pt idx="39">
                  <c:v>212.5</c:v>
                </c:pt>
                <c:pt idx="40">
                  <c:v>212.5</c:v>
                </c:pt>
                <c:pt idx="41">
                  <c:v>212.5</c:v>
                </c:pt>
                <c:pt idx="42">
                  <c:v>200</c:v>
                </c:pt>
                <c:pt idx="43">
                  <c:v>212.5</c:v>
                </c:pt>
                <c:pt idx="44">
                  <c:v>200</c:v>
                </c:pt>
                <c:pt idx="45" formatCode="General">
                  <c:v>200</c:v>
                </c:pt>
                <c:pt idx="46" formatCode="General">
                  <c:v>187.5</c:v>
                </c:pt>
              </c:numCache>
            </c:numRef>
          </c:val>
          <c:smooth val="0"/>
          <c:extLst>
            <c:ext xmlns:c16="http://schemas.microsoft.com/office/drawing/2014/chart" uri="{C3380CC4-5D6E-409C-BE32-E72D297353CC}">
              <c16:uniqueId val="{00000002-4658-4766-9569-8D3A9BFF500D}"/>
            </c:ext>
          </c:extLst>
        </c:ser>
        <c:ser>
          <c:idx val="3"/>
          <c:order val="3"/>
          <c:tx>
            <c:strRef>
              <c:f>'Gráficos mercado nac'!$T$1</c:f>
              <c:strCache>
                <c:ptCount val="1"/>
                <c:pt idx="0">
                  <c:v>Semillón</c:v>
                </c:pt>
              </c:strCache>
            </c:strRef>
          </c:tx>
          <c:spPr>
            <a:ln w="28575" cap="rnd">
              <a:solidFill>
                <a:schemeClr val="accent4"/>
              </a:solidFill>
              <a:round/>
            </a:ln>
            <a:effectLst/>
          </c:spPr>
          <c:marker>
            <c:symbol val="none"/>
          </c:marker>
          <c:cat>
            <c:numRef>
              <c:f>'Gráficos mercado nac'!$P$4:$P$50</c:f>
              <c:numCache>
                <c:formatCode>mmm\-yy</c:formatCode>
                <c:ptCount val="47"/>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numCache>
            </c:numRef>
          </c:cat>
          <c:val>
            <c:numRef>
              <c:f>'Gráficos mercado nac'!$T$4:$T$50</c:f>
              <c:numCache>
                <c:formatCode>#,##0</c:formatCode>
                <c:ptCount val="47"/>
                <c:pt idx="0">
                  <c:v>200</c:v>
                </c:pt>
                <c:pt idx="1">
                  <c:v>300</c:v>
                </c:pt>
                <c:pt idx="2">
                  <c:v>337.5</c:v>
                </c:pt>
                <c:pt idx="3">
                  <c:v>337.5</c:v>
                </c:pt>
                <c:pt idx="4">
                  <c:v>300</c:v>
                </c:pt>
                <c:pt idx="5">
                  <c:v>337.5</c:v>
                </c:pt>
                <c:pt idx="10">
                  <c:v>325</c:v>
                </c:pt>
                <c:pt idx="13">
                  <c:v>400</c:v>
                </c:pt>
                <c:pt idx="14">
                  <c:v>437.5</c:v>
                </c:pt>
                <c:pt idx="15">
                  <c:v>425</c:v>
                </c:pt>
                <c:pt idx="16">
                  <c:v>450</c:v>
                </c:pt>
                <c:pt idx="17">
                  <c:v>450</c:v>
                </c:pt>
                <c:pt idx="19">
                  <c:v>450</c:v>
                </c:pt>
                <c:pt idx="20">
                  <c:v>450</c:v>
                </c:pt>
                <c:pt idx="21">
                  <c:v>462.5</c:v>
                </c:pt>
                <c:pt idx="22">
                  <c:v>450</c:v>
                </c:pt>
                <c:pt idx="23">
                  <c:v>462.5</c:v>
                </c:pt>
                <c:pt idx="24">
                  <c:v>500</c:v>
                </c:pt>
                <c:pt idx="25">
                  <c:v>500</c:v>
                </c:pt>
                <c:pt idx="26">
                  <c:v>475</c:v>
                </c:pt>
                <c:pt idx="27">
                  <c:v>450</c:v>
                </c:pt>
                <c:pt idx="28">
                  <c:v>437.5</c:v>
                </c:pt>
                <c:pt idx="29">
                  <c:v>437.5</c:v>
                </c:pt>
                <c:pt idx="30">
                  <c:v>387.5</c:v>
                </c:pt>
                <c:pt idx="31">
                  <c:v>350</c:v>
                </c:pt>
                <c:pt idx="32">
                  <c:v>350</c:v>
                </c:pt>
                <c:pt idx="33">
                  <c:v>306.25</c:v>
                </c:pt>
                <c:pt idx="34">
                  <c:v>300</c:v>
                </c:pt>
                <c:pt idx="35">
                  <c:v>300</c:v>
                </c:pt>
                <c:pt idx="36">
                  <c:v>312.5</c:v>
                </c:pt>
                <c:pt idx="39">
                  <c:v>300</c:v>
                </c:pt>
                <c:pt idx="40">
                  <c:v>287.5</c:v>
                </c:pt>
                <c:pt idx="41">
                  <c:v>287.5</c:v>
                </c:pt>
                <c:pt idx="42">
                  <c:v>225</c:v>
                </c:pt>
                <c:pt idx="43">
                  <c:v>300</c:v>
                </c:pt>
                <c:pt idx="44">
                  <c:v>250</c:v>
                </c:pt>
                <c:pt idx="45" formatCode="General">
                  <c:v>275</c:v>
                </c:pt>
                <c:pt idx="46" formatCode="General">
                  <c:v>250</c:v>
                </c:pt>
              </c:numCache>
            </c:numRef>
          </c:val>
          <c:smooth val="0"/>
          <c:extLst>
            <c:ext xmlns:c16="http://schemas.microsoft.com/office/drawing/2014/chart" uri="{C3380CC4-5D6E-409C-BE32-E72D297353CC}">
              <c16:uniqueId val="{00000003-4658-4766-9569-8D3A9BFF500D}"/>
            </c:ext>
          </c:extLst>
        </c:ser>
        <c:dLbls>
          <c:showLegendKey val="0"/>
          <c:showVal val="0"/>
          <c:showCatName val="0"/>
          <c:showSerName val="0"/>
          <c:showPercent val="0"/>
          <c:showBubbleSize val="0"/>
        </c:dLbls>
        <c:smooth val="0"/>
        <c:axId val="7874544"/>
        <c:axId val="1910683616"/>
      </c:lineChart>
      <c:dateAx>
        <c:axId val="7874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10683616"/>
        <c:crosses val="autoZero"/>
        <c:auto val="1"/>
        <c:lblOffset val="100"/>
        <c:baseTimeUnit val="months"/>
      </c:dateAx>
      <c:valAx>
        <c:axId val="1910683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 / litro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874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24. Evolución de la existencia de vinos años 1998 - 2018 </a:t>
            </a:r>
            <a:endParaRPr lang="es-CL" sz="1050">
              <a:effectLst/>
            </a:endParaRPr>
          </a:p>
          <a:p>
            <a:pPr>
              <a:defRPr sz="1050"/>
            </a:pPr>
            <a:r>
              <a:rPr lang="en-US" sz="1050" b="0" i="0" baseline="0">
                <a:effectLst/>
              </a:rPr>
              <a:t>(Litros)</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Existencias!$S$3</c:f>
              <c:strCache>
                <c:ptCount val="1"/>
                <c:pt idx="0">
                  <c:v>VINOS CON DO</c:v>
                </c:pt>
              </c:strCache>
            </c:strRef>
          </c:tx>
          <c:spPr>
            <a:ln w="28575" cap="rnd">
              <a:solidFill>
                <a:schemeClr val="accent1"/>
              </a:solidFill>
              <a:round/>
            </a:ln>
            <a:effectLst/>
          </c:spPr>
          <c:marker>
            <c:symbol val="none"/>
          </c:marker>
          <c:cat>
            <c:numRef>
              <c:f>Existencias!$R$4:$R$24</c:f>
              <c:numCache>
                <c:formatCode>General</c:formatCode>
                <c:ptCount val="21"/>
                <c:pt idx="0">
                  <c:v>1996</c:v>
                </c:pt>
                <c:pt idx="1">
                  <c:v>1997</c:v>
                </c:pt>
                <c:pt idx="2">
                  <c:v>1999</c:v>
                </c:pt>
                <c:pt idx="3">
                  <c:v>2000</c:v>
                </c:pt>
                <c:pt idx="4">
                  <c:v>2001</c:v>
                </c:pt>
                <c:pt idx="5">
                  <c:v>2002</c:v>
                </c:pt>
                <c:pt idx="6">
                  <c:v>2003</c:v>
                </c:pt>
                <c:pt idx="7">
                  <c:v>2004</c:v>
                </c:pt>
                <c:pt idx="8">
                  <c:v>2005</c:v>
                </c:pt>
                <c:pt idx="9">
                  <c:v>2007</c:v>
                </c:pt>
                <c:pt idx="10">
                  <c:v>2008</c:v>
                </c:pt>
                <c:pt idx="11">
                  <c:v>2010</c:v>
                </c:pt>
                <c:pt idx="12">
                  <c:v>2011</c:v>
                </c:pt>
                <c:pt idx="13">
                  <c:v>2012</c:v>
                </c:pt>
                <c:pt idx="14">
                  <c:v>2013</c:v>
                </c:pt>
                <c:pt idx="15">
                  <c:v>2014</c:v>
                </c:pt>
                <c:pt idx="16">
                  <c:v>2015</c:v>
                </c:pt>
                <c:pt idx="17">
                  <c:v>2016</c:v>
                </c:pt>
                <c:pt idx="18">
                  <c:v>2017</c:v>
                </c:pt>
                <c:pt idx="19">
                  <c:v>2018</c:v>
                </c:pt>
                <c:pt idx="20">
                  <c:v>2019</c:v>
                </c:pt>
              </c:numCache>
            </c:numRef>
          </c:cat>
          <c:val>
            <c:numRef>
              <c:f>Existencias!$S$4:$S$24</c:f>
              <c:numCache>
                <c:formatCode>#,##0</c:formatCode>
                <c:ptCount val="21"/>
                <c:pt idx="0">
                  <c:v>135169804</c:v>
                </c:pt>
                <c:pt idx="1">
                  <c:v>175671044</c:v>
                </c:pt>
                <c:pt idx="2">
                  <c:v>186035029</c:v>
                </c:pt>
                <c:pt idx="3">
                  <c:v>355207662</c:v>
                </c:pt>
                <c:pt idx="4">
                  <c:v>422117624</c:v>
                </c:pt>
                <c:pt idx="5">
                  <c:v>459598864</c:v>
                </c:pt>
                <c:pt idx="6">
                  <c:v>517275967</c:v>
                </c:pt>
                <c:pt idx="7">
                  <c:v>454557377</c:v>
                </c:pt>
                <c:pt idx="8">
                  <c:v>528219123</c:v>
                </c:pt>
                <c:pt idx="9">
                  <c:v>645935956</c:v>
                </c:pt>
                <c:pt idx="10">
                  <c:v>669596858</c:v>
                </c:pt>
                <c:pt idx="11">
                  <c:v>602142263</c:v>
                </c:pt>
                <c:pt idx="12">
                  <c:v>681916797</c:v>
                </c:pt>
                <c:pt idx="13">
                  <c:v>881764871</c:v>
                </c:pt>
                <c:pt idx="14">
                  <c:v>1031461850</c:v>
                </c:pt>
                <c:pt idx="15">
                  <c:v>909784707</c:v>
                </c:pt>
                <c:pt idx="16">
                  <c:v>1050473041</c:v>
                </c:pt>
                <c:pt idx="17">
                  <c:v>957630543</c:v>
                </c:pt>
                <c:pt idx="18" formatCode="General">
                  <c:v>870555453</c:v>
                </c:pt>
                <c:pt idx="19" formatCode="_-* #,##0_-;\-* #,##0_-;_-* &quot;-&quot;??_-;_-@_-">
                  <c:v>1040338369</c:v>
                </c:pt>
                <c:pt idx="20">
                  <c:v>1102141162</c:v>
                </c:pt>
              </c:numCache>
            </c:numRef>
          </c:val>
          <c:smooth val="0"/>
          <c:extLst>
            <c:ext xmlns:c16="http://schemas.microsoft.com/office/drawing/2014/chart" uri="{C3380CC4-5D6E-409C-BE32-E72D297353CC}">
              <c16:uniqueId val="{00000000-2594-4C4B-93DE-AE161C384A1B}"/>
            </c:ext>
          </c:extLst>
        </c:ser>
        <c:ser>
          <c:idx val="1"/>
          <c:order val="1"/>
          <c:tx>
            <c:strRef>
              <c:f>Existencias!$T$3</c:f>
              <c:strCache>
                <c:ptCount val="1"/>
                <c:pt idx="0">
                  <c:v>VINOS SIN DO</c:v>
                </c:pt>
              </c:strCache>
            </c:strRef>
          </c:tx>
          <c:spPr>
            <a:ln w="28575" cap="rnd">
              <a:solidFill>
                <a:schemeClr val="accent2"/>
              </a:solidFill>
              <a:round/>
            </a:ln>
            <a:effectLst/>
          </c:spPr>
          <c:marker>
            <c:symbol val="none"/>
          </c:marker>
          <c:cat>
            <c:numRef>
              <c:f>Existencias!$R$4:$R$24</c:f>
              <c:numCache>
                <c:formatCode>General</c:formatCode>
                <c:ptCount val="21"/>
                <c:pt idx="0">
                  <c:v>1996</c:v>
                </c:pt>
                <c:pt idx="1">
                  <c:v>1997</c:v>
                </c:pt>
                <c:pt idx="2">
                  <c:v>1999</c:v>
                </c:pt>
                <c:pt idx="3">
                  <c:v>2000</c:v>
                </c:pt>
                <c:pt idx="4">
                  <c:v>2001</c:v>
                </c:pt>
                <c:pt idx="5">
                  <c:v>2002</c:v>
                </c:pt>
                <c:pt idx="6">
                  <c:v>2003</c:v>
                </c:pt>
                <c:pt idx="7">
                  <c:v>2004</c:v>
                </c:pt>
                <c:pt idx="8">
                  <c:v>2005</c:v>
                </c:pt>
                <c:pt idx="9">
                  <c:v>2007</c:v>
                </c:pt>
                <c:pt idx="10">
                  <c:v>2008</c:v>
                </c:pt>
                <c:pt idx="11">
                  <c:v>2010</c:v>
                </c:pt>
                <c:pt idx="12">
                  <c:v>2011</c:v>
                </c:pt>
                <c:pt idx="13">
                  <c:v>2012</c:v>
                </c:pt>
                <c:pt idx="14">
                  <c:v>2013</c:v>
                </c:pt>
                <c:pt idx="15">
                  <c:v>2014</c:v>
                </c:pt>
                <c:pt idx="16">
                  <c:v>2015</c:v>
                </c:pt>
                <c:pt idx="17">
                  <c:v>2016</c:v>
                </c:pt>
                <c:pt idx="18">
                  <c:v>2017</c:v>
                </c:pt>
                <c:pt idx="19">
                  <c:v>2018</c:v>
                </c:pt>
                <c:pt idx="20">
                  <c:v>2019</c:v>
                </c:pt>
              </c:numCache>
            </c:numRef>
          </c:cat>
          <c:val>
            <c:numRef>
              <c:f>Existencias!$T$4:$T$24</c:f>
              <c:numCache>
                <c:formatCode>#,##0</c:formatCode>
                <c:ptCount val="21"/>
                <c:pt idx="0">
                  <c:v>87519228</c:v>
                </c:pt>
                <c:pt idx="1">
                  <c:v>99355647</c:v>
                </c:pt>
                <c:pt idx="2">
                  <c:v>107976074</c:v>
                </c:pt>
                <c:pt idx="3">
                  <c:v>120440370</c:v>
                </c:pt>
                <c:pt idx="4">
                  <c:v>121706615</c:v>
                </c:pt>
                <c:pt idx="5">
                  <c:v>95384544</c:v>
                </c:pt>
                <c:pt idx="6">
                  <c:v>70183358</c:v>
                </c:pt>
                <c:pt idx="7">
                  <c:v>62161175</c:v>
                </c:pt>
                <c:pt idx="8">
                  <c:v>90100557</c:v>
                </c:pt>
                <c:pt idx="9">
                  <c:v>93428473</c:v>
                </c:pt>
                <c:pt idx="10">
                  <c:v>125498308</c:v>
                </c:pt>
                <c:pt idx="11">
                  <c:v>75437320</c:v>
                </c:pt>
                <c:pt idx="12">
                  <c:v>94052153</c:v>
                </c:pt>
                <c:pt idx="13">
                  <c:v>114940176</c:v>
                </c:pt>
                <c:pt idx="14">
                  <c:v>129767391</c:v>
                </c:pt>
                <c:pt idx="15">
                  <c:v>120607285</c:v>
                </c:pt>
                <c:pt idx="16">
                  <c:v>145294410</c:v>
                </c:pt>
                <c:pt idx="17">
                  <c:v>153155678</c:v>
                </c:pt>
                <c:pt idx="18" formatCode="General">
                  <c:v>113958000</c:v>
                </c:pt>
                <c:pt idx="19" formatCode="_-* #,##0_-;\-* #,##0_-;_-* &quot;-&quot;??_-;_-@_-">
                  <c:v>160562174</c:v>
                </c:pt>
                <c:pt idx="20">
                  <c:v>166254507</c:v>
                </c:pt>
              </c:numCache>
            </c:numRef>
          </c:val>
          <c:smooth val="0"/>
          <c:extLst>
            <c:ext xmlns:c16="http://schemas.microsoft.com/office/drawing/2014/chart" uri="{C3380CC4-5D6E-409C-BE32-E72D297353CC}">
              <c16:uniqueId val="{00000001-2594-4C4B-93DE-AE161C384A1B}"/>
            </c:ext>
          </c:extLst>
        </c:ser>
        <c:ser>
          <c:idx val="2"/>
          <c:order val="2"/>
          <c:tx>
            <c:strRef>
              <c:f>Existencias!$U$3</c:f>
              <c:strCache>
                <c:ptCount val="1"/>
                <c:pt idx="0">
                  <c:v>VINOS DE MESA</c:v>
                </c:pt>
              </c:strCache>
            </c:strRef>
          </c:tx>
          <c:spPr>
            <a:ln w="28575" cap="rnd">
              <a:solidFill>
                <a:schemeClr val="accent3"/>
              </a:solidFill>
              <a:round/>
            </a:ln>
            <a:effectLst/>
          </c:spPr>
          <c:marker>
            <c:symbol val="none"/>
          </c:marker>
          <c:cat>
            <c:numRef>
              <c:f>Existencias!$R$4:$R$24</c:f>
              <c:numCache>
                <c:formatCode>General</c:formatCode>
                <c:ptCount val="21"/>
                <c:pt idx="0">
                  <c:v>1996</c:v>
                </c:pt>
                <c:pt idx="1">
                  <c:v>1997</c:v>
                </c:pt>
                <c:pt idx="2">
                  <c:v>1999</c:v>
                </c:pt>
                <c:pt idx="3">
                  <c:v>2000</c:v>
                </c:pt>
                <c:pt idx="4">
                  <c:v>2001</c:v>
                </c:pt>
                <c:pt idx="5">
                  <c:v>2002</c:v>
                </c:pt>
                <c:pt idx="6">
                  <c:v>2003</c:v>
                </c:pt>
                <c:pt idx="7">
                  <c:v>2004</c:v>
                </c:pt>
                <c:pt idx="8">
                  <c:v>2005</c:v>
                </c:pt>
                <c:pt idx="9">
                  <c:v>2007</c:v>
                </c:pt>
                <c:pt idx="10">
                  <c:v>2008</c:v>
                </c:pt>
                <c:pt idx="11">
                  <c:v>2010</c:v>
                </c:pt>
                <c:pt idx="12">
                  <c:v>2011</c:v>
                </c:pt>
                <c:pt idx="13">
                  <c:v>2012</c:v>
                </c:pt>
                <c:pt idx="14">
                  <c:v>2013</c:v>
                </c:pt>
                <c:pt idx="15">
                  <c:v>2014</c:v>
                </c:pt>
                <c:pt idx="16">
                  <c:v>2015</c:v>
                </c:pt>
                <c:pt idx="17">
                  <c:v>2016</c:v>
                </c:pt>
                <c:pt idx="18">
                  <c:v>2017</c:v>
                </c:pt>
                <c:pt idx="19">
                  <c:v>2018</c:v>
                </c:pt>
                <c:pt idx="20">
                  <c:v>2019</c:v>
                </c:pt>
              </c:numCache>
            </c:numRef>
          </c:cat>
          <c:val>
            <c:numRef>
              <c:f>Existencias!$U$4:$U$24</c:f>
              <c:numCache>
                <c:formatCode>#,##0</c:formatCode>
                <c:ptCount val="21"/>
                <c:pt idx="0">
                  <c:v>19344140</c:v>
                </c:pt>
                <c:pt idx="1">
                  <c:v>26687277</c:v>
                </c:pt>
                <c:pt idx="2">
                  <c:v>33667102</c:v>
                </c:pt>
                <c:pt idx="3">
                  <c:v>33393302</c:v>
                </c:pt>
                <c:pt idx="4">
                  <c:v>21364383</c:v>
                </c:pt>
                <c:pt idx="5">
                  <c:v>15798762</c:v>
                </c:pt>
                <c:pt idx="6">
                  <c:v>12671888</c:v>
                </c:pt>
                <c:pt idx="7">
                  <c:v>9399397</c:v>
                </c:pt>
                <c:pt idx="8">
                  <c:v>31587725</c:v>
                </c:pt>
                <c:pt idx="9">
                  <c:v>8710391</c:v>
                </c:pt>
                <c:pt idx="10">
                  <c:v>13688181</c:v>
                </c:pt>
                <c:pt idx="11">
                  <c:v>23542006</c:v>
                </c:pt>
                <c:pt idx="12">
                  <c:v>40696383</c:v>
                </c:pt>
                <c:pt idx="13">
                  <c:v>45930007</c:v>
                </c:pt>
                <c:pt idx="14">
                  <c:v>20783176</c:v>
                </c:pt>
                <c:pt idx="15">
                  <c:v>29649575</c:v>
                </c:pt>
                <c:pt idx="16">
                  <c:v>42291177</c:v>
                </c:pt>
                <c:pt idx="17">
                  <c:v>20489291</c:v>
                </c:pt>
                <c:pt idx="18" formatCode="General">
                  <c:v>31442154</c:v>
                </c:pt>
                <c:pt idx="19" formatCode="_-* #,##0_-;\-* #,##0_-;_-* &quot;-&quot;??_-;_-@_-">
                  <c:v>65811070</c:v>
                </c:pt>
                <c:pt idx="20">
                  <c:v>27757545</c:v>
                </c:pt>
              </c:numCache>
            </c:numRef>
          </c:val>
          <c:smooth val="0"/>
          <c:extLst>
            <c:ext xmlns:c16="http://schemas.microsoft.com/office/drawing/2014/chart" uri="{C3380CC4-5D6E-409C-BE32-E72D297353CC}">
              <c16:uniqueId val="{00000002-2594-4C4B-93DE-AE161C384A1B}"/>
            </c:ext>
          </c:extLst>
        </c:ser>
        <c:ser>
          <c:idx val="3"/>
          <c:order val="3"/>
          <c:tx>
            <c:strRef>
              <c:f>Existencias!$V$3</c:f>
              <c:strCache>
                <c:ptCount val="1"/>
                <c:pt idx="0">
                  <c:v>TOTAL</c:v>
                </c:pt>
              </c:strCache>
            </c:strRef>
          </c:tx>
          <c:spPr>
            <a:ln w="28575" cap="rnd">
              <a:solidFill>
                <a:schemeClr val="accent4"/>
              </a:solidFill>
              <a:round/>
            </a:ln>
            <a:effectLst/>
          </c:spPr>
          <c:marker>
            <c:symbol val="none"/>
          </c:marker>
          <c:cat>
            <c:numRef>
              <c:f>Existencias!$R$4:$R$24</c:f>
              <c:numCache>
                <c:formatCode>General</c:formatCode>
                <c:ptCount val="21"/>
                <c:pt idx="0">
                  <c:v>1996</c:v>
                </c:pt>
                <c:pt idx="1">
                  <c:v>1997</c:v>
                </c:pt>
                <c:pt idx="2">
                  <c:v>1999</c:v>
                </c:pt>
                <c:pt idx="3">
                  <c:v>2000</c:v>
                </c:pt>
                <c:pt idx="4">
                  <c:v>2001</c:v>
                </c:pt>
                <c:pt idx="5">
                  <c:v>2002</c:v>
                </c:pt>
                <c:pt idx="6">
                  <c:v>2003</c:v>
                </c:pt>
                <c:pt idx="7">
                  <c:v>2004</c:v>
                </c:pt>
                <c:pt idx="8">
                  <c:v>2005</c:v>
                </c:pt>
                <c:pt idx="9">
                  <c:v>2007</c:v>
                </c:pt>
                <c:pt idx="10">
                  <c:v>2008</c:v>
                </c:pt>
                <c:pt idx="11">
                  <c:v>2010</c:v>
                </c:pt>
                <c:pt idx="12">
                  <c:v>2011</c:v>
                </c:pt>
                <c:pt idx="13">
                  <c:v>2012</c:v>
                </c:pt>
                <c:pt idx="14">
                  <c:v>2013</c:v>
                </c:pt>
                <c:pt idx="15">
                  <c:v>2014</c:v>
                </c:pt>
                <c:pt idx="16">
                  <c:v>2015</c:v>
                </c:pt>
                <c:pt idx="17">
                  <c:v>2016</c:v>
                </c:pt>
                <c:pt idx="18">
                  <c:v>2017</c:v>
                </c:pt>
                <c:pt idx="19">
                  <c:v>2018</c:v>
                </c:pt>
                <c:pt idx="20">
                  <c:v>2019</c:v>
                </c:pt>
              </c:numCache>
            </c:numRef>
          </c:cat>
          <c:val>
            <c:numRef>
              <c:f>Existencias!$V$4:$V$24</c:f>
              <c:numCache>
                <c:formatCode>#,##0</c:formatCode>
                <c:ptCount val="21"/>
                <c:pt idx="0">
                  <c:v>242033172</c:v>
                </c:pt>
                <c:pt idx="1">
                  <c:v>301713968</c:v>
                </c:pt>
                <c:pt idx="2">
                  <c:v>327678205</c:v>
                </c:pt>
                <c:pt idx="3">
                  <c:v>509041334</c:v>
                </c:pt>
                <c:pt idx="4">
                  <c:v>565188622</c:v>
                </c:pt>
                <c:pt idx="5">
                  <c:v>570782170</c:v>
                </c:pt>
                <c:pt idx="6">
                  <c:v>600131213</c:v>
                </c:pt>
                <c:pt idx="7">
                  <c:v>526117949</c:v>
                </c:pt>
                <c:pt idx="8">
                  <c:v>649907405</c:v>
                </c:pt>
                <c:pt idx="9">
                  <c:v>748074820</c:v>
                </c:pt>
                <c:pt idx="10">
                  <c:v>808783347</c:v>
                </c:pt>
                <c:pt idx="11">
                  <c:v>701121589</c:v>
                </c:pt>
                <c:pt idx="12">
                  <c:v>816665333</c:v>
                </c:pt>
                <c:pt idx="13">
                  <c:v>1042635054</c:v>
                </c:pt>
                <c:pt idx="14">
                  <c:v>1182012417</c:v>
                </c:pt>
                <c:pt idx="15">
                  <c:v>1060041567</c:v>
                </c:pt>
                <c:pt idx="16">
                  <c:v>1238058628</c:v>
                </c:pt>
                <c:pt idx="17">
                  <c:v>1131275512</c:v>
                </c:pt>
                <c:pt idx="18" formatCode="_-* #,##0_-;\-* #,##0_-;_-* &quot;-&quot;_-;_-@_-">
                  <c:v>1015955607</c:v>
                </c:pt>
                <c:pt idx="19" formatCode="_-* #,##0_-;\-* #,##0_-;_-* &quot;-&quot;_-;_-@_-">
                  <c:v>1266711613</c:v>
                </c:pt>
                <c:pt idx="20">
                  <c:v>1296153214</c:v>
                </c:pt>
              </c:numCache>
            </c:numRef>
          </c:val>
          <c:smooth val="0"/>
          <c:extLst>
            <c:ext xmlns:c16="http://schemas.microsoft.com/office/drawing/2014/chart" uri="{C3380CC4-5D6E-409C-BE32-E72D297353CC}">
              <c16:uniqueId val="{00000003-2594-4C4B-93DE-AE161C384A1B}"/>
            </c:ext>
          </c:extLst>
        </c:ser>
        <c:dLbls>
          <c:showLegendKey val="0"/>
          <c:showVal val="0"/>
          <c:showCatName val="0"/>
          <c:showSerName val="0"/>
          <c:showPercent val="0"/>
          <c:showBubbleSize val="0"/>
        </c:dLbls>
        <c:smooth val="0"/>
        <c:axId val="1519598992"/>
        <c:axId val="1910682784"/>
      </c:lineChart>
      <c:catAx>
        <c:axId val="151959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10682784"/>
        <c:crosses val="autoZero"/>
        <c:auto val="1"/>
        <c:lblAlgn val="ctr"/>
        <c:lblOffset val="100"/>
        <c:noMultiLvlLbl val="0"/>
      </c:catAx>
      <c:valAx>
        <c:axId val="1910682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19598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25. Producción de vinos con DO por variedades. Año 2019</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26859868346081828"/>
          <c:y val="0.15298219177207512"/>
          <c:w val="0.45163568527426023"/>
          <c:h val="0.630705084409438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F53-4FFD-B49C-8333902170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6F53-4FFD-B49C-8333902170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6F53-4FFD-B49C-8333902170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6F53-4FFD-B49C-8333902170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6F53-4FFD-B49C-8333902170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6F53-4FFD-B49C-8333902170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6F53-4FFD-B49C-83339021707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8-6F53-4FFD-B49C-83339021707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6F53-4FFD-B49C-83339021707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A-6F53-4FFD-B49C-83339021707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6F53-4FFD-B49C-83339021707F}"/>
              </c:ext>
            </c:extLst>
          </c:dPt>
          <c:dLbls>
            <c:dLbl>
              <c:idx val="0"/>
              <c:layout>
                <c:manualLayout>
                  <c:x val="2.182911920305947E-2"/>
                  <c:y val="0.10381130167242743"/>
                </c:manualLayout>
              </c:layout>
              <c:tx>
                <c:rich>
                  <a:bodyPr/>
                  <a:lstStyle/>
                  <a:p>
                    <a:fld id="{A7D60F80-10C0-4492-95E2-84951E891801}" type="CELLRANGE">
                      <a:rPr lang="en-US" baseline="0"/>
                      <a:pPr/>
                      <a:t>[CELLRANGE]</a:t>
                    </a:fld>
                    <a:r>
                      <a:rPr lang="en-US" baseline="0"/>
                      <a:t>; </a:t>
                    </a:r>
                    <a:fld id="{9C47AC10-59A6-4FCA-866B-ED741005FC69}"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F53-4FFD-B49C-83339021707F}"/>
                </c:ext>
              </c:extLst>
            </c:dLbl>
            <c:dLbl>
              <c:idx val="1"/>
              <c:layout>
                <c:manualLayout>
                  <c:x val="1.0263125283675531E-2"/>
                  <c:y val="-3.8234835392222208E-2"/>
                </c:manualLayout>
              </c:layout>
              <c:tx>
                <c:rich>
                  <a:bodyPr/>
                  <a:lstStyle/>
                  <a:p>
                    <a:fld id="{A37CCFF8-81CA-4497-9339-50D0F8DF062F}" type="CELLRANGE">
                      <a:rPr lang="en-US" baseline="0"/>
                      <a:pPr/>
                      <a:t>[CELLRANGE]</a:t>
                    </a:fld>
                    <a:r>
                      <a:rPr lang="en-US" baseline="0"/>
                      <a:t>; </a:t>
                    </a:r>
                    <a:fld id="{49F369C7-5C08-4E91-B7B8-DA855F21F240}"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F53-4FFD-B49C-83339021707F}"/>
                </c:ext>
              </c:extLst>
            </c:dLbl>
            <c:dLbl>
              <c:idx val="2"/>
              <c:layout>
                <c:manualLayout>
                  <c:x val="3.6677078492140698E-2"/>
                  <c:y val="-1.1363284095664708E-2"/>
                </c:manualLayout>
              </c:layout>
              <c:tx>
                <c:rich>
                  <a:bodyPr/>
                  <a:lstStyle/>
                  <a:p>
                    <a:fld id="{164B065C-BD02-46CE-AFA8-3AECFB01388A}" type="CELLRANGE">
                      <a:rPr lang="en-US" baseline="0"/>
                      <a:pPr/>
                      <a:t>[CELLRANGE]</a:t>
                    </a:fld>
                    <a:r>
                      <a:rPr lang="en-US" baseline="0"/>
                      <a:t>; </a:t>
                    </a:r>
                    <a:fld id="{B183377A-119C-4638-AA30-7B2FA2A5CF62}"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F53-4FFD-B49C-83339021707F}"/>
                </c:ext>
              </c:extLst>
            </c:dLbl>
            <c:dLbl>
              <c:idx val="3"/>
              <c:tx>
                <c:rich>
                  <a:bodyPr/>
                  <a:lstStyle/>
                  <a:p>
                    <a:fld id="{483A956B-AFE2-4514-A848-78128873F317}" type="CELLRANGE">
                      <a:rPr lang="es-CL"/>
                      <a:pPr/>
                      <a:t>[CELLRANGE]</a:t>
                    </a:fld>
                    <a:r>
                      <a:rPr lang="es-CL" baseline="0"/>
                      <a:t>; </a:t>
                    </a:r>
                    <a:fld id="{79570BED-9BCF-476C-AB78-47E839F9A4D7}" type="CATEGORYNAME">
                      <a:rPr lang="es-CL" baseline="0"/>
                      <a:pPr/>
                      <a:t>[NOMBRE DE CATEGORÍA]</a:t>
                    </a:fld>
                    <a:endParaRPr lang="es-CL" baseline="0"/>
                  </a:p>
                </c:rich>
              </c:tx>
              <c:dLblPos val="bestFit"/>
              <c:showLegendKey val="0"/>
              <c:showVal val="0"/>
              <c:showCatName val="1"/>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53-4FFD-B49C-83339021707F}"/>
                </c:ext>
              </c:extLst>
            </c:dLbl>
            <c:dLbl>
              <c:idx val="4"/>
              <c:layout>
                <c:manualLayout>
                  <c:x val="1.2696571559162272E-2"/>
                  <c:y val="-1.4054435265123864E-2"/>
                </c:manualLayout>
              </c:layout>
              <c:tx>
                <c:rich>
                  <a:bodyPr/>
                  <a:lstStyle/>
                  <a:p>
                    <a:fld id="{6D674028-597C-4C79-8B69-BE7692A1DC99}" type="CELLRANGE">
                      <a:rPr lang="en-US" baseline="0"/>
                      <a:pPr/>
                      <a:t>[CELLRANGE]</a:t>
                    </a:fld>
                    <a:r>
                      <a:rPr lang="en-US" baseline="0"/>
                      <a:t>; </a:t>
                    </a:r>
                    <a:fld id="{8EE0C659-C330-45E9-8151-8C818862074C}"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F53-4FFD-B49C-83339021707F}"/>
                </c:ext>
              </c:extLst>
            </c:dLbl>
            <c:dLbl>
              <c:idx val="5"/>
              <c:layout>
                <c:manualLayout>
                  <c:x val="6.9570691708041189E-3"/>
                  <c:y val="3.0853786598880915E-2"/>
                </c:manualLayout>
              </c:layout>
              <c:tx>
                <c:rich>
                  <a:bodyPr/>
                  <a:lstStyle/>
                  <a:p>
                    <a:fld id="{C3AA7D48-BDC8-4B67-80A3-491D5DA1EA8A}" type="CELLRANGE">
                      <a:rPr lang="en-US" baseline="0"/>
                      <a:pPr/>
                      <a:t>[CELLRANGE]</a:t>
                    </a:fld>
                    <a:r>
                      <a:rPr lang="en-US" baseline="0"/>
                      <a:t>; </a:t>
                    </a:r>
                    <a:fld id="{68855A3E-CE33-4377-86BC-40169DB59441}"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F53-4FFD-B49C-83339021707F}"/>
                </c:ext>
              </c:extLst>
            </c:dLbl>
            <c:dLbl>
              <c:idx val="6"/>
              <c:tx>
                <c:rich>
                  <a:bodyPr/>
                  <a:lstStyle/>
                  <a:p>
                    <a:fld id="{A4C404FC-839D-4DC1-A648-977144675AD9}" type="CELLRANGE">
                      <a:rPr lang="es-CL"/>
                      <a:pPr/>
                      <a:t>[CELLRANGE]</a:t>
                    </a:fld>
                    <a:r>
                      <a:rPr lang="es-CL" baseline="0"/>
                      <a:t>; </a:t>
                    </a:r>
                    <a:fld id="{16504963-EDFA-4011-9129-A642F349CFDF}" type="CATEGORYNAME">
                      <a:rPr lang="es-CL" baseline="0"/>
                      <a:pPr/>
                      <a:t>[NOMBRE DE CATEGORÍA]</a:t>
                    </a:fld>
                    <a:endParaRPr lang="es-CL" baseline="0"/>
                  </a:p>
                </c:rich>
              </c:tx>
              <c:dLblPos val="bestFit"/>
              <c:showLegendKey val="0"/>
              <c:showVal val="0"/>
              <c:showCatName val="1"/>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F53-4FFD-B49C-83339021707F}"/>
                </c:ext>
              </c:extLst>
            </c:dLbl>
            <c:dLbl>
              <c:idx val="7"/>
              <c:tx>
                <c:rich>
                  <a:bodyPr/>
                  <a:lstStyle/>
                  <a:p>
                    <a:fld id="{6B1DB741-F0EF-4C2A-80DE-A5D7D5500E8D}" type="CELLRANGE">
                      <a:rPr lang="es-CL"/>
                      <a:pPr/>
                      <a:t>[CELLRANGE]</a:t>
                    </a:fld>
                    <a:r>
                      <a:rPr lang="es-CL" baseline="0"/>
                      <a:t>; </a:t>
                    </a:r>
                    <a:fld id="{F1202AB1-697F-444F-A179-8FF816AD93D0}" type="CATEGORYNAME">
                      <a:rPr lang="es-CL" baseline="0"/>
                      <a:pPr/>
                      <a:t>[NOMBRE DE CATEGORÍA]</a:t>
                    </a:fld>
                    <a:endParaRPr lang="es-CL" baseline="0"/>
                  </a:p>
                </c:rich>
              </c:tx>
              <c:dLblPos val="bestFit"/>
              <c:showLegendKey val="0"/>
              <c:showVal val="0"/>
              <c:showCatName val="1"/>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F53-4FFD-B49C-83339021707F}"/>
                </c:ext>
              </c:extLst>
            </c:dLbl>
            <c:dLbl>
              <c:idx val="8"/>
              <c:tx>
                <c:rich>
                  <a:bodyPr/>
                  <a:lstStyle/>
                  <a:p>
                    <a:fld id="{75B253BB-0EDF-4FCC-AF66-3EAD5DAD5D0B}" type="CELLRANGE">
                      <a:rPr lang="es-CL"/>
                      <a:pPr/>
                      <a:t>[CELLRANGE]</a:t>
                    </a:fld>
                    <a:r>
                      <a:rPr lang="es-CL" baseline="0"/>
                      <a:t>; </a:t>
                    </a:r>
                    <a:fld id="{5AB640A6-00F6-4D57-9D98-52431A1CF40C}" type="CATEGORYNAME">
                      <a:rPr lang="es-CL" baseline="0"/>
                      <a:pPr/>
                      <a:t>[NOMBRE DE CATEGORÍA]</a:t>
                    </a:fld>
                    <a:endParaRPr lang="es-CL" baseline="0"/>
                  </a:p>
                </c:rich>
              </c:tx>
              <c:dLblPos val="bestFit"/>
              <c:showLegendKey val="0"/>
              <c:showVal val="0"/>
              <c:showCatName val="1"/>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F53-4FFD-B49C-83339021707F}"/>
                </c:ext>
              </c:extLst>
            </c:dLbl>
            <c:dLbl>
              <c:idx val="9"/>
              <c:layout>
                <c:manualLayout>
                  <c:x val="2.0565620653472189E-2"/>
                  <c:y val="-6.0128289830587288E-2"/>
                </c:manualLayout>
              </c:layout>
              <c:tx>
                <c:rich>
                  <a:bodyPr/>
                  <a:lstStyle/>
                  <a:p>
                    <a:fld id="{F4C45A36-06BE-49CB-8E35-A9AFAA4C6861}" type="CELLRANGE">
                      <a:rPr lang="en-US" baseline="0"/>
                      <a:pPr/>
                      <a:t>[CELLRANGE]</a:t>
                    </a:fld>
                    <a:r>
                      <a:rPr lang="en-US" baseline="0"/>
                      <a:t>; </a:t>
                    </a:r>
                    <a:fld id="{A55D1681-AB88-4092-B948-118EEDDAE972}"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F53-4FFD-B49C-83339021707F}"/>
                </c:ext>
              </c:extLst>
            </c:dLbl>
            <c:dLbl>
              <c:idx val="10"/>
              <c:layout>
                <c:manualLayout>
                  <c:x val="0.1104399344656795"/>
                  <c:y val="-1.0008989878636652E-2"/>
                </c:manualLayout>
              </c:layout>
              <c:tx>
                <c:rich>
                  <a:bodyPr/>
                  <a:lstStyle/>
                  <a:p>
                    <a:fld id="{0B646445-4136-4975-A63E-EEE06295CD43}" type="CELLRANGE">
                      <a:rPr lang="en-US" baseline="0"/>
                      <a:pPr/>
                      <a:t>[CELLRANGE]</a:t>
                    </a:fld>
                    <a:r>
                      <a:rPr lang="en-US" baseline="0"/>
                      <a:t>; </a:t>
                    </a:r>
                    <a:fld id="{B87A7895-A9CF-4BE8-AD28-43FFEA51F49E}" type="CATEGORYNAME">
                      <a:rPr lang="en-US" baseline="0"/>
                      <a:pPr/>
                      <a:t>[NOMBRE DE CATEGORÍA]</a:t>
                    </a:fld>
                    <a:endParaRPr lang="en-US" baseline="0"/>
                  </a:p>
                </c:rich>
              </c:tx>
              <c:dLblPos val="bestFit"/>
              <c:showLegendKey val="0"/>
              <c:showVal val="0"/>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F53-4FFD-B49C-8333902170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bestFit"/>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'Prod vino graf'!$O$2:$O$12</c:f>
              <c:strCache>
                <c:ptCount val="11"/>
                <c:pt idx="0">
                  <c:v>Cabernet Sauvignon</c:v>
                </c:pt>
                <c:pt idx="1">
                  <c:v>Sauvignon Blanc</c:v>
                </c:pt>
                <c:pt idx="2">
                  <c:v>Merlot</c:v>
                </c:pt>
                <c:pt idx="3">
                  <c:v>Chardonnay</c:v>
                </c:pt>
                <c:pt idx="4">
                  <c:v>Syrah</c:v>
                </c:pt>
                <c:pt idx="5">
                  <c:v>Carménère</c:v>
                </c:pt>
                <c:pt idx="6">
                  <c:v>Pedro Jiménez</c:v>
                </c:pt>
                <c:pt idx="7">
                  <c:v>Pinot Noir</c:v>
                </c:pt>
                <c:pt idx="8">
                  <c:v>País - Mission</c:v>
                </c:pt>
                <c:pt idx="9">
                  <c:v>Cot - Malbec</c:v>
                </c:pt>
                <c:pt idx="10">
                  <c:v>Otras </c:v>
                </c:pt>
              </c:strCache>
            </c:strRef>
          </c:cat>
          <c:val>
            <c:numRef>
              <c:f>'Prod vino graf'!$P$2:$P$12</c:f>
              <c:numCache>
                <c:formatCode>#,##0</c:formatCode>
                <c:ptCount val="11"/>
                <c:pt idx="0">
                  <c:v>358482892</c:v>
                </c:pt>
                <c:pt idx="1">
                  <c:v>148118517</c:v>
                </c:pt>
                <c:pt idx="2">
                  <c:v>121262865</c:v>
                </c:pt>
                <c:pt idx="3">
                  <c:v>91269049</c:v>
                </c:pt>
                <c:pt idx="4">
                  <c:v>63888031</c:v>
                </c:pt>
                <c:pt idx="5">
                  <c:v>88681398</c:v>
                </c:pt>
                <c:pt idx="6">
                  <c:v>39563391</c:v>
                </c:pt>
                <c:pt idx="7">
                  <c:v>25858561</c:v>
                </c:pt>
                <c:pt idx="8">
                  <c:v>33883723</c:v>
                </c:pt>
                <c:pt idx="9">
                  <c:v>22583955</c:v>
                </c:pt>
                <c:pt idx="10">
                  <c:v>36455182</c:v>
                </c:pt>
              </c:numCache>
            </c:numRef>
          </c:val>
          <c:extLst>
            <c:ext xmlns:c15="http://schemas.microsoft.com/office/drawing/2012/chart" uri="{02D57815-91ED-43cb-92C2-25804820EDAC}">
              <c15:datalabelsRange>
                <c15:f>'Prod vino graf'!$Q$2:$Q$12</c15:f>
                <c15:dlblRangeCache>
                  <c:ptCount val="11"/>
                  <c:pt idx="0">
                    <c:v>34,8%</c:v>
                  </c:pt>
                  <c:pt idx="1">
                    <c:v>14,4%</c:v>
                  </c:pt>
                  <c:pt idx="2">
                    <c:v>11,8%</c:v>
                  </c:pt>
                  <c:pt idx="3">
                    <c:v>8,9%</c:v>
                  </c:pt>
                  <c:pt idx="4">
                    <c:v>6,2%</c:v>
                  </c:pt>
                  <c:pt idx="5">
                    <c:v>8,6%</c:v>
                  </c:pt>
                  <c:pt idx="6">
                    <c:v>3,8%</c:v>
                  </c:pt>
                  <c:pt idx="7">
                    <c:v>2,5%</c:v>
                  </c:pt>
                  <c:pt idx="8">
                    <c:v>3,3%</c:v>
                  </c:pt>
                  <c:pt idx="9">
                    <c:v>2,2%</c:v>
                  </c:pt>
                  <c:pt idx="10">
                    <c:v>3,5%</c:v>
                  </c:pt>
                </c15:dlblRangeCache>
              </c15:datalabelsRange>
            </c:ext>
            <c:ext xmlns:c16="http://schemas.microsoft.com/office/drawing/2014/chart" uri="{C3380CC4-5D6E-409C-BE32-E72D297353CC}">
              <c16:uniqueId val="{00000000-6F53-4FFD-B49C-8333902170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1.6016392727661533E-2"/>
          <c:y val="0.8249501834261721"/>
          <c:w val="0.95233348761893244"/>
          <c:h val="0.131385104586562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baseline="0">
                <a:effectLst/>
              </a:rPr>
              <a:t>Gráfico 26. Evolución de la producción de vinos por categorías</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718487697399029"/>
          <c:y val="0.10938242717838779"/>
          <c:w val="0.80362503182085521"/>
          <c:h val="0.67547302712886992"/>
        </c:manualLayout>
      </c:layout>
      <c:lineChart>
        <c:grouping val="standard"/>
        <c:varyColors val="0"/>
        <c:ser>
          <c:idx val="0"/>
          <c:order val="0"/>
          <c:tx>
            <c:strRef>
              <c:f>'Prod vino graf'!$P$16</c:f>
              <c:strCache>
                <c:ptCount val="1"/>
                <c:pt idx="0">
                  <c:v>Vinos con D.O.</c:v>
                </c:pt>
              </c:strCache>
            </c:strRef>
          </c:tx>
          <c:spPr>
            <a:ln w="28575" cap="rnd">
              <a:solidFill>
                <a:schemeClr val="accent1"/>
              </a:solidFill>
              <a:round/>
            </a:ln>
            <a:effectLst/>
          </c:spPr>
          <c:marker>
            <c:symbol val="none"/>
          </c:marker>
          <c:cat>
            <c:numRef>
              <c:f>'Prod vino graf'!$O$17:$O$39</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'Prod vino graf'!$P$17:$P$39</c:f>
              <c:numCache>
                <c:formatCode>#,##0</c:formatCode>
                <c:ptCount val="23"/>
                <c:pt idx="0">
                  <c:v>2489287</c:v>
                </c:pt>
                <c:pt idx="1">
                  <c:v>2996983</c:v>
                </c:pt>
                <c:pt idx="2">
                  <c:v>2395729</c:v>
                </c:pt>
                <c:pt idx="3">
                  <c:v>3748213</c:v>
                </c:pt>
                <c:pt idx="4">
                  <c:v>4460397</c:v>
                </c:pt>
                <c:pt idx="5">
                  <c:v>4430500</c:v>
                </c:pt>
                <c:pt idx="6">
                  <c:v>5460865</c:v>
                </c:pt>
                <c:pt idx="7">
                  <c:v>5474888</c:v>
                </c:pt>
                <c:pt idx="8">
                  <c:v>6303212</c:v>
                </c:pt>
                <c:pt idx="9">
                  <c:v>7163043</c:v>
                </c:pt>
                <c:pt idx="10">
                  <c:v>7038874</c:v>
                </c:pt>
                <c:pt idx="11">
                  <c:v>6927908</c:v>
                </c:pt>
                <c:pt idx="12">
                  <c:v>8665659</c:v>
                </c:pt>
                <c:pt idx="13">
                  <c:v>7445528</c:v>
                </c:pt>
                <c:pt idx="14">
                  <c:v>8286392</c:v>
                </c:pt>
                <c:pt idx="15">
                  <c:v>10159853</c:v>
                </c:pt>
                <c:pt idx="16">
                  <c:v>10746399.59</c:v>
                </c:pt>
                <c:pt idx="17">
                  <c:v>8409649</c:v>
                </c:pt>
                <c:pt idx="18">
                  <c:v>10812866.810000001</c:v>
                </c:pt>
                <c:pt idx="19">
                  <c:v>8524838.3000000007</c:v>
                </c:pt>
                <c:pt idx="20">
                  <c:v>8050614.1399999997</c:v>
                </c:pt>
                <c:pt idx="21">
                  <c:v>10527819.439999999</c:v>
                </c:pt>
                <c:pt idx="22">
                  <c:v>10300475</c:v>
                </c:pt>
              </c:numCache>
            </c:numRef>
          </c:val>
          <c:smooth val="0"/>
          <c:extLst>
            <c:ext xmlns:c16="http://schemas.microsoft.com/office/drawing/2014/chart" uri="{C3380CC4-5D6E-409C-BE32-E72D297353CC}">
              <c16:uniqueId val="{00000000-713A-442F-8DC8-E1D6CB83F3F4}"/>
            </c:ext>
          </c:extLst>
        </c:ser>
        <c:ser>
          <c:idx val="1"/>
          <c:order val="1"/>
          <c:tx>
            <c:strRef>
              <c:f>'Prod vino graf'!$Q$16</c:f>
              <c:strCache>
                <c:ptCount val="1"/>
                <c:pt idx="0">
                  <c:v>Vinos sin D.O. (*)</c:v>
                </c:pt>
              </c:strCache>
            </c:strRef>
          </c:tx>
          <c:spPr>
            <a:ln w="28575" cap="rnd">
              <a:solidFill>
                <a:schemeClr val="accent2"/>
              </a:solidFill>
              <a:round/>
            </a:ln>
            <a:effectLst/>
          </c:spPr>
          <c:marker>
            <c:symbol val="none"/>
          </c:marker>
          <c:cat>
            <c:numRef>
              <c:f>'Prod vino graf'!$O$17:$O$39</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'Prod vino graf'!$Q$17:$Q$39</c:f>
              <c:numCache>
                <c:formatCode>#,##0</c:formatCode>
                <c:ptCount val="23"/>
                <c:pt idx="0">
                  <c:v>1330057</c:v>
                </c:pt>
                <c:pt idx="1">
                  <c:v>1443082</c:v>
                </c:pt>
                <c:pt idx="2">
                  <c:v>1318548</c:v>
                </c:pt>
                <c:pt idx="3">
                  <c:v>1956098</c:v>
                </c:pt>
                <c:pt idx="4">
                  <c:v>583290</c:v>
                </c:pt>
                <c:pt idx="5">
                  <c:v>834463</c:v>
                </c:pt>
                <c:pt idx="6">
                  <c:v>947611</c:v>
                </c:pt>
                <c:pt idx="7">
                  <c:v>577173</c:v>
                </c:pt>
                <c:pt idx="8">
                  <c:v>1047796</c:v>
                </c:pt>
                <c:pt idx="9">
                  <c:v>861365</c:v>
                </c:pt>
                <c:pt idx="10">
                  <c:v>879062</c:v>
                </c:pt>
                <c:pt idx="11">
                  <c:v>1318511</c:v>
                </c:pt>
                <c:pt idx="12">
                  <c:v>1152065</c:v>
                </c:pt>
                <c:pt idx="13">
                  <c:v>1271633</c:v>
                </c:pt>
                <c:pt idx="14">
                  <c:v>1180010</c:v>
                </c:pt>
                <c:pt idx="15">
                  <c:v>1716869</c:v>
                </c:pt>
                <c:pt idx="16">
                  <c:v>1361019.94</c:v>
                </c:pt>
                <c:pt idx="17">
                  <c:v>1101227.26</c:v>
                </c:pt>
                <c:pt idx="18">
                  <c:v>1522542.81</c:v>
                </c:pt>
                <c:pt idx="19">
                  <c:v>1217747.5</c:v>
                </c:pt>
                <c:pt idx="20">
                  <c:v>1103298.02</c:v>
                </c:pt>
                <c:pt idx="21">
                  <c:v>1358918.94</c:v>
                </c:pt>
                <c:pt idx="22">
                  <c:v>1339894</c:v>
                </c:pt>
              </c:numCache>
            </c:numRef>
          </c:val>
          <c:smooth val="0"/>
          <c:extLst>
            <c:ext xmlns:c16="http://schemas.microsoft.com/office/drawing/2014/chart" uri="{C3380CC4-5D6E-409C-BE32-E72D297353CC}">
              <c16:uniqueId val="{00000001-713A-442F-8DC8-E1D6CB83F3F4}"/>
            </c:ext>
          </c:extLst>
        </c:ser>
        <c:ser>
          <c:idx val="2"/>
          <c:order val="2"/>
          <c:tx>
            <c:strRef>
              <c:f>'Prod vino graf'!$R$16</c:f>
              <c:strCache>
                <c:ptCount val="1"/>
                <c:pt idx="0">
                  <c:v>Vinos de mesa</c:v>
                </c:pt>
              </c:strCache>
            </c:strRef>
          </c:tx>
          <c:spPr>
            <a:ln w="28575" cap="rnd">
              <a:solidFill>
                <a:schemeClr val="accent3"/>
              </a:solidFill>
              <a:round/>
            </a:ln>
            <a:effectLst/>
          </c:spPr>
          <c:marker>
            <c:symbol val="none"/>
          </c:marker>
          <c:cat>
            <c:numRef>
              <c:f>'Prod vino graf'!$O$17:$O$39</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'Prod vino graf'!$R$17:$R$39</c:f>
              <c:numCache>
                <c:formatCode>#,##0</c:formatCode>
                <c:ptCount val="23"/>
                <c:pt idx="0">
                  <c:v>490905</c:v>
                </c:pt>
                <c:pt idx="1">
                  <c:v>825438</c:v>
                </c:pt>
                <c:pt idx="2">
                  <c:v>565874</c:v>
                </c:pt>
                <c:pt idx="3">
                  <c:v>715063</c:v>
                </c:pt>
                <c:pt idx="4">
                  <c:v>408098</c:v>
                </c:pt>
                <c:pt idx="5">
                  <c:v>358267</c:v>
                </c:pt>
                <c:pt idx="6">
                  <c:v>273745</c:v>
                </c:pt>
                <c:pt idx="7">
                  <c:v>248675</c:v>
                </c:pt>
                <c:pt idx="8">
                  <c:v>534503</c:v>
                </c:pt>
                <c:pt idx="9">
                  <c:v>424370</c:v>
                </c:pt>
                <c:pt idx="10">
                  <c:v>359524</c:v>
                </c:pt>
                <c:pt idx="11">
                  <c:v>436551</c:v>
                </c:pt>
                <c:pt idx="12">
                  <c:v>275198</c:v>
                </c:pt>
                <c:pt idx="13">
                  <c:v>435221</c:v>
                </c:pt>
                <c:pt idx="14">
                  <c:v>997406</c:v>
                </c:pt>
                <c:pt idx="15">
                  <c:v>676985</c:v>
                </c:pt>
                <c:pt idx="16">
                  <c:v>713532.72</c:v>
                </c:pt>
                <c:pt idx="17">
                  <c:v>385395</c:v>
                </c:pt>
                <c:pt idx="18">
                  <c:v>531451.97</c:v>
                </c:pt>
                <c:pt idx="19">
                  <c:v>401034.54</c:v>
                </c:pt>
                <c:pt idx="20">
                  <c:v>338145.85</c:v>
                </c:pt>
                <c:pt idx="21">
                  <c:v>1012231.45</c:v>
                </c:pt>
                <c:pt idx="22">
                  <c:v>298388</c:v>
                </c:pt>
              </c:numCache>
            </c:numRef>
          </c:val>
          <c:smooth val="0"/>
          <c:extLst>
            <c:ext xmlns:c16="http://schemas.microsoft.com/office/drawing/2014/chart" uri="{C3380CC4-5D6E-409C-BE32-E72D297353CC}">
              <c16:uniqueId val="{00000002-713A-442F-8DC8-E1D6CB83F3F4}"/>
            </c:ext>
          </c:extLst>
        </c:ser>
        <c:dLbls>
          <c:showLegendKey val="0"/>
          <c:showVal val="0"/>
          <c:showCatName val="0"/>
          <c:showSerName val="0"/>
          <c:showPercent val="0"/>
          <c:showBubbleSize val="0"/>
        </c:dLbls>
        <c:smooth val="0"/>
        <c:axId val="1820201584"/>
        <c:axId val="1908594896"/>
      </c:lineChart>
      <c:catAx>
        <c:axId val="182020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08594896"/>
        <c:crosses val="autoZero"/>
        <c:auto val="1"/>
        <c:lblAlgn val="ctr"/>
        <c:lblOffset val="100"/>
        <c:noMultiLvlLbl val="0"/>
      </c:catAx>
      <c:valAx>
        <c:axId val="1908594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de hectolitros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0201584"/>
        <c:crosses val="autoZero"/>
        <c:crossBetween val="between"/>
      </c:valAx>
      <c:spPr>
        <a:noFill/>
        <a:ln>
          <a:noFill/>
        </a:ln>
        <a:effectLst/>
      </c:spPr>
    </c:plotArea>
    <c:legend>
      <c:legendPos val="b"/>
      <c:layout>
        <c:manualLayout>
          <c:xMode val="edge"/>
          <c:yMode val="edge"/>
          <c:x val="0.17751735882513014"/>
          <c:y val="0.90552107376726709"/>
          <c:w val="0.6449652823497396"/>
          <c:h val="5.59010196639793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0" i="0" baseline="0">
                <a:effectLst/>
              </a:rPr>
              <a:t>Gráfico 27. Evolución de la superficie de vides por cepaje</a:t>
            </a:r>
            <a:endParaRPr lang="es-CL"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6.562948435391322E-2"/>
          <c:y val="0.17262323841582911"/>
          <c:w val="0.7561759403995586"/>
          <c:h val="0.6790624321830474"/>
        </c:manualLayout>
      </c:layout>
      <c:barChart>
        <c:barDir val="col"/>
        <c:grouping val="clustered"/>
        <c:varyColors val="0"/>
        <c:ser>
          <c:idx val="0"/>
          <c:order val="0"/>
          <c:tx>
            <c:strRef>
              <c:f>'Sup plantada vides (2)'!$A$4</c:f>
              <c:strCache>
                <c:ptCount val="1"/>
                <c:pt idx="0">
                  <c:v>C.  Sauv.</c:v>
                </c:pt>
              </c:strCache>
            </c:strRef>
          </c:tx>
          <c:spPr>
            <a:solidFill>
              <a:schemeClr val="accent1"/>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(2)'!$C$4:$O$4</c:f>
              <c:numCache>
                <c:formatCode>#,##0</c:formatCode>
                <c:ptCount val="13"/>
                <c:pt idx="0">
                  <c:v>40440.699999999997</c:v>
                </c:pt>
                <c:pt idx="1">
                  <c:v>40788.6</c:v>
                </c:pt>
                <c:pt idx="2">
                  <c:v>40765.9</c:v>
                </c:pt>
                <c:pt idx="3">
                  <c:v>38806.269999999997</c:v>
                </c:pt>
                <c:pt idx="4">
                  <c:v>40727.949999999997</c:v>
                </c:pt>
                <c:pt idx="5">
                  <c:v>38425.67</c:v>
                </c:pt>
                <c:pt idx="6">
                  <c:v>40836.949999999997</c:v>
                </c:pt>
                <c:pt idx="7">
                  <c:v>41521.93</c:v>
                </c:pt>
                <c:pt idx="8">
                  <c:v>42195.360000000001</c:v>
                </c:pt>
                <c:pt idx="9">
                  <c:v>44176.37</c:v>
                </c:pt>
                <c:pt idx="10">
                  <c:v>43211.01</c:v>
                </c:pt>
                <c:pt idx="11">
                  <c:v>42408.65</c:v>
                </c:pt>
                <c:pt idx="12">
                  <c:v>41155.97</c:v>
                </c:pt>
              </c:numCache>
            </c:numRef>
          </c:val>
          <c:extLst>
            <c:ext xmlns:c16="http://schemas.microsoft.com/office/drawing/2014/chart" uri="{C3380CC4-5D6E-409C-BE32-E72D297353CC}">
              <c16:uniqueId val="{00000000-7C20-4829-A8B4-65F5056E7594}"/>
            </c:ext>
          </c:extLst>
        </c:ser>
        <c:ser>
          <c:idx val="1"/>
          <c:order val="1"/>
          <c:tx>
            <c:strRef>
              <c:f>'Sup plantada vides (2)'!$A$5</c:f>
              <c:strCache>
                <c:ptCount val="1"/>
                <c:pt idx="0">
                  <c:v>Merlot</c:v>
                </c:pt>
              </c:strCache>
            </c:strRef>
          </c:tx>
          <c:spPr>
            <a:solidFill>
              <a:schemeClr val="accent2"/>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(2)'!$C$5:$O$5</c:f>
              <c:numCache>
                <c:formatCode>#,##0</c:formatCode>
                <c:ptCount val="13"/>
                <c:pt idx="0">
                  <c:v>13141.8</c:v>
                </c:pt>
                <c:pt idx="1">
                  <c:v>13367.7</c:v>
                </c:pt>
                <c:pt idx="2">
                  <c:v>13283</c:v>
                </c:pt>
                <c:pt idx="3">
                  <c:v>9656.2000000000007</c:v>
                </c:pt>
                <c:pt idx="4">
                  <c:v>10040.5</c:v>
                </c:pt>
                <c:pt idx="5">
                  <c:v>10640.15</c:v>
                </c:pt>
                <c:pt idx="6">
                  <c:v>11431.95</c:v>
                </c:pt>
                <c:pt idx="7">
                  <c:v>11649.07</c:v>
                </c:pt>
                <c:pt idx="8">
                  <c:v>11925.19</c:v>
                </c:pt>
                <c:pt idx="9">
                  <c:v>12480.13</c:v>
                </c:pt>
                <c:pt idx="10">
                  <c:v>12242.78</c:v>
                </c:pt>
                <c:pt idx="11">
                  <c:v>12056.67</c:v>
                </c:pt>
                <c:pt idx="12">
                  <c:v>11702.929999999998</c:v>
                </c:pt>
              </c:numCache>
            </c:numRef>
          </c:val>
          <c:extLst>
            <c:ext xmlns:c16="http://schemas.microsoft.com/office/drawing/2014/chart" uri="{C3380CC4-5D6E-409C-BE32-E72D297353CC}">
              <c16:uniqueId val="{00000001-7C20-4829-A8B4-65F5056E7594}"/>
            </c:ext>
          </c:extLst>
        </c:ser>
        <c:ser>
          <c:idx val="2"/>
          <c:order val="2"/>
          <c:tx>
            <c:strRef>
              <c:f>'Sup plantada vides (2)'!$A$6</c:f>
              <c:strCache>
                <c:ptCount val="1"/>
                <c:pt idx="0">
                  <c:v>Chardonnay</c:v>
                </c:pt>
              </c:strCache>
            </c:strRef>
          </c:tx>
          <c:spPr>
            <a:solidFill>
              <a:schemeClr val="accent3"/>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(2)'!$C$6:$O$6</c:f>
              <c:numCache>
                <c:formatCode>#,##0</c:formatCode>
                <c:ptCount val="13"/>
                <c:pt idx="0">
                  <c:v>8156.4</c:v>
                </c:pt>
                <c:pt idx="1">
                  <c:v>8548.4</c:v>
                </c:pt>
                <c:pt idx="2">
                  <c:v>8733.4</c:v>
                </c:pt>
                <c:pt idx="3">
                  <c:v>12739.27</c:v>
                </c:pt>
                <c:pt idx="4">
                  <c:v>13082.29</c:v>
                </c:pt>
                <c:pt idx="5">
                  <c:v>10834.02</c:v>
                </c:pt>
                <c:pt idx="6">
                  <c:v>10970.36</c:v>
                </c:pt>
                <c:pt idx="7">
                  <c:v>10570.91</c:v>
                </c:pt>
                <c:pt idx="8">
                  <c:v>10693.92</c:v>
                </c:pt>
                <c:pt idx="9">
                  <c:v>11633.83</c:v>
                </c:pt>
                <c:pt idx="10">
                  <c:v>11698.3</c:v>
                </c:pt>
                <c:pt idx="11">
                  <c:v>11434.73</c:v>
                </c:pt>
                <c:pt idx="12">
                  <c:v>11297.15</c:v>
                </c:pt>
              </c:numCache>
            </c:numRef>
          </c:val>
          <c:extLst>
            <c:ext xmlns:c16="http://schemas.microsoft.com/office/drawing/2014/chart" uri="{C3380CC4-5D6E-409C-BE32-E72D297353CC}">
              <c16:uniqueId val="{00000002-7C20-4829-A8B4-65F5056E7594}"/>
            </c:ext>
          </c:extLst>
        </c:ser>
        <c:ser>
          <c:idx val="3"/>
          <c:order val="3"/>
          <c:tx>
            <c:strRef>
              <c:f>'Sup plantada vides (2)'!$A$7</c:f>
              <c:strCache>
                <c:ptCount val="1"/>
                <c:pt idx="0">
                  <c:v>S. Blanc</c:v>
                </c:pt>
              </c:strCache>
            </c:strRef>
          </c:tx>
          <c:spPr>
            <a:solidFill>
              <a:schemeClr val="accent4"/>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(2)'!$C$7:$O$7</c:f>
              <c:numCache>
                <c:formatCode>#,##0</c:formatCode>
                <c:ptCount val="13"/>
                <c:pt idx="0">
                  <c:v>8378.7000000000007</c:v>
                </c:pt>
                <c:pt idx="1">
                  <c:v>8697.2999999999993</c:v>
                </c:pt>
                <c:pt idx="2">
                  <c:v>8862.2999999999993</c:v>
                </c:pt>
                <c:pt idx="3">
                  <c:v>11243.56</c:v>
                </c:pt>
                <c:pt idx="4">
                  <c:v>12159.06</c:v>
                </c:pt>
                <c:pt idx="5">
                  <c:v>13277.82</c:v>
                </c:pt>
                <c:pt idx="6">
                  <c:v>13922.32</c:v>
                </c:pt>
                <c:pt idx="7">
                  <c:v>14131.97</c:v>
                </c:pt>
                <c:pt idx="8">
                  <c:v>14392.98</c:v>
                </c:pt>
                <c:pt idx="9">
                  <c:v>15142.33</c:v>
                </c:pt>
                <c:pt idx="10">
                  <c:v>15172.99</c:v>
                </c:pt>
                <c:pt idx="11">
                  <c:v>14999.23</c:v>
                </c:pt>
                <c:pt idx="12">
                  <c:v>15161.98</c:v>
                </c:pt>
              </c:numCache>
            </c:numRef>
          </c:val>
          <c:extLst>
            <c:ext xmlns:c16="http://schemas.microsoft.com/office/drawing/2014/chart" uri="{C3380CC4-5D6E-409C-BE32-E72D297353CC}">
              <c16:uniqueId val="{00000003-7C20-4829-A8B4-65F5056E7594}"/>
            </c:ext>
          </c:extLst>
        </c:ser>
        <c:ser>
          <c:idx val="4"/>
          <c:order val="4"/>
          <c:tx>
            <c:strRef>
              <c:f>'Sup plantada vides (2)'!$A$8</c:f>
              <c:strCache>
                <c:ptCount val="1"/>
                <c:pt idx="0">
                  <c:v>Chenin B.</c:v>
                </c:pt>
              </c:strCache>
            </c:strRef>
          </c:tx>
          <c:spPr>
            <a:solidFill>
              <a:schemeClr val="accent5"/>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(2)'!$C$8:$O$8</c:f>
              <c:numCache>
                <c:formatCode>#,##0</c:formatCode>
                <c:ptCount val="13"/>
                <c:pt idx="0">
                  <c:v>73.2</c:v>
                </c:pt>
                <c:pt idx="1">
                  <c:v>76.400000000000006</c:v>
                </c:pt>
                <c:pt idx="2">
                  <c:v>76.400000000000006</c:v>
                </c:pt>
                <c:pt idx="3">
                  <c:v>56.58</c:v>
                </c:pt>
                <c:pt idx="4">
                  <c:v>56.58</c:v>
                </c:pt>
                <c:pt idx="5">
                  <c:v>55.78</c:v>
                </c:pt>
                <c:pt idx="6">
                  <c:v>55.8</c:v>
                </c:pt>
                <c:pt idx="7">
                  <c:v>55.8</c:v>
                </c:pt>
                <c:pt idx="8">
                  <c:v>55.8</c:v>
                </c:pt>
                <c:pt idx="9">
                  <c:v>56.04</c:v>
                </c:pt>
                <c:pt idx="10">
                  <c:v>45.53</c:v>
                </c:pt>
                <c:pt idx="11">
                  <c:v>39.04</c:v>
                </c:pt>
                <c:pt idx="12">
                  <c:v>35.840000000000003</c:v>
                </c:pt>
              </c:numCache>
            </c:numRef>
          </c:val>
          <c:extLst>
            <c:ext xmlns:c16="http://schemas.microsoft.com/office/drawing/2014/chart" uri="{C3380CC4-5D6E-409C-BE32-E72D297353CC}">
              <c16:uniqueId val="{00000004-7C20-4829-A8B4-65F5056E7594}"/>
            </c:ext>
          </c:extLst>
        </c:ser>
        <c:ser>
          <c:idx val="5"/>
          <c:order val="5"/>
          <c:tx>
            <c:strRef>
              <c:f>'Sup plantada vides (2)'!$A$9</c:f>
              <c:strCache>
                <c:ptCount val="1"/>
                <c:pt idx="0">
                  <c:v>Pinot Noir</c:v>
                </c:pt>
              </c:strCache>
            </c:strRef>
          </c:tx>
          <c:spPr>
            <a:solidFill>
              <a:schemeClr val="accent6"/>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(2)'!$C$9:$O$9</c:f>
              <c:numCache>
                <c:formatCode>#,##0</c:formatCode>
                <c:ptCount val="13"/>
                <c:pt idx="0">
                  <c:v>1360.8</c:v>
                </c:pt>
                <c:pt idx="1">
                  <c:v>1381.9</c:v>
                </c:pt>
                <c:pt idx="2">
                  <c:v>1412.8</c:v>
                </c:pt>
                <c:pt idx="3">
                  <c:v>2597.9899999999998</c:v>
                </c:pt>
                <c:pt idx="4">
                  <c:v>2884.04</c:v>
                </c:pt>
                <c:pt idx="5">
                  <c:v>3306.82</c:v>
                </c:pt>
                <c:pt idx="6">
                  <c:v>3729.32</c:v>
                </c:pt>
                <c:pt idx="7">
                  <c:v>4012.45</c:v>
                </c:pt>
                <c:pt idx="8">
                  <c:v>4059.89</c:v>
                </c:pt>
                <c:pt idx="9">
                  <c:v>4195.8500000000004</c:v>
                </c:pt>
                <c:pt idx="10">
                  <c:v>4148.55</c:v>
                </c:pt>
                <c:pt idx="11">
                  <c:v>4090.53</c:v>
                </c:pt>
                <c:pt idx="12">
                  <c:v>4041.0400000000004</c:v>
                </c:pt>
              </c:numCache>
            </c:numRef>
          </c:val>
          <c:extLst>
            <c:ext xmlns:c16="http://schemas.microsoft.com/office/drawing/2014/chart" uri="{C3380CC4-5D6E-409C-BE32-E72D297353CC}">
              <c16:uniqueId val="{00000005-7C20-4829-A8B4-65F5056E7594}"/>
            </c:ext>
          </c:extLst>
        </c:ser>
        <c:ser>
          <c:idx val="6"/>
          <c:order val="6"/>
          <c:tx>
            <c:strRef>
              <c:f>'Sup plantada vides (2)'!$A$10</c:f>
              <c:strCache>
                <c:ptCount val="1"/>
                <c:pt idx="0">
                  <c:v>Riesling</c:v>
                </c:pt>
              </c:strCache>
            </c:strRef>
          </c:tx>
          <c:spPr>
            <a:solidFill>
              <a:schemeClr val="accent1">
                <a:lumMod val="6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(2)'!$C$10:$O$10</c:f>
              <c:numCache>
                <c:formatCode>#,##0</c:formatCode>
                <c:ptCount val="13"/>
                <c:pt idx="0">
                  <c:v>304.5</c:v>
                </c:pt>
                <c:pt idx="1">
                  <c:v>304.5</c:v>
                </c:pt>
                <c:pt idx="2">
                  <c:v>304.5</c:v>
                </c:pt>
                <c:pt idx="3">
                  <c:v>333.22</c:v>
                </c:pt>
                <c:pt idx="4">
                  <c:v>367.17</c:v>
                </c:pt>
                <c:pt idx="5">
                  <c:v>400.25</c:v>
                </c:pt>
                <c:pt idx="6">
                  <c:v>409.36</c:v>
                </c:pt>
                <c:pt idx="7">
                  <c:v>442.21</c:v>
                </c:pt>
                <c:pt idx="8">
                  <c:v>424.37</c:v>
                </c:pt>
                <c:pt idx="9">
                  <c:v>420.1</c:v>
                </c:pt>
                <c:pt idx="10">
                  <c:v>423.34</c:v>
                </c:pt>
                <c:pt idx="11">
                  <c:v>412.81</c:v>
                </c:pt>
                <c:pt idx="12">
                  <c:v>410.95999999999992</c:v>
                </c:pt>
              </c:numCache>
            </c:numRef>
          </c:val>
          <c:extLst>
            <c:ext xmlns:c16="http://schemas.microsoft.com/office/drawing/2014/chart" uri="{C3380CC4-5D6E-409C-BE32-E72D297353CC}">
              <c16:uniqueId val="{00000006-7C20-4829-A8B4-65F5056E7594}"/>
            </c:ext>
          </c:extLst>
        </c:ser>
        <c:ser>
          <c:idx val="7"/>
          <c:order val="7"/>
          <c:tx>
            <c:strRef>
              <c:f>'Sup plantada vides (2)'!$A$11</c:f>
              <c:strCache>
                <c:ptCount val="1"/>
                <c:pt idx="0">
                  <c:v>Semillón</c:v>
                </c:pt>
              </c:strCache>
            </c:strRef>
          </c:tx>
          <c:spPr>
            <a:solidFill>
              <a:schemeClr val="accent2">
                <a:lumMod val="6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(2)'!$C$11:$O$11</c:f>
              <c:numCache>
                <c:formatCode>#,##0</c:formatCode>
                <c:ptCount val="13"/>
                <c:pt idx="0">
                  <c:v>1708.4</c:v>
                </c:pt>
                <c:pt idx="1">
                  <c:v>1727.4</c:v>
                </c:pt>
                <c:pt idx="2">
                  <c:v>1719.3</c:v>
                </c:pt>
                <c:pt idx="3">
                  <c:v>779.3</c:v>
                </c:pt>
                <c:pt idx="4">
                  <c:v>846.31</c:v>
                </c:pt>
                <c:pt idx="5">
                  <c:v>929.71</c:v>
                </c:pt>
                <c:pt idx="6">
                  <c:v>958.98</c:v>
                </c:pt>
                <c:pt idx="7">
                  <c:v>920.91</c:v>
                </c:pt>
                <c:pt idx="8">
                  <c:v>902.5</c:v>
                </c:pt>
                <c:pt idx="9">
                  <c:v>968.1</c:v>
                </c:pt>
                <c:pt idx="10">
                  <c:v>958.77</c:v>
                </c:pt>
                <c:pt idx="11">
                  <c:v>849.37</c:v>
                </c:pt>
                <c:pt idx="12">
                  <c:v>818.76</c:v>
                </c:pt>
              </c:numCache>
            </c:numRef>
          </c:val>
          <c:extLst>
            <c:ext xmlns:c16="http://schemas.microsoft.com/office/drawing/2014/chart" uri="{C3380CC4-5D6E-409C-BE32-E72D297353CC}">
              <c16:uniqueId val="{00000007-7C20-4829-A8B4-65F5056E7594}"/>
            </c:ext>
          </c:extLst>
        </c:ser>
        <c:ser>
          <c:idx val="8"/>
          <c:order val="8"/>
          <c:tx>
            <c:strRef>
              <c:f>'Sup plantada vides (2)'!$A$12</c:f>
              <c:strCache>
                <c:ptCount val="1"/>
                <c:pt idx="0">
                  <c:v>País</c:v>
                </c:pt>
              </c:strCache>
            </c:strRef>
          </c:tx>
          <c:spPr>
            <a:solidFill>
              <a:schemeClr val="accent3">
                <a:lumMod val="6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(2)'!$C$12:$O$12</c:f>
              <c:numCache>
                <c:formatCode>#,##0</c:formatCode>
                <c:ptCount val="13"/>
                <c:pt idx="0">
                  <c:v>14909.4</c:v>
                </c:pt>
                <c:pt idx="1">
                  <c:v>14955</c:v>
                </c:pt>
                <c:pt idx="2">
                  <c:v>15042</c:v>
                </c:pt>
                <c:pt idx="3">
                  <c:v>3374.27</c:v>
                </c:pt>
                <c:pt idx="4">
                  <c:v>3868.29</c:v>
                </c:pt>
                <c:pt idx="5">
                  <c:v>5855.13</c:v>
                </c:pt>
                <c:pt idx="6">
                  <c:v>7079.16</c:v>
                </c:pt>
                <c:pt idx="7">
                  <c:v>7247.52</c:v>
                </c:pt>
                <c:pt idx="8">
                  <c:v>7338.68</c:v>
                </c:pt>
                <c:pt idx="9">
                  <c:v>7652.58</c:v>
                </c:pt>
                <c:pt idx="10">
                  <c:v>12520.57</c:v>
                </c:pt>
                <c:pt idx="11">
                  <c:v>9684.2000000000007</c:v>
                </c:pt>
                <c:pt idx="12">
                  <c:v>10056.119999999999</c:v>
                </c:pt>
              </c:numCache>
            </c:numRef>
          </c:val>
          <c:extLst>
            <c:ext xmlns:c16="http://schemas.microsoft.com/office/drawing/2014/chart" uri="{C3380CC4-5D6E-409C-BE32-E72D297353CC}">
              <c16:uniqueId val="{00000008-7C20-4829-A8B4-65F5056E7594}"/>
            </c:ext>
          </c:extLst>
        </c:ser>
        <c:ser>
          <c:idx val="9"/>
          <c:order val="9"/>
          <c:tx>
            <c:strRef>
              <c:f>'Sup plantada vides (2)'!$A$13</c:f>
              <c:strCache>
                <c:ptCount val="1"/>
                <c:pt idx="0">
                  <c:v>Carmenère</c:v>
                </c:pt>
              </c:strCache>
            </c:strRef>
          </c:tx>
          <c:spPr>
            <a:solidFill>
              <a:schemeClr val="accent4">
                <a:lumMod val="6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(2)'!$C$13:$O$13</c:f>
              <c:numCache>
                <c:formatCode>#,##0</c:formatCode>
                <c:ptCount val="13"/>
                <c:pt idx="0">
                  <c:v>6849.2</c:v>
                </c:pt>
                <c:pt idx="1">
                  <c:v>7182.7</c:v>
                </c:pt>
                <c:pt idx="2">
                  <c:v>7283.7</c:v>
                </c:pt>
                <c:pt idx="3">
                  <c:v>8248.83</c:v>
                </c:pt>
                <c:pt idx="4">
                  <c:v>8826.7000000000007</c:v>
                </c:pt>
                <c:pt idx="5">
                  <c:v>9501.99</c:v>
                </c:pt>
                <c:pt idx="6">
                  <c:v>10040</c:v>
                </c:pt>
                <c:pt idx="7">
                  <c:v>10418.06</c:v>
                </c:pt>
                <c:pt idx="8">
                  <c:v>10732.48</c:v>
                </c:pt>
                <c:pt idx="9">
                  <c:v>11319.49</c:v>
                </c:pt>
                <c:pt idx="10">
                  <c:v>10860.86</c:v>
                </c:pt>
                <c:pt idx="11">
                  <c:v>10503.29</c:v>
                </c:pt>
                <c:pt idx="12">
                  <c:v>10249.56</c:v>
                </c:pt>
              </c:numCache>
            </c:numRef>
          </c:val>
          <c:extLst>
            <c:ext xmlns:c16="http://schemas.microsoft.com/office/drawing/2014/chart" uri="{C3380CC4-5D6E-409C-BE32-E72D297353CC}">
              <c16:uniqueId val="{00000009-7C20-4829-A8B4-65F5056E7594}"/>
            </c:ext>
          </c:extLst>
        </c:ser>
        <c:ser>
          <c:idx val="10"/>
          <c:order val="10"/>
          <c:tx>
            <c:strRef>
              <c:f>'Sup plantada vides (2)'!$A$14</c:f>
              <c:strCache>
                <c:ptCount val="1"/>
                <c:pt idx="0">
                  <c:v>Syrah</c:v>
                </c:pt>
              </c:strCache>
            </c:strRef>
          </c:tx>
          <c:spPr>
            <a:solidFill>
              <a:schemeClr val="accent5">
                <a:lumMod val="6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(2)'!$C$14:$O$14</c:f>
              <c:numCache>
                <c:formatCode>#,##0</c:formatCode>
                <c:ptCount val="13"/>
                <c:pt idx="0">
                  <c:v>2988.2</c:v>
                </c:pt>
                <c:pt idx="1">
                  <c:v>3369.6</c:v>
                </c:pt>
                <c:pt idx="2">
                  <c:v>3513</c:v>
                </c:pt>
                <c:pt idx="3">
                  <c:v>5390.71</c:v>
                </c:pt>
                <c:pt idx="4">
                  <c:v>6027.01</c:v>
                </c:pt>
                <c:pt idx="5">
                  <c:v>6886.77</c:v>
                </c:pt>
                <c:pt idx="6">
                  <c:v>7393.48</c:v>
                </c:pt>
                <c:pt idx="7">
                  <c:v>7744.63</c:v>
                </c:pt>
                <c:pt idx="8">
                  <c:v>7933.12</c:v>
                </c:pt>
                <c:pt idx="9">
                  <c:v>8432.24</c:v>
                </c:pt>
                <c:pt idx="10">
                  <c:v>8232.68</c:v>
                </c:pt>
                <c:pt idx="11">
                  <c:v>7994.35</c:v>
                </c:pt>
                <c:pt idx="12">
                  <c:v>7737.7099999999982</c:v>
                </c:pt>
              </c:numCache>
            </c:numRef>
          </c:val>
          <c:extLst>
            <c:ext xmlns:c16="http://schemas.microsoft.com/office/drawing/2014/chart" uri="{C3380CC4-5D6E-409C-BE32-E72D297353CC}">
              <c16:uniqueId val="{0000000A-7C20-4829-A8B4-65F5056E7594}"/>
            </c:ext>
          </c:extLst>
        </c:ser>
        <c:ser>
          <c:idx val="11"/>
          <c:order val="11"/>
          <c:tx>
            <c:strRef>
              <c:f>'Sup plantada vides (2)'!$A$15</c:f>
              <c:strCache>
                <c:ptCount val="1"/>
                <c:pt idx="0">
                  <c:v>C. Franc</c:v>
                </c:pt>
              </c:strCache>
            </c:strRef>
          </c:tx>
          <c:spPr>
            <a:solidFill>
              <a:schemeClr val="accent6">
                <a:lumMod val="6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(2)'!$C$15:$O$15</c:f>
              <c:numCache>
                <c:formatCode>#,##0</c:formatCode>
                <c:ptCount val="13"/>
                <c:pt idx="0">
                  <c:v>1099.2</c:v>
                </c:pt>
                <c:pt idx="1">
                  <c:v>1142.9000000000001</c:v>
                </c:pt>
                <c:pt idx="2">
                  <c:v>1177.3</c:v>
                </c:pt>
                <c:pt idx="3">
                  <c:v>1226.1600000000001</c:v>
                </c:pt>
                <c:pt idx="4">
                  <c:v>1320.77</c:v>
                </c:pt>
                <c:pt idx="5">
                  <c:v>1345.01</c:v>
                </c:pt>
                <c:pt idx="6">
                  <c:v>1450.96</c:v>
                </c:pt>
                <c:pt idx="7">
                  <c:v>1533.28</c:v>
                </c:pt>
                <c:pt idx="8">
                  <c:v>1591.26</c:v>
                </c:pt>
                <c:pt idx="9">
                  <c:v>1661.46</c:v>
                </c:pt>
                <c:pt idx="10">
                  <c:v>1671.84</c:v>
                </c:pt>
                <c:pt idx="11">
                  <c:v>1578.39</c:v>
                </c:pt>
                <c:pt idx="12">
                  <c:v>1578.34</c:v>
                </c:pt>
              </c:numCache>
            </c:numRef>
          </c:val>
          <c:extLst>
            <c:ext xmlns:c16="http://schemas.microsoft.com/office/drawing/2014/chart" uri="{C3380CC4-5D6E-409C-BE32-E72D297353CC}">
              <c16:uniqueId val="{0000000B-7C20-4829-A8B4-65F5056E7594}"/>
            </c:ext>
          </c:extLst>
        </c:ser>
        <c:ser>
          <c:idx val="12"/>
          <c:order val="12"/>
          <c:tx>
            <c:strRef>
              <c:f>'Sup plantada vides (2)'!$A$16</c:f>
              <c:strCache>
                <c:ptCount val="1"/>
                <c:pt idx="0">
                  <c:v>Otros</c:v>
                </c:pt>
              </c:strCache>
            </c:strRef>
          </c:tx>
          <c:spPr>
            <a:solidFill>
              <a:schemeClr val="accent1">
                <a:lumMod val="80000"/>
                <a:lumOff val="20000"/>
              </a:schemeClr>
            </a:solidFill>
            <a:ln>
              <a:noFill/>
            </a:ln>
            <a:effectLst/>
          </c:spPr>
          <c:invertIfNegative val="0"/>
          <c:cat>
            <c:numRef>
              <c:f>'Sup plantada vides (2)'!$C$3:$O$3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'Sup plantada vides (2)'!$C$16:$O$16</c:f>
              <c:numCache>
                <c:formatCode>#,##0</c:formatCode>
                <c:ptCount val="13"/>
                <c:pt idx="0">
                  <c:v>15037.6</c:v>
                </c:pt>
                <c:pt idx="1">
                  <c:v>15250.1</c:v>
                </c:pt>
                <c:pt idx="2">
                  <c:v>15385.3</c:v>
                </c:pt>
                <c:pt idx="3">
                  <c:v>10264.540000000001</c:v>
                </c:pt>
                <c:pt idx="4">
                  <c:v>11318.29</c:v>
                </c:pt>
                <c:pt idx="5">
                  <c:v>15371.66</c:v>
                </c:pt>
                <c:pt idx="6">
                  <c:v>17667.59</c:v>
                </c:pt>
                <c:pt idx="7">
                  <c:v>18389.13</c:v>
                </c:pt>
                <c:pt idx="8">
                  <c:v>18116.150000000001</c:v>
                </c:pt>
                <c:pt idx="9">
                  <c:v>19453.919999999998</c:v>
                </c:pt>
                <c:pt idx="10">
                  <c:v>20730.900000000001</c:v>
                </c:pt>
                <c:pt idx="11">
                  <c:v>21324.67</c:v>
                </c:pt>
                <c:pt idx="12">
                  <c:v>21661.390000000029</c:v>
                </c:pt>
              </c:numCache>
            </c:numRef>
          </c:val>
          <c:extLst>
            <c:ext xmlns:c16="http://schemas.microsoft.com/office/drawing/2014/chart" uri="{C3380CC4-5D6E-409C-BE32-E72D297353CC}">
              <c16:uniqueId val="{0000000C-7C20-4829-A8B4-65F5056E7594}"/>
            </c:ext>
          </c:extLst>
        </c:ser>
        <c:dLbls>
          <c:showLegendKey val="0"/>
          <c:showVal val="0"/>
          <c:showCatName val="0"/>
          <c:showSerName val="0"/>
          <c:showPercent val="0"/>
          <c:showBubbleSize val="0"/>
        </c:dLbls>
        <c:gapWidth val="219"/>
        <c:overlap val="-27"/>
        <c:axId val="7677520"/>
        <c:axId val="1910688192"/>
      </c:barChart>
      <c:catAx>
        <c:axId val="767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10688192"/>
        <c:crosses val="autoZero"/>
        <c:auto val="1"/>
        <c:lblAlgn val="ctr"/>
        <c:lblOffset val="100"/>
        <c:noMultiLvlLbl val="0"/>
      </c:catAx>
      <c:valAx>
        <c:axId val="1910688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677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paperSize="126" orientation="landscape"/>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baseline="0">
                <a:effectLst/>
              </a:rPr>
              <a:t>Gráfico 28. Comparación de precios de vinos en Chile y Argentina  </a:t>
            </a:r>
            <a:endParaRPr lang="es-CL" sz="1000">
              <a:effectLst/>
            </a:endParaRPr>
          </a:p>
          <a:p>
            <a:pPr>
              <a:defRPr sz="1000"/>
            </a:pPr>
            <a:r>
              <a:rPr lang="en-US" sz="1000" b="0" i="0" baseline="0">
                <a:effectLst/>
              </a:rPr>
              <a:t>(pesos chilenos)</a:t>
            </a:r>
            <a:endParaRPr lang="es-CL" sz="1000">
              <a:effectLst/>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5273574957810493"/>
          <c:y val="0.1731384015594542"/>
          <c:w val="0.82253124997786953"/>
          <c:h val="0.55920707280011051"/>
        </c:manualLayout>
      </c:layout>
      <c:lineChart>
        <c:grouping val="standard"/>
        <c:varyColors val="0"/>
        <c:ser>
          <c:idx val="0"/>
          <c:order val="0"/>
          <c:tx>
            <c:strRef>
              <c:f>'Precios comparativos'!$V$3</c:f>
              <c:strCache>
                <c:ptCount val="1"/>
                <c:pt idx="0">
                  <c:v>Chile genérico tinto</c:v>
                </c:pt>
              </c:strCache>
            </c:strRef>
          </c:tx>
          <c:spPr>
            <a:ln w="28575" cap="rnd">
              <a:solidFill>
                <a:schemeClr val="accent1"/>
              </a:solidFill>
              <a:round/>
            </a:ln>
            <a:effectLst/>
          </c:spPr>
          <c:marker>
            <c:symbol val="none"/>
          </c:marker>
          <c:cat>
            <c:numRef>
              <c:f>'Precios comparativos'!$U$6:$U$76</c:f>
              <c:numCache>
                <c:formatCode>mmm\-yy</c:formatCode>
                <c:ptCount val="71"/>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numCache>
            </c:numRef>
          </c:cat>
          <c:val>
            <c:numRef>
              <c:f>'Precios comparativos'!$V$6:$V$76</c:f>
              <c:numCache>
                <c:formatCode>#,##0.0</c:formatCode>
                <c:ptCount val="71"/>
                <c:pt idx="0">
                  <c:v>20000</c:v>
                </c:pt>
                <c:pt idx="1">
                  <c:v>20000</c:v>
                </c:pt>
                <c:pt idx="2">
                  <c:v>25000</c:v>
                </c:pt>
                <c:pt idx="3">
                  <c:v>25000</c:v>
                </c:pt>
                <c:pt idx="4">
                  <c:v>23750</c:v>
                </c:pt>
                <c:pt idx="5">
                  <c:v>21250</c:v>
                </c:pt>
                <c:pt idx="6">
                  <c:v>20625</c:v>
                </c:pt>
                <c:pt idx="7">
                  <c:v>20000</c:v>
                </c:pt>
                <c:pt idx="8">
                  <c:v>18750</c:v>
                </c:pt>
                <c:pt idx="9">
                  <c:v>18125</c:v>
                </c:pt>
                <c:pt idx="10">
                  <c:v>18125</c:v>
                </c:pt>
                <c:pt idx="11">
                  <c:v>15625</c:v>
                </c:pt>
                <c:pt idx="12">
                  <c:v>15625</c:v>
                </c:pt>
                <c:pt idx="13">
                  <c:v>17500</c:v>
                </c:pt>
                <c:pt idx="14">
                  <c:v>18750</c:v>
                </c:pt>
                <c:pt idx="15">
                  <c:v>17500</c:v>
                </c:pt>
                <c:pt idx="16">
                  <c:v>17500</c:v>
                </c:pt>
                <c:pt idx="17">
                  <c:v>17500</c:v>
                </c:pt>
                <c:pt idx="18">
                  <c:v>17500</c:v>
                </c:pt>
                <c:pt idx="19">
                  <c:v>17500</c:v>
                </c:pt>
                <c:pt idx="20">
                  <c:v>16250</c:v>
                </c:pt>
                <c:pt idx="21">
                  <c:v>16250</c:v>
                </c:pt>
                <c:pt idx="22">
                  <c:v>16250</c:v>
                </c:pt>
                <c:pt idx="23">
                  <c:v>16250</c:v>
                </c:pt>
                <c:pt idx="24">
                  <c:v>18750</c:v>
                </c:pt>
                <c:pt idx="25">
                  <c:v>21250</c:v>
                </c:pt>
                <c:pt idx="26">
                  <c:v>25000</c:v>
                </c:pt>
                <c:pt idx="27">
                  <c:v>25625</c:v>
                </c:pt>
                <c:pt idx="28">
                  <c:v>25000</c:v>
                </c:pt>
                <c:pt idx="29">
                  <c:v>26250</c:v>
                </c:pt>
                <c:pt idx="30">
                  <c:v>27500</c:v>
                </c:pt>
                <c:pt idx="31">
                  <c:v>27500</c:v>
                </c:pt>
                <c:pt idx="32">
                  <c:v>27500</c:v>
                </c:pt>
                <c:pt idx="33">
                  <c:v>27500</c:v>
                </c:pt>
                <c:pt idx="34">
                  <c:v>27500</c:v>
                </c:pt>
                <c:pt idx="35">
                  <c:v>27500</c:v>
                </c:pt>
                <c:pt idx="36">
                  <c:v>27500</c:v>
                </c:pt>
                <c:pt idx="37">
                  <c:v>30000</c:v>
                </c:pt>
                <c:pt idx="38">
                  <c:v>33750</c:v>
                </c:pt>
                <c:pt idx="39">
                  <c:v>37500</c:v>
                </c:pt>
                <c:pt idx="40">
                  <c:v>36250</c:v>
                </c:pt>
                <c:pt idx="41">
                  <c:v>36250</c:v>
                </c:pt>
                <c:pt idx="42">
                  <c:v>38750</c:v>
                </c:pt>
                <c:pt idx="43">
                  <c:v>37500</c:v>
                </c:pt>
                <c:pt idx="44">
                  <c:v>37500</c:v>
                </c:pt>
                <c:pt idx="45">
                  <c:v>37500</c:v>
                </c:pt>
                <c:pt idx="46">
                  <c:v>36300</c:v>
                </c:pt>
                <c:pt idx="47">
                  <c:v>41300</c:v>
                </c:pt>
                <c:pt idx="48">
                  <c:v>40000</c:v>
                </c:pt>
                <c:pt idx="49">
                  <c:v>40000</c:v>
                </c:pt>
                <c:pt idx="50">
                  <c:v>37500</c:v>
                </c:pt>
                <c:pt idx="51" formatCode="General">
                  <c:v>35000</c:v>
                </c:pt>
                <c:pt idx="52" formatCode="General">
                  <c:v>36250</c:v>
                </c:pt>
                <c:pt idx="53" formatCode="General">
                  <c:v>37500</c:v>
                </c:pt>
                <c:pt idx="54" formatCode="General">
                  <c:v>33750</c:v>
                </c:pt>
                <c:pt idx="55" formatCode="General">
                  <c:v>25000</c:v>
                </c:pt>
                <c:pt idx="56" formatCode="General">
                  <c:v>27500</c:v>
                </c:pt>
                <c:pt idx="57" formatCode="General">
                  <c:v>25000</c:v>
                </c:pt>
                <c:pt idx="58" formatCode="General">
                  <c:v>25000</c:v>
                </c:pt>
                <c:pt idx="59" formatCode="General">
                  <c:v>25000</c:v>
                </c:pt>
                <c:pt idx="60" formatCode="General">
                  <c:v>30000</c:v>
                </c:pt>
                <c:pt idx="63" formatCode="General">
                  <c:v>26250</c:v>
                </c:pt>
                <c:pt idx="64" formatCode="General">
                  <c:v>27500</c:v>
                </c:pt>
                <c:pt idx="65" formatCode="General">
                  <c:v>25000</c:v>
                </c:pt>
                <c:pt idx="66" formatCode="General">
                  <c:v>25000</c:v>
                </c:pt>
                <c:pt idx="67" formatCode="General">
                  <c:v>25000</c:v>
                </c:pt>
                <c:pt idx="68" formatCode="General">
                  <c:v>25000</c:v>
                </c:pt>
                <c:pt idx="69" formatCode="General">
                  <c:v>25000</c:v>
                </c:pt>
                <c:pt idx="70" formatCode="General">
                  <c:v>25000</c:v>
                </c:pt>
              </c:numCache>
            </c:numRef>
          </c:val>
          <c:smooth val="0"/>
          <c:extLst>
            <c:ext xmlns:c16="http://schemas.microsoft.com/office/drawing/2014/chart" uri="{C3380CC4-5D6E-409C-BE32-E72D297353CC}">
              <c16:uniqueId val="{00000000-44A8-47B3-BDDD-B8346BAA5922}"/>
            </c:ext>
          </c:extLst>
        </c:ser>
        <c:ser>
          <c:idx val="1"/>
          <c:order val="1"/>
          <c:tx>
            <c:strRef>
              <c:f>'Precios comparativos'!$W$3</c:f>
              <c:strCache>
                <c:ptCount val="1"/>
                <c:pt idx="0">
                  <c:v>Argentino tinto</c:v>
                </c:pt>
              </c:strCache>
            </c:strRef>
          </c:tx>
          <c:spPr>
            <a:ln w="28575" cap="rnd">
              <a:solidFill>
                <a:schemeClr val="accent2"/>
              </a:solidFill>
              <a:round/>
            </a:ln>
            <a:effectLst/>
          </c:spPr>
          <c:marker>
            <c:symbol val="none"/>
          </c:marker>
          <c:cat>
            <c:numRef>
              <c:f>'Precios comparativos'!$U$6:$U$76</c:f>
              <c:numCache>
                <c:formatCode>mmm\-yy</c:formatCode>
                <c:ptCount val="71"/>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numCache>
            </c:numRef>
          </c:cat>
          <c:val>
            <c:numRef>
              <c:f>'Precios comparativos'!$W$6:$W$76</c:f>
              <c:numCache>
                <c:formatCode>#,##0.0</c:formatCode>
                <c:ptCount val="71"/>
                <c:pt idx="0">
                  <c:v>19047.250799999998</c:v>
                </c:pt>
                <c:pt idx="1">
                  <c:v>20439.5255</c:v>
                </c:pt>
                <c:pt idx="2">
                  <c:v>21562.338299999999</c:v>
                </c:pt>
                <c:pt idx="3">
                  <c:v>18646.487600000004</c:v>
                </c:pt>
                <c:pt idx="4">
                  <c:v>19028.456999999999</c:v>
                </c:pt>
                <c:pt idx="5">
                  <c:v>18699.010399999999</c:v>
                </c:pt>
                <c:pt idx="6">
                  <c:v>18042.245000000003</c:v>
                </c:pt>
                <c:pt idx="7">
                  <c:v>18763.847099999999</c:v>
                </c:pt>
                <c:pt idx="8">
                  <c:v>18452.0825</c:v>
                </c:pt>
                <c:pt idx="9">
                  <c:v>18858.785714999998</c:v>
                </c:pt>
                <c:pt idx="10">
                  <c:v>19019.09</c:v>
                </c:pt>
                <c:pt idx="11">
                  <c:v>18806.480599999999</c:v>
                </c:pt>
                <c:pt idx="12">
                  <c:v>18627.123654545445</c:v>
                </c:pt>
                <c:pt idx="13">
                  <c:v>18400.588799999998</c:v>
                </c:pt>
                <c:pt idx="14">
                  <c:v>18408.342999999997</c:v>
                </c:pt>
                <c:pt idx="15">
                  <c:v>19165.2075</c:v>
                </c:pt>
                <c:pt idx="16">
                  <c:v>19728.248800000005</c:v>
                </c:pt>
                <c:pt idx="17">
                  <c:v>21718.919900000001</c:v>
                </c:pt>
                <c:pt idx="18">
                  <c:v>23024.332500000004</c:v>
                </c:pt>
                <c:pt idx="19">
                  <c:v>21046.510600000001</c:v>
                </c:pt>
                <c:pt idx="20">
                  <c:v>20808.6489</c:v>
                </c:pt>
                <c:pt idx="21">
                  <c:v>19204.774399999998</c:v>
                </c:pt>
                <c:pt idx="22">
                  <c:v>16404.849399999999</c:v>
                </c:pt>
                <c:pt idx="23">
                  <c:v>18355.228799999997</c:v>
                </c:pt>
                <c:pt idx="24">
                  <c:v>22154.973700000002</c:v>
                </c:pt>
                <c:pt idx="25">
                  <c:v>23499.468000000001</c:v>
                </c:pt>
                <c:pt idx="26">
                  <c:v>31493.278800000004</c:v>
                </c:pt>
                <c:pt idx="27">
                  <c:v>34831.922200000001</c:v>
                </c:pt>
                <c:pt idx="28">
                  <c:v>33024.550000000003</c:v>
                </c:pt>
                <c:pt idx="29">
                  <c:v>33760.037900000003</c:v>
                </c:pt>
                <c:pt idx="30">
                  <c:v>33680.984000000004</c:v>
                </c:pt>
                <c:pt idx="31">
                  <c:v>45203.2048</c:v>
                </c:pt>
                <c:pt idx="32">
                  <c:v>40027.175999999999</c:v>
                </c:pt>
                <c:pt idx="33">
                  <c:v>49666.2192</c:v>
                </c:pt>
                <c:pt idx="34">
                  <c:v>41923.866599999994</c:v>
                </c:pt>
                <c:pt idx="35">
                  <c:v>47910.157600000006</c:v>
                </c:pt>
                <c:pt idx="36">
                  <c:v>47386.485800000002</c:v>
                </c:pt>
                <c:pt idx="37">
                  <c:v>46925.701430000001</c:v>
                </c:pt>
                <c:pt idx="38">
                  <c:v>43871.711999999992</c:v>
                </c:pt>
                <c:pt idx="39">
                  <c:v>48537.614399999999</c:v>
                </c:pt>
                <c:pt idx="40">
                  <c:v>38655.199800000002</c:v>
                </c:pt>
                <c:pt idx="41">
                  <c:v>38505.667199999996</c:v>
                </c:pt>
                <c:pt idx="42">
                  <c:v>43426.05</c:v>
                </c:pt>
                <c:pt idx="43">
                  <c:v>36885.199999999997</c:v>
                </c:pt>
                <c:pt idx="44">
                  <c:v>37362.699999999997</c:v>
                </c:pt>
                <c:pt idx="45">
                  <c:v>42349.2</c:v>
                </c:pt>
                <c:pt idx="46">
                  <c:v>35410.527000000002</c:v>
                </c:pt>
                <c:pt idx="47">
                  <c:v>32959.599999999999</c:v>
                </c:pt>
                <c:pt idx="48">
                  <c:v>33097.9</c:v>
                </c:pt>
                <c:pt idx="49">
                  <c:v>31842.9</c:v>
                </c:pt>
                <c:pt idx="50">
                  <c:v>28778.6</c:v>
                </c:pt>
                <c:pt idx="51" formatCode="General">
                  <c:v>26036.5</c:v>
                </c:pt>
                <c:pt idx="52" formatCode="General">
                  <c:v>24378</c:v>
                </c:pt>
                <c:pt idx="53" formatCode="General">
                  <c:v>21549</c:v>
                </c:pt>
                <c:pt idx="54" formatCode="General">
                  <c:v>16574.2</c:v>
                </c:pt>
                <c:pt idx="55" formatCode="General">
                  <c:v>17075.5</c:v>
                </c:pt>
                <c:pt idx="56" formatCode="General">
                  <c:v>15981.2</c:v>
                </c:pt>
                <c:pt idx="57" formatCode="General">
                  <c:v>17237.2</c:v>
                </c:pt>
                <c:pt idx="58" formatCode="General">
                  <c:v>16241</c:v>
                </c:pt>
                <c:pt idx="59" formatCode="0">
                  <c:v>15749.8</c:v>
                </c:pt>
                <c:pt idx="60">
                  <c:v>13142</c:v>
                </c:pt>
                <c:pt idx="61">
                  <c:v>11341.8</c:v>
                </c:pt>
                <c:pt idx="62" formatCode="General">
                  <c:v>10455.5</c:v>
                </c:pt>
                <c:pt idx="63" formatCode="General">
                  <c:v>12008.2</c:v>
                </c:pt>
                <c:pt idx="64" formatCode="General">
                  <c:v>11260.3</c:v>
                </c:pt>
                <c:pt idx="65" formatCode="General">
                  <c:v>9868.7000000000007</c:v>
                </c:pt>
                <c:pt idx="66" formatCode="General">
                  <c:v>9904.4</c:v>
                </c:pt>
                <c:pt idx="67" formatCode="General">
                  <c:v>9776</c:v>
                </c:pt>
                <c:pt idx="68" formatCode="General">
                  <c:v>12340.8</c:v>
                </c:pt>
                <c:pt idx="69" formatCode="General">
                  <c:v>10155.6</c:v>
                </c:pt>
                <c:pt idx="70" formatCode="General">
                  <c:v>11188.7</c:v>
                </c:pt>
              </c:numCache>
            </c:numRef>
          </c:val>
          <c:smooth val="0"/>
          <c:extLst>
            <c:ext xmlns:c16="http://schemas.microsoft.com/office/drawing/2014/chart" uri="{C3380CC4-5D6E-409C-BE32-E72D297353CC}">
              <c16:uniqueId val="{00000001-44A8-47B3-BDDD-B8346BAA5922}"/>
            </c:ext>
          </c:extLst>
        </c:ser>
        <c:ser>
          <c:idx val="2"/>
          <c:order val="2"/>
          <c:tx>
            <c:strRef>
              <c:f>'Precios comparativos'!$X$3</c:f>
              <c:strCache>
                <c:ptCount val="1"/>
                <c:pt idx="0">
                  <c:v>Chile Semillón</c:v>
                </c:pt>
              </c:strCache>
            </c:strRef>
          </c:tx>
          <c:spPr>
            <a:ln w="28575" cap="rnd">
              <a:solidFill>
                <a:schemeClr val="accent3"/>
              </a:solidFill>
              <a:round/>
            </a:ln>
            <a:effectLst/>
          </c:spPr>
          <c:marker>
            <c:symbol val="none"/>
          </c:marker>
          <c:cat>
            <c:numRef>
              <c:f>'Precios comparativos'!$U$6:$U$76</c:f>
              <c:numCache>
                <c:formatCode>mmm\-yy</c:formatCode>
                <c:ptCount val="71"/>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numCache>
            </c:numRef>
          </c:cat>
          <c:val>
            <c:numRef>
              <c:f>'Precios comparativos'!$X$6:$X$76</c:f>
              <c:numCache>
                <c:formatCode>#,##0.0</c:formatCode>
                <c:ptCount val="71"/>
                <c:pt idx="0">
                  <c:v>25000</c:v>
                </c:pt>
                <c:pt idx="1">
                  <c:v>27500</c:v>
                </c:pt>
                <c:pt idx="12">
                  <c:v>25000</c:v>
                </c:pt>
                <c:pt idx="13">
                  <c:v>25000</c:v>
                </c:pt>
                <c:pt idx="14">
                  <c:v>27500</c:v>
                </c:pt>
                <c:pt idx="15">
                  <c:v>27500</c:v>
                </c:pt>
                <c:pt idx="16">
                  <c:v>27500</c:v>
                </c:pt>
                <c:pt idx="23">
                  <c:v>20000</c:v>
                </c:pt>
                <c:pt idx="24">
                  <c:v>20000</c:v>
                </c:pt>
                <c:pt idx="25">
                  <c:v>30000</c:v>
                </c:pt>
                <c:pt idx="26">
                  <c:v>33750</c:v>
                </c:pt>
                <c:pt idx="27">
                  <c:v>33750</c:v>
                </c:pt>
                <c:pt idx="28">
                  <c:v>30000</c:v>
                </c:pt>
                <c:pt idx="29">
                  <c:v>33750</c:v>
                </c:pt>
                <c:pt idx="34" formatCode="General">
                  <c:v>32500</c:v>
                </c:pt>
                <c:pt idx="37">
                  <c:v>40000</c:v>
                </c:pt>
                <c:pt idx="38">
                  <c:v>43750</c:v>
                </c:pt>
                <c:pt idx="39">
                  <c:v>42500</c:v>
                </c:pt>
                <c:pt idx="40">
                  <c:v>45000</c:v>
                </c:pt>
                <c:pt idx="41">
                  <c:v>45000</c:v>
                </c:pt>
                <c:pt idx="43">
                  <c:v>45000</c:v>
                </c:pt>
                <c:pt idx="44">
                  <c:v>45000</c:v>
                </c:pt>
                <c:pt idx="45">
                  <c:v>46875</c:v>
                </c:pt>
                <c:pt idx="46">
                  <c:v>45000</c:v>
                </c:pt>
                <c:pt idx="47">
                  <c:v>46300</c:v>
                </c:pt>
                <c:pt idx="48">
                  <c:v>50000</c:v>
                </c:pt>
                <c:pt idx="49">
                  <c:v>50000</c:v>
                </c:pt>
                <c:pt idx="50">
                  <c:v>47500</c:v>
                </c:pt>
                <c:pt idx="51" formatCode="General">
                  <c:v>45000</c:v>
                </c:pt>
                <c:pt idx="52" formatCode="General">
                  <c:v>43750</c:v>
                </c:pt>
                <c:pt idx="53" formatCode="General">
                  <c:v>43750</c:v>
                </c:pt>
                <c:pt idx="54" formatCode="General">
                  <c:v>38750</c:v>
                </c:pt>
                <c:pt idx="55" formatCode="General">
                  <c:v>35000</c:v>
                </c:pt>
                <c:pt idx="56" formatCode="General">
                  <c:v>35000</c:v>
                </c:pt>
                <c:pt idx="57" formatCode="General">
                  <c:v>30625</c:v>
                </c:pt>
                <c:pt idx="58" formatCode="General">
                  <c:v>30000</c:v>
                </c:pt>
                <c:pt idx="59" formatCode="General">
                  <c:v>30000</c:v>
                </c:pt>
                <c:pt idx="60" formatCode="General">
                  <c:v>31250</c:v>
                </c:pt>
                <c:pt idx="63" formatCode="General">
                  <c:v>30000</c:v>
                </c:pt>
                <c:pt idx="64" formatCode="General">
                  <c:v>28750</c:v>
                </c:pt>
                <c:pt idx="65" formatCode="General">
                  <c:v>28750</c:v>
                </c:pt>
                <c:pt idx="66" formatCode="General">
                  <c:v>22500</c:v>
                </c:pt>
                <c:pt idx="67" formatCode="General">
                  <c:v>30000</c:v>
                </c:pt>
                <c:pt idx="68" formatCode="General">
                  <c:v>25000</c:v>
                </c:pt>
                <c:pt idx="69" formatCode="General">
                  <c:v>27500</c:v>
                </c:pt>
                <c:pt idx="70" formatCode="General">
                  <c:v>25000</c:v>
                </c:pt>
              </c:numCache>
            </c:numRef>
          </c:val>
          <c:smooth val="0"/>
          <c:extLst>
            <c:ext xmlns:c16="http://schemas.microsoft.com/office/drawing/2014/chart" uri="{C3380CC4-5D6E-409C-BE32-E72D297353CC}">
              <c16:uniqueId val="{00000002-44A8-47B3-BDDD-B8346BAA5922}"/>
            </c:ext>
          </c:extLst>
        </c:ser>
        <c:ser>
          <c:idx val="3"/>
          <c:order val="3"/>
          <c:tx>
            <c:strRef>
              <c:f>'Precios comparativos'!$Y$3</c:f>
              <c:strCache>
                <c:ptCount val="1"/>
                <c:pt idx="0">
                  <c:v>Argentino blanco</c:v>
                </c:pt>
              </c:strCache>
            </c:strRef>
          </c:tx>
          <c:spPr>
            <a:ln w="28575" cap="rnd">
              <a:solidFill>
                <a:schemeClr val="accent4"/>
              </a:solidFill>
              <a:round/>
            </a:ln>
            <a:effectLst/>
          </c:spPr>
          <c:marker>
            <c:symbol val="none"/>
          </c:marker>
          <c:cat>
            <c:numRef>
              <c:f>'Precios comparativos'!$U$6:$U$76</c:f>
              <c:numCache>
                <c:formatCode>mmm\-yy</c:formatCode>
                <c:ptCount val="71"/>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numCache>
            </c:numRef>
          </c:cat>
          <c:val>
            <c:numRef>
              <c:f>'Precios comparativos'!$Y$6:$Y$76</c:f>
              <c:numCache>
                <c:formatCode>#,##0.0</c:formatCode>
                <c:ptCount val="71"/>
                <c:pt idx="0">
                  <c:v>16649.610099999998</c:v>
                </c:pt>
                <c:pt idx="1">
                  <c:v>17526.131999999998</c:v>
                </c:pt>
                <c:pt idx="2">
                  <c:v>17191.939699999999</c:v>
                </c:pt>
                <c:pt idx="3">
                  <c:v>17647.1672</c:v>
                </c:pt>
                <c:pt idx="4">
                  <c:v>15966.925799999997</c:v>
                </c:pt>
                <c:pt idx="5">
                  <c:v>15691.023899999998</c:v>
                </c:pt>
                <c:pt idx="6">
                  <c:v>15198.883000000002</c:v>
                </c:pt>
                <c:pt idx="7">
                  <c:v>14504.970500000001</c:v>
                </c:pt>
                <c:pt idx="8">
                  <c:v>13486.731544999999</c:v>
                </c:pt>
                <c:pt idx="9">
                  <c:v>15113.997359999999</c:v>
                </c:pt>
                <c:pt idx="10">
                  <c:v>14656.635</c:v>
                </c:pt>
                <c:pt idx="11">
                  <c:v>12697.661999999998</c:v>
                </c:pt>
                <c:pt idx="12">
                  <c:v>13427.690399999996</c:v>
                </c:pt>
                <c:pt idx="13">
                  <c:v>12170.369828571425</c:v>
                </c:pt>
                <c:pt idx="14">
                  <c:v>11711.4972</c:v>
                </c:pt>
                <c:pt idx="15">
                  <c:v>12200.669999999998</c:v>
                </c:pt>
                <c:pt idx="16">
                  <c:v>20717.650800000003</c:v>
                </c:pt>
                <c:pt idx="17">
                  <c:v>13353.682200000001</c:v>
                </c:pt>
                <c:pt idx="18">
                  <c:v>14292.316500000001</c:v>
                </c:pt>
                <c:pt idx="19">
                  <c:v>13757.509900000001</c:v>
                </c:pt>
                <c:pt idx="20">
                  <c:v>11514.9827</c:v>
                </c:pt>
                <c:pt idx="21">
                  <c:v>11633.686399999999</c:v>
                </c:pt>
                <c:pt idx="22">
                  <c:v>8996.0705999999991</c:v>
                </c:pt>
                <c:pt idx="23">
                  <c:v>9793.6775999999991</c:v>
                </c:pt>
                <c:pt idx="24">
                  <c:v>10140.1101</c:v>
                </c:pt>
                <c:pt idx="25">
                  <c:v>13112.4058</c:v>
                </c:pt>
                <c:pt idx="26">
                  <c:v>15017.762400000001</c:v>
                </c:pt>
                <c:pt idx="27">
                  <c:v>13307.896600000002</c:v>
                </c:pt>
                <c:pt idx="28">
                  <c:v>14442.000199999999</c:v>
                </c:pt>
                <c:pt idx="29">
                  <c:v>14030.451299999999</c:v>
                </c:pt>
                <c:pt idx="30">
                  <c:v>14480.230400000002</c:v>
                </c:pt>
                <c:pt idx="31">
                  <c:v>17100.532799999997</c:v>
                </c:pt>
                <c:pt idx="32">
                  <c:v>16958.081699999999</c:v>
                </c:pt>
                <c:pt idx="33">
                  <c:v>18120.023999999998</c:v>
                </c:pt>
                <c:pt idx="34">
                  <c:v>16397.488799999999</c:v>
                </c:pt>
                <c:pt idx="35">
                  <c:v>16774.370000000003</c:v>
                </c:pt>
                <c:pt idx="36">
                  <c:v>19870.790400000002</c:v>
                </c:pt>
                <c:pt idx="37">
                  <c:v>25764.053500000002</c:v>
                </c:pt>
                <c:pt idx="38">
                  <c:v>31906.115999999998</c:v>
                </c:pt>
                <c:pt idx="39">
                  <c:v>25486.445600000003</c:v>
                </c:pt>
                <c:pt idx="40">
                  <c:v>25972.531200000001</c:v>
                </c:pt>
                <c:pt idx="41">
                  <c:v>23750.126400000001</c:v>
                </c:pt>
                <c:pt idx="42">
                  <c:v>25232.537500000002</c:v>
                </c:pt>
                <c:pt idx="43">
                  <c:v>26190.3</c:v>
                </c:pt>
                <c:pt idx="44">
                  <c:v>23350.2</c:v>
                </c:pt>
                <c:pt idx="45">
                  <c:v>23345.4</c:v>
                </c:pt>
                <c:pt idx="46">
                  <c:v>20134.571800000002</c:v>
                </c:pt>
                <c:pt idx="47">
                  <c:v>21974</c:v>
                </c:pt>
                <c:pt idx="48">
                  <c:v>20207.599999999999</c:v>
                </c:pt>
                <c:pt idx="49">
                  <c:v>19226.099999999999</c:v>
                </c:pt>
                <c:pt idx="50">
                  <c:v>17684.8</c:v>
                </c:pt>
                <c:pt idx="51" formatCode="General">
                  <c:v>16989.900000000001</c:v>
                </c:pt>
                <c:pt idx="52" formatCode="General">
                  <c:v>15691.7</c:v>
                </c:pt>
                <c:pt idx="53" formatCode="General">
                  <c:v>13418.5</c:v>
                </c:pt>
                <c:pt idx="54" formatCode="General">
                  <c:v>10940.1</c:v>
                </c:pt>
                <c:pt idx="55" formatCode="General">
                  <c:v>11494.6</c:v>
                </c:pt>
                <c:pt idx="56" formatCode="General">
                  <c:v>12682</c:v>
                </c:pt>
                <c:pt idx="57" formatCode="General">
                  <c:v>12669.5</c:v>
                </c:pt>
                <c:pt idx="58" formatCode="General">
                  <c:v>11843</c:v>
                </c:pt>
                <c:pt idx="59" formatCode="0">
                  <c:v>10835.7</c:v>
                </c:pt>
                <c:pt idx="60" formatCode="0">
                  <c:v>10658.1</c:v>
                </c:pt>
                <c:pt idx="61" formatCode="0">
                  <c:v>9681.6</c:v>
                </c:pt>
                <c:pt idx="62" formatCode="General">
                  <c:v>8767</c:v>
                </c:pt>
                <c:pt idx="63" formatCode="General">
                  <c:v>10086</c:v>
                </c:pt>
                <c:pt idx="64" formatCode="General">
                  <c:v>10623.4</c:v>
                </c:pt>
                <c:pt idx="65" formatCode="General">
                  <c:v>8526.7999999999993</c:v>
                </c:pt>
                <c:pt idx="66" formatCode="General">
                  <c:v>8096.9</c:v>
                </c:pt>
                <c:pt idx="67" formatCode="General">
                  <c:v>7651.5</c:v>
                </c:pt>
                <c:pt idx="68" formatCode="General">
                  <c:v>9096.9</c:v>
                </c:pt>
                <c:pt idx="69" formatCode="General">
                  <c:v>9119.4</c:v>
                </c:pt>
                <c:pt idx="70" formatCode="General">
                  <c:v>9168.1</c:v>
                </c:pt>
              </c:numCache>
            </c:numRef>
          </c:val>
          <c:smooth val="0"/>
          <c:extLst>
            <c:ext xmlns:c16="http://schemas.microsoft.com/office/drawing/2014/chart" uri="{C3380CC4-5D6E-409C-BE32-E72D297353CC}">
              <c16:uniqueId val="{00000003-44A8-47B3-BDDD-B8346BAA5922}"/>
            </c:ext>
          </c:extLst>
        </c:ser>
        <c:dLbls>
          <c:showLegendKey val="0"/>
          <c:showVal val="0"/>
          <c:showCatName val="0"/>
          <c:showSerName val="0"/>
          <c:showPercent val="0"/>
          <c:showBubbleSize val="0"/>
        </c:dLbls>
        <c:smooth val="0"/>
        <c:axId val="16050256"/>
        <c:axId val="1967053328"/>
      </c:lineChart>
      <c:dateAx>
        <c:axId val="1605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67053328"/>
        <c:crosses val="autoZero"/>
        <c:auto val="1"/>
        <c:lblOffset val="100"/>
        <c:baseTimeUnit val="months"/>
      </c:dateAx>
      <c:valAx>
        <c:axId val="1967053328"/>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 / hectolitro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050256"/>
        <c:crosses val="autoZero"/>
        <c:crossBetween val="between"/>
      </c:valAx>
      <c:spPr>
        <a:noFill/>
        <a:ln>
          <a:noFill/>
        </a:ln>
        <a:effectLst/>
      </c:spPr>
    </c:plotArea>
    <c:legend>
      <c:legendPos val="b"/>
      <c:layout>
        <c:manualLayout>
          <c:xMode val="edge"/>
          <c:yMode val="edge"/>
          <c:x val="5.2248419177086877E-2"/>
          <c:y val="0.87573053368328957"/>
          <c:w val="0.89999989377379908"/>
          <c:h val="5.92109407376709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 3. Evolución de las exportaciones de vino con denominación de origen.</a:t>
            </a:r>
            <a:r>
              <a:rPr lang="es-CL" sz="1100" baseline="0"/>
              <a:t> </a:t>
            </a:r>
          </a:p>
          <a:p>
            <a:pPr>
              <a:defRPr sz="1100"/>
            </a:pPr>
            <a:r>
              <a:rPr lang="es-CL" sz="1100" baseline="0"/>
              <a:t>Período 2000 - 2019</a:t>
            </a:r>
            <a:endParaRPr lang="es-CL"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'Evol export'!$O$10:$P$10</c:f>
              <c:strCache>
                <c:ptCount val="2"/>
                <c:pt idx="0">
                  <c:v>Volumen de vino con denominación de origen</c:v>
                </c:pt>
                <c:pt idx="1">
                  <c:v>Mill. Litros</c:v>
                </c:pt>
              </c:strCache>
            </c:strRef>
          </c:tx>
          <c:spPr>
            <a:solidFill>
              <a:schemeClr val="accent1"/>
            </a:solidFill>
            <a:ln>
              <a:noFill/>
            </a:ln>
            <a:effectLst/>
          </c:spPr>
          <c:invertIfNegative val="0"/>
          <c:cat>
            <c:strRef>
              <c:f>'Evol export'!$Q$8:$AJ$9</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export'!$Q$10:$AJ$10</c:f>
              <c:numCache>
                <c:formatCode>#,##0</c:formatCode>
                <c:ptCount val="20"/>
                <c:pt idx="0">
                  <c:v>150.38057900000001</c:v>
                </c:pt>
                <c:pt idx="1">
                  <c:v>158.48778799999999</c:v>
                </c:pt>
                <c:pt idx="2">
                  <c:v>175.49329445519999</c:v>
                </c:pt>
                <c:pt idx="3">
                  <c:v>192.93670056670001</c:v>
                </c:pt>
                <c:pt idx="4">
                  <c:v>233.3400807802</c:v>
                </c:pt>
                <c:pt idx="5">
                  <c:v>242.48022453990001</c:v>
                </c:pt>
                <c:pt idx="6">
                  <c:v>258.75041966539999</c:v>
                </c:pt>
                <c:pt idx="7">
                  <c:v>317.69890552209995</c:v>
                </c:pt>
                <c:pt idx="8">
                  <c:v>326.99190337199997</c:v>
                </c:pt>
                <c:pt idx="9">
                  <c:v>348.41301345569997</c:v>
                </c:pt>
                <c:pt idx="10">
                  <c:v>382.55308354490001</c:v>
                </c:pt>
                <c:pt idx="11">
                  <c:v>396.57615365309999</c:v>
                </c:pt>
                <c:pt idx="12">
                  <c:v>401.84123653259996</c:v>
                </c:pt>
                <c:pt idx="13">
                  <c:v>398.37695106059999</c:v>
                </c:pt>
                <c:pt idx="14">
                  <c:v>413.56919094929998</c:v>
                </c:pt>
                <c:pt idx="15">
                  <c:v>437.84699999999998</c:v>
                </c:pt>
                <c:pt idx="16">
                  <c:v>451.06700000000001</c:v>
                </c:pt>
                <c:pt idx="17">
                  <c:v>477.19299999999998</c:v>
                </c:pt>
                <c:pt idx="18">
                  <c:v>456.7</c:v>
                </c:pt>
                <c:pt idx="19">
                  <c:v>444.00099999999998</c:v>
                </c:pt>
              </c:numCache>
            </c:numRef>
          </c:val>
          <c:extLst>
            <c:ext xmlns:c16="http://schemas.microsoft.com/office/drawing/2014/chart" uri="{C3380CC4-5D6E-409C-BE32-E72D297353CC}">
              <c16:uniqueId val="{00000000-F289-4370-9D45-083C85A1181F}"/>
            </c:ext>
          </c:extLst>
        </c:ser>
        <c:ser>
          <c:idx val="1"/>
          <c:order val="1"/>
          <c:tx>
            <c:strRef>
              <c:f>'Evol export'!$O$11:$P$11</c:f>
              <c:strCache>
                <c:ptCount val="2"/>
                <c:pt idx="0">
                  <c:v>Valor vino con denominación de origen</c:v>
                </c:pt>
                <c:pt idx="1">
                  <c:v>Mill. USD</c:v>
                </c:pt>
              </c:strCache>
            </c:strRef>
          </c:tx>
          <c:spPr>
            <a:solidFill>
              <a:schemeClr val="accent2"/>
            </a:solidFill>
            <a:ln>
              <a:noFill/>
            </a:ln>
            <a:effectLst/>
          </c:spPr>
          <c:invertIfNegative val="0"/>
          <c:cat>
            <c:strRef>
              <c:f>'Evol export'!$Q$8:$AJ$9</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export'!$Q$11:$AJ$11</c:f>
              <c:numCache>
                <c:formatCode>#,##0</c:formatCode>
                <c:ptCount val="20"/>
                <c:pt idx="0">
                  <c:v>434.661993</c:v>
                </c:pt>
                <c:pt idx="1">
                  <c:v>453.87927200000001</c:v>
                </c:pt>
                <c:pt idx="2">
                  <c:v>471.66601617999999</c:v>
                </c:pt>
                <c:pt idx="3">
                  <c:v>524.11470127999996</c:v>
                </c:pt>
                <c:pt idx="4">
                  <c:v>650.14249059000008</c:v>
                </c:pt>
                <c:pt idx="5">
                  <c:v>696.04023954000002</c:v>
                </c:pt>
                <c:pt idx="6">
                  <c:v>772.21546238999997</c:v>
                </c:pt>
                <c:pt idx="7">
                  <c:v>1012.17846896</c:v>
                </c:pt>
                <c:pt idx="8">
                  <c:v>1095.4763609000001</c:v>
                </c:pt>
                <c:pt idx="9">
                  <c:v>1069.12207951</c:v>
                </c:pt>
                <c:pt idx="10">
                  <c:v>1186.4632452799999</c:v>
                </c:pt>
                <c:pt idx="11">
                  <c:v>1321.6412109100002</c:v>
                </c:pt>
                <c:pt idx="12">
                  <c:v>1337.7155418900002</c:v>
                </c:pt>
                <c:pt idx="13">
                  <c:v>1362.5547327000002</c:v>
                </c:pt>
                <c:pt idx="14">
                  <c:v>1422.0179057400001</c:v>
                </c:pt>
                <c:pt idx="15">
                  <c:v>1443.4</c:v>
                </c:pt>
                <c:pt idx="16">
                  <c:v>1427.481</c:v>
                </c:pt>
                <c:pt idx="17">
                  <c:v>1520.2370000000001</c:v>
                </c:pt>
                <c:pt idx="18">
                  <c:v>1507.3</c:v>
                </c:pt>
                <c:pt idx="19">
                  <c:v>1444.989</c:v>
                </c:pt>
              </c:numCache>
            </c:numRef>
          </c:val>
          <c:extLst>
            <c:ext xmlns:c16="http://schemas.microsoft.com/office/drawing/2014/chart" uri="{C3380CC4-5D6E-409C-BE32-E72D297353CC}">
              <c16:uniqueId val="{00000001-F289-4370-9D45-083C85A1181F}"/>
            </c:ext>
          </c:extLst>
        </c:ser>
        <c:dLbls>
          <c:showLegendKey val="0"/>
          <c:showVal val="0"/>
          <c:showCatName val="0"/>
          <c:showSerName val="0"/>
          <c:showPercent val="0"/>
          <c:showBubbleSize val="0"/>
        </c:dLbls>
        <c:gapWidth val="219"/>
        <c:overlap val="-27"/>
        <c:axId val="375510815"/>
        <c:axId val="171959935"/>
      </c:barChart>
      <c:catAx>
        <c:axId val="37551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959935"/>
        <c:crosses val="autoZero"/>
        <c:auto val="1"/>
        <c:lblAlgn val="ctr"/>
        <c:lblOffset val="100"/>
        <c:noMultiLvlLbl val="0"/>
      </c:catAx>
      <c:valAx>
        <c:axId val="1719599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CL" b="1" i="0"/>
                  <a:t>Millones de litros - Millones USD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7551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 4. Evolución de las exportaciones de vino a granel. </a:t>
            </a:r>
          </a:p>
          <a:p>
            <a:pPr>
              <a:defRPr sz="1100"/>
            </a:pPr>
            <a:r>
              <a:rPr lang="es-CL" sz="1100"/>
              <a:t>Período</a:t>
            </a:r>
            <a:r>
              <a:rPr lang="es-CL" sz="1100" baseline="0"/>
              <a:t> 2000 - 2019</a:t>
            </a:r>
            <a:endParaRPr lang="es-CL"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'Evol export'!$O$15:$P$15</c:f>
              <c:strCache>
                <c:ptCount val="2"/>
                <c:pt idx="0">
                  <c:v>Volumen a granel</c:v>
                </c:pt>
                <c:pt idx="1">
                  <c:v>Mill. Litros</c:v>
                </c:pt>
              </c:strCache>
            </c:strRef>
          </c:tx>
          <c:spPr>
            <a:solidFill>
              <a:schemeClr val="accent1"/>
            </a:solidFill>
            <a:ln>
              <a:noFill/>
            </a:ln>
            <a:effectLst/>
          </c:spPr>
          <c:invertIfNegative val="0"/>
          <c:cat>
            <c:strRef>
              <c:f>'Evol export'!$Q$13:$AJ$14</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export'!$Q$15:$AJ$15</c:f>
              <c:numCache>
                <c:formatCode>#,##0</c:formatCode>
                <c:ptCount val="20"/>
                <c:pt idx="0">
                  <c:v>72.910036000000005</c:v>
                </c:pt>
                <c:pt idx="1">
                  <c:v>109.110247</c:v>
                </c:pt>
                <c:pt idx="2">
                  <c:v>118.40353100519999</c:v>
                </c:pt>
                <c:pt idx="3">
                  <c:v>149.88732758360001</c:v>
                </c:pt>
                <c:pt idx="4">
                  <c:v>188.22032426440001</c:v>
                </c:pt>
                <c:pt idx="5">
                  <c:v>131.14229065469999</c:v>
                </c:pt>
                <c:pt idx="6">
                  <c:v>161.83011181999998</c:v>
                </c:pt>
                <c:pt idx="7">
                  <c:v>233.30518985</c:v>
                </c:pt>
                <c:pt idx="8">
                  <c:v>208.40995900999999</c:v>
                </c:pt>
                <c:pt idx="9">
                  <c:v>289.61965530000003</c:v>
                </c:pt>
                <c:pt idx="10">
                  <c:v>290.92445788999999</c:v>
                </c:pt>
                <c:pt idx="11">
                  <c:v>210.15477798930002</c:v>
                </c:pt>
                <c:pt idx="12">
                  <c:v>290.69355034739999</c:v>
                </c:pt>
                <c:pt idx="13">
                  <c:v>410.26098474999998</c:v>
                </c:pt>
                <c:pt idx="14">
                  <c:v>329.41743557000001</c:v>
                </c:pt>
                <c:pt idx="15">
                  <c:v>385.04199999999997</c:v>
                </c:pt>
                <c:pt idx="16">
                  <c:v>401.93400000000003</c:v>
                </c:pt>
                <c:pt idx="17">
                  <c:v>393.92899999999997</c:v>
                </c:pt>
                <c:pt idx="18">
                  <c:v>319.5</c:v>
                </c:pt>
                <c:pt idx="19">
                  <c:v>360.04599999999999</c:v>
                </c:pt>
              </c:numCache>
            </c:numRef>
          </c:val>
          <c:extLst>
            <c:ext xmlns:c16="http://schemas.microsoft.com/office/drawing/2014/chart" uri="{C3380CC4-5D6E-409C-BE32-E72D297353CC}">
              <c16:uniqueId val="{00000000-94BC-42DF-A0F0-1A8FE42DAD90}"/>
            </c:ext>
          </c:extLst>
        </c:ser>
        <c:ser>
          <c:idx val="1"/>
          <c:order val="1"/>
          <c:tx>
            <c:strRef>
              <c:f>'Evol export'!$O$16:$P$16</c:f>
              <c:strCache>
                <c:ptCount val="2"/>
                <c:pt idx="0">
                  <c:v>Valor a granel</c:v>
                </c:pt>
                <c:pt idx="1">
                  <c:v>Mill. USD</c:v>
                </c:pt>
              </c:strCache>
            </c:strRef>
          </c:tx>
          <c:spPr>
            <a:solidFill>
              <a:schemeClr val="accent2"/>
            </a:solidFill>
            <a:ln>
              <a:noFill/>
            </a:ln>
            <a:effectLst/>
          </c:spPr>
          <c:invertIfNegative val="0"/>
          <c:cat>
            <c:strRef>
              <c:f>'Evol export'!$Q$13:$AJ$14</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export'!$Q$16:$AJ$16</c:f>
              <c:numCache>
                <c:formatCode>#,##0</c:formatCode>
                <c:ptCount val="20"/>
                <c:pt idx="0">
                  <c:v>66.290965999999997</c:v>
                </c:pt>
                <c:pt idx="1">
                  <c:v>69.168778000000003</c:v>
                </c:pt>
                <c:pt idx="2">
                  <c:v>54.666370960000002</c:v>
                </c:pt>
                <c:pt idx="3">
                  <c:v>74.318585330000005</c:v>
                </c:pt>
                <c:pt idx="4">
                  <c:v>116.18971509000001</c:v>
                </c:pt>
                <c:pt idx="5">
                  <c:v>114.17217457</c:v>
                </c:pt>
                <c:pt idx="6">
                  <c:v>114.31705675000001</c:v>
                </c:pt>
                <c:pt idx="7">
                  <c:v>150.5098686</c:v>
                </c:pt>
                <c:pt idx="8">
                  <c:v>182.46038066</c:v>
                </c:pt>
                <c:pt idx="9">
                  <c:v>211.21099818000002</c:v>
                </c:pt>
                <c:pt idx="10">
                  <c:v>243.25538308</c:v>
                </c:pt>
                <c:pt idx="11">
                  <c:v>245.24177114</c:v>
                </c:pt>
                <c:pt idx="12">
                  <c:v>330.16294305999998</c:v>
                </c:pt>
                <c:pt idx="13">
                  <c:v>390.96416416000005</c:v>
                </c:pt>
                <c:pt idx="14">
                  <c:v>296.75839437000002</c:v>
                </c:pt>
                <c:pt idx="15">
                  <c:v>292.47399999999999</c:v>
                </c:pt>
                <c:pt idx="16">
                  <c:v>303.22699999999998</c:v>
                </c:pt>
                <c:pt idx="17">
                  <c:v>340.12900000000002</c:v>
                </c:pt>
                <c:pt idx="18">
                  <c:v>327.2</c:v>
                </c:pt>
                <c:pt idx="19">
                  <c:v>335.96699999999998</c:v>
                </c:pt>
              </c:numCache>
            </c:numRef>
          </c:val>
          <c:extLst>
            <c:ext xmlns:c16="http://schemas.microsoft.com/office/drawing/2014/chart" uri="{C3380CC4-5D6E-409C-BE32-E72D297353CC}">
              <c16:uniqueId val="{00000001-94BC-42DF-A0F0-1A8FE42DAD90}"/>
            </c:ext>
          </c:extLst>
        </c:ser>
        <c:dLbls>
          <c:showLegendKey val="0"/>
          <c:showVal val="0"/>
          <c:showCatName val="0"/>
          <c:showSerName val="0"/>
          <c:showPercent val="0"/>
          <c:showBubbleSize val="0"/>
        </c:dLbls>
        <c:gapWidth val="219"/>
        <c:overlap val="-27"/>
        <c:axId val="2013139359"/>
        <c:axId val="403514239"/>
      </c:barChart>
      <c:catAx>
        <c:axId val="2013139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03514239"/>
        <c:crosses val="autoZero"/>
        <c:auto val="1"/>
        <c:lblAlgn val="ctr"/>
        <c:lblOffset val="100"/>
        <c:noMultiLvlLbl val="0"/>
      </c:catAx>
      <c:valAx>
        <c:axId val="403514239"/>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013139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 5. Evolución de las exportaciones de los demás</a:t>
            </a:r>
            <a:r>
              <a:rPr lang="es-CL" sz="1100" baseline="0"/>
              <a:t> vinos envasados. </a:t>
            </a:r>
          </a:p>
          <a:p>
            <a:pPr>
              <a:defRPr sz="1100"/>
            </a:pPr>
            <a:r>
              <a:rPr lang="es-CL" sz="1100" baseline="0"/>
              <a:t>Período 2000 - 2019</a:t>
            </a:r>
            <a:endParaRPr lang="es-CL"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'Evol export'!$O$20:$P$20</c:f>
              <c:strCache>
                <c:ptCount val="2"/>
                <c:pt idx="0">
                  <c:v>Volumen los demás envasados</c:v>
                </c:pt>
                <c:pt idx="1">
                  <c:v>Mill. Litros</c:v>
                </c:pt>
              </c:strCache>
            </c:strRef>
          </c:tx>
          <c:spPr>
            <a:solidFill>
              <a:schemeClr val="accent1"/>
            </a:solidFill>
            <a:ln>
              <a:noFill/>
            </a:ln>
            <a:effectLst/>
          </c:spPr>
          <c:invertIfNegative val="0"/>
          <c:cat>
            <c:strRef>
              <c:f>'Evol export'!$Q$18:$AJ$19</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export'!$Q$20:$AJ$20</c:f>
              <c:numCache>
                <c:formatCode>#,##0</c:formatCode>
                <c:ptCount val="20"/>
                <c:pt idx="0">
                  <c:v>39.981855000000003</c:v>
                </c:pt>
                <c:pt idx="1">
                  <c:v>40.052982999999998</c:v>
                </c:pt>
                <c:pt idx="2">
                  <c:v>49.388238392700003</c:v>
                </c:pt>
                <c:pt idx="3">
                  <c:v>47.342706783399997</c:v>
                </c:pt>
                <c:pt idx="4">
                  <c:v>42.646569212499998</c:v>
                </c:pt>
                <c:pt idx="5">
                  <c:v>38.658926530000002</c:v>
                </c:pt>
                <c:pt idx="6">
                  <c:v>47.957571909999999</c:v>
                </c:pt>
                <c:pt idx="7">
                  <c:v>46.841828729999996</c:v>
                </c:pt>
                <c:pt idx="8">
                  <c:v>43.590714210000002</c:v>
                </c:pt>
                <c:pt idx="9">
                  <c:v>47.185891670000004</c:v>
                </c:pt>
                <c:pt idx="10">
                  <c:v>48.600438652000001</c:v>
                </c:pt>
                <c:pt idx="11">
                  <c:v>49.518246762000004</c:v>
                </c:pt>
                <c:pt idx="12">
                  <c:v>47.411845679999999</c:v>
                </c:pt>
                <c:pt idx="13">
                  <c:v>61.3923323</c:v>
                </c:pt>
                <c:pt idx="14">
                  <c:v>49.354199690000002</c:v>
                </c:pt>
                <c:pt idx="15">
                  <c:v>47.796999999999997</c:v>
                </c:pt>
                <c:pt idx="16">
                  <c:v>48.23</c:v>
                </c:pt>
                <c:pt idx="17">
                  <c:v>43.374000000000002</c:v>
                </c:pt>
                <c:pt idx="18">
                  <c:v>43.8</c:v>
                </c:pt>
                <c:pt idx="19">
                  <c:v>41.093000000000004</c:v>
                </c:pt>
              </c:numCache>
            </c:numRef>
          </c:val>
          <c:extLst>
            <c:ext xmlns:c16="http://schemas.microsoft.com/office/drawing/2014/chart" uri="{C3380CC4-5D6E-409C-BE32-E72D297353CC}">
              <c16:uniqueId val="{00000000-BE1C-42FE-AF1E-5146C2EDEB6E}"/>
            </c:ext>
          </c:extLst>
        </c:ser>
        <c:ser>
          <c:idx val="1"/>
          <c:order val="1"/>
          <c:tx>
            <c:strRef>
              <c:f>'Evol export'!$O$21:$P$21</c:f>
              <c:strCache>
                <c:ptCount val="2"/>
                <c:pt idx="0">
                  <c:v>Valor los demás envasados</c:v>
                </c:pt>
                <c:pt idx="1">
                  <c:v>Mill. USD</c:v>
                </c:pt>
              </c:strCache>
            </c:strRef>
          </c:tx>
          <c:spPr>
            <a:solidFill>
              <a:schemeClr val="accent2"/>
            </a:solidFill>
            <a:ln>
              <a:noFill/>
            </a:ln>
            <a:effectLst/>
          </c:spPr>
          <c:invertIfNegative val="0"/>
          <c:cat>
            <c:strRef>
              <c:f>'Evol export'!$Q$18:$AJ$19</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export'!$Q$21:$AJ$21</c:f>
              <c:numCache>
                <c:formatCode>#,##0</c:formatCode>
                <c:ptCount val="20"/>
                <c:pt idx="0">
                  <c:v>64.322484000000003</c:v>
                </c:pt>
                <c:pt idx="1">
                  <c:v>61.564771999999998</c:v>
                </c:pt>
                <c:pt idx="2">
                  <c:v>70.012456389999997</c:v>
                </c:pt>
                <c:pt idx="3">
                  <c:v>65.760063479999999</c:v>
                </c:pt>
                <c:pt idx="4">
                  <c:v>63.218226420000001</c:v>
                </c:pt>
                <c:pt idx="5">
                  <c:v>58.501507850000003</c:v>
                </c:pt>
                <c:pt idx="6">
                  <c:v>66.993644709999998</c:v>
                </c:pt>
                <c:pt idx="7">
                  <c:v>78.070875520000001</c:v>
                </c:pt>
                <c:pt idx="8">
                  <c:v>78.936040340000005</c:v>
                </c:pt>
                <c:pt idx="9">
                  <c:v>82.32576641</c:v>
                </c:pt>
                <c:pt idx="10">
                  <c:v>90.073937659999999</c:v>
                </c:pt>
                <c:pt idx="11">
                  <c:v>98.660379769999992</c:v>
                </c:pt>
                <c:pt idx="12">
                  <c:v>93.425791289999992</c:v>
                </c:pt>
                <c:pt idx="13">
                  <c:v>98.948317870000011</c:v>
                </c:pt>
                <c:pt idx="14">
                  <c:v>98.224757839999995</c:v>
                </c:pt>
                <c:pt idx="15">
                  <c:v>89.888999999999996</c:v>
                </c:pt>
                <c:pt idx="16">
                  <c:v>92.328000000000003</c:v>
                </c:pt>
                <c:pt idx="17">
                  <c:v>87.179000000000002</c:v>
                </c:pt>
                <c:pt idx="18">
                  <c:v>90.2</c:v>
                </c:pt>
                <c:pt idx="19">
                  <c:v>87.796000000000006</c:v>
                </c:pt>
              </c:numCache>
            </c:numRef>
          </c:val>
          <c:extLst>
            <c:ext xmlns:c16="http://schemas.microsoft.com/office/drawing/2014/chart" uri="{C3380CC4-5D6E-409C-BE32-E72D297353CC}">
              <c16:uniqueId val="{00000001-BE1C-42FE-AF1E-5146C2EDEB6E}"/>
            </c:ext>
          </c:extLst>
        </c:ser>
        <c:dLbls>
          <c:showLegendKey val="0"/>
          <c:showVal val="0"/>
          <c:showCatName val="0"/>
          <c:showSerName val="0"/>
          <c:showPercent val="0"/>
          <c:showBubbleSize val="0"/>
        </c:dLbls>
        <c:gapWidth val="219"/>
        <c:overlap val="-27"/>
        <c:axId val="218014959"/>
        <c:axId val="171953695"/>
      </c:barChart>
      <c:catAx>
        <c:axId val="218014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953695"/>
        <c:crosses val="autoZero"/>
        <c:auto val="1"/>
        <c:lblAlgn val="ctr"/>
        <c:lblOffset val="100"/>
        <c:noMultiLvlLbl val="0"/>
      </c:catAx>
      <c:valAx>
        <c:axId val="171953695"/>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18014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 6. Evolución de las exportaciones de vino espumante.</a:t>
            </a:r>
          </a:p>
          <a:p>
            <a:pPr>
              <a:defRPr sz="1100"/>
            </a:pPr>
            <a:r>
              <a:rPr lang="es-CL" sz="1100"/>
              <a:t>Período 2000 - 2019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'Evol export'!$O$25:$P$25</c:f>
              <c:strCache>
                <c:ptCount val="2"/>
                <c:pt idx="0">
                  <c:v>Volumen espumante</c:v>
                </c:pt>
                <c:pt idx="1">
                  <c:v>Mill. Litros</c:v>
                </c:pt>
              </c:strCache>
            </c:strRef>
          </c:tx>
          <c:spPr>
            <a:solidFill>
              <a:schemeClr val="accent1"/>
            </a:solidFill>
            <a:ln>
              <a:noFill/>
            </a:ln>
            <a:effectLst/>
          </c:spPr>
          <c:invertIfNegative val="0"/>
          <c:cat>
            <c:strRef>
              <c:f>'Evol export'!$Q$23:$AJ$24</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export'!$Q$25:$AJ$25</c:f>
              <c:numCache>
                <c:formatCode>#,##0</c:formatCode>
                <c:ptCount val="20"/>
                <c:pt idx="0">
                  <c:v>1.4779500000000001</c:v>
                </c:pt>
                <c:pt idx="1">
                  <c:v>1.2912380000000001</c:v>
                </c:pt>
                <c:pt idx="2">
                  <c:v>0.78024550000000004</c:v>
                </c:pt>
                <c:pt idx="3">
                  <c:v>0.79339510000000002</c:v>
                </c:pt>
                <c:pt idx="4">
                  <c:v>1.1323433000000001</c:v>
                </c:pt>
                <c:pt idx="5">
                  <c:v>1.3746780000000001</c:v>
                </c:pt>
                <c:pt idx="6">
                  <c:v>1.5564555</c:v>
                </c:pt>
                <c:pt idx="7">
                  <c:v>1.9405427</c:v>
                </c:pt>
                <c:pt idx="8">
                  <c:v>2.7278942499999999</c:v>
                </c:pt>
                <c:pt idx="9">
                  <c:v>2.4381650000000001</c:v>
                </c:pt>
                <c:pt idx="10">
                  <c:v>3.3065371800000003</c:v>
                </c:pt>
                <c:pt idx="11">
                  <c:v>3.7969488</c:v>
                </c:pt>
                <c:pt idx="12">
                  <c:v>4.0014485999999998</c:v>
                </c:pt>
                <c:pt idx="13">
                  <c:v>3.4850324800000001</c:v>
                </c:pt>
                <c:pt idx="14">
                  <c:v>4.0899954695999998</c:v>
                </c:pt>
                <c:pt idx="15">
                  <c:v>4.3470000000000004</c:v>
                </c:pt>
                <c:pt idx="16">
                  <c:v>5.0970000000000004</c:v>
                </c:pt>
                <c:pt idx="17">
                  <c:v>5.444</c:v>
                </c:pt>
                <c:pt idx="18">
                  <c:v>4.5999999999999996</c:v>
                </c:pt>
                <c:pt idx="19">
                  <c:v>4.6079999999999997</c:v>
                </c:pt>
              </c:numCache>
            </c:numRef>
          </c:val>
          <c:extLst>
            <c:ext xmlns:c16="http://schemas.microsoft.com/office/drawing/2014/chart" uri="{C3380CC4-5D6E-409C-BE32-E72D297353CC}">
              <c16:uniqueId val="{00000000-CDA9-419B-8F9E-976F81E8796E}"/>
            </c:ext>
          </c:extLst>
        </c:ser>
        <c:ser>
          <c:idx val="1"/>
          <c:order val="1"/>
          <c:tx>
            <c:strRef>
              <c:f>'Evol export'!$O$26:$P$26</c:f>
              <c:strCache>
                <c:ptCount val="2"/>
                <c:pt idx="0">
                  <c:v>Valor espumante</c:v>
                </c:pt>
                <c:pt idx="1">
                  <c:v>Mill. USD</c:v>
                </c:pt>
              </c:strCache>
            </c:strRef>
          </c:tx>
          <c:spPr>
            <a:solidFill>
              <a:schemeClr val="accent2"/>
            </a:solidFill>
            <a:ln>
              <a:noFill/>
            </a:ln>
            <a:effectLst/>
          </c:spPr>
          <c:invertIfNegative val="0"/>
          <c:cat>
            <c:strRef>
              <c:f>'Evol export'!$Q$23:$AJ$24</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'Evol export'!$Q$26:$AJ$26</c:f>
              <c:numCache>
                <c:formatCode>#,##0</c:formatCode>
                <c:ptCount val="20"/>
                <c:pt idx="0">
                  <c:v>3.6506919999999998</c:v>
                </c:pt>
                <c:pt idx="1">
                  <c:v>3.1876060000000002</c:v>
                </c:pt>
                <c:pt idx="2">
                  <c:v>2.0284767399999999</c:v>
                </c:pt>
                <c:pt idx="3">
                  <c:v>2.0935631699999999</c:v>
                </c:pt>
                <c:pt idx="4">
                  <c:v>3.0063805000000001</c:v>
                </c:pt>
                <c:pt idx="5">
                  <c:v>3.7762350599999999</c:v>
                </c:pt>
                <c:pt idx="6">
                  <c:v>4.5938774800000006</c:v>
                </c:pt>
                <c:pt idx="7">
                  <c:v>5.7537796200000004</c:v>
                </c:pt>
                <c:pt idx="8">
                  <c:v>9.8845079600000005</c:v>
                </c:pt>
                <c:pt idx="9">
                  <c:v>9.5663100600000011</c:v>
                </c:pt>
                <c:pt idx="10">
                  <c:v>12.871086029999999</c:v>
                </c:pt>
                <c:pt idx="11">
                  <c:v>14.653130470000001</c:v>
                </c:pt>
                <c:pt idx="12">
                  <c:v>15.92671947</c:v>
                </c:pt>
                <c:pt idx="13">
                  <c:v>14.577530269999999</c:v>
                </c:pt>
                <c:pt idx="14">
                  <c:v>17.259489590000001</c:v>
                </c:pt>
                <c:pt idx="15">
                  <c:v>17.762</c:v>
                </c:pt>
                <c:pt idx="16">
                  <c:v>20.472999999999999</c:v>
                </c:pt>
                <c:pt idx="17">
                  <c:v>21.908999999999999</c:v>
                </c:pt>
                <c:pt idx="18">
                  <c:v>19.2</c:v>
                </c:pt>
                <c:pt idx="19">
                  <c:v>18.536999999999999</c:v>
                </c:pt>
              </c:numCache>
            </c:numRef>
          </c:val>
          <c:extLst>
            <c:ext xmlns:c16="http://schemas.microsoft.com/office/drawing/2014/chart" uri="{C3380CC4-5D6E-409C-BE32-E72D297353CC}">
              <c16:uniqueId val="{00000001-CDA9-419B-8F9E-976F81E8796E}"/>
            </c:ext>
          </c:extLst>
        </c:ser>
        <c:dLbls>
          <c:showLegendKey val="0"/>
          <c:showVal val="0"/>
          <c:showCatName val="0"/>
          <c:showSerName val="0"/>
          <c:showPercent val="0"/>
          <c:showBubbleSize val="0"/>
        </c:dLbls>
        <c:gapWidth val="219"/>
        <c:overlap val="-27"/>
        <c:axId val="238171999"/>
        <c:axId val="403469311"/>
      </c:barChart>
      <c:catAx>
        <c:axId val="23817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03469311"/>
        <c:crosses val="autoZero"/>
        <c:auto val="1"/>
        <c:lblAlgn val="ctr"/>
        <c:lblOffset val="100"/>
        <c:noMultiLvlLbl val="0"/>
      </c:catAx>
      <c:valAx>
        <c:axId val="403469311"/>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3817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L" sz="1100"/>
              <a:t>Gráfico</a:t>
            </a:r>
            <a:r>
              <a:rPr lang="es-CL" sz="1100" baseline="0"/>
              <a:t> 7. Evolución de las exportaciones de vino en envases entre 2 y 10 litros.</a:t>
            </a:r>
          </a:p>
          <a:p>
            <a:pPr>
              <a:defRPr sz="1100"/>
            </a:pPr>
            <a:r>
              <a:rPr lang="es-CL" sz="1100" baseline="0"/>
              <a:t>Período 2017 - 2019</a:t>
            </a:r>
            <a:endParaRPr lang="es-CL"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'Evol export'!$O$30:$P$30</c:f>
              <c:strCache>
                <c:ptCount val="2"/>
                <c:pt idx="0">
                  <c:v>Volumen</c:v>
                </c:pt>
                <c:pt idx="1">
                  <c:v>Mill. Litros</c:v>
                </c:pt>
              </c:strCache>
            </c:strRef>
          </c:tx>
          <c:spPr>
            <a:solidFill>
              <a:schemeClr val="accent1"/>
            </a:solidFill>
            <a:ln>
              <a:noFill/>
            </a:ln>
            <a:effectLst/>
          </c:spPr>
          <c:invertIfNegative val="0"/>
          <c:cat>
            <c:strRef>
              <c:f>'Evol export'!$AH$28:$AJ$29</c:f>
              <c:strCache>
                <c:ptCount val="3"/>
                <c:pt idx="0">
                  <c:v>2017</c:v>
                </c:pt>
                <c:pt idx="1">
                  <c:v>2018</c:v>
                </c:pt>
                <c:pt idx="2">
                  <c:v>2019</c:v>
                </c:pt>
              </c:strCache>
            </c:strRef>
          </c:cat>
          <c:val>
            <c:numRef>
              <c:f>'Evol export'!$AH$30:$AJ$30</c:f>
              <c:numCache>
                <c:formatCode>#,##0</c:formatCode>
                <c:ptCount val="3"/>
                <c:pt idx="0">
                  <c:v>19.600000000000001</c:v>
                </c:pt>
                <c:pt idx="1">
                  <c:v>20.100000000000001</c:v>
                </c:pt>
                <c:pt idx="2">
                  <c:v>18.007000000000001</c:v>
                </c:pt>
              </c:numCache>
            </c:numRef>
          </c:val>
          <c:extLst>
            <c:ext xmlns:c16="http://schemas.microsoft.com/office/drawing/2014/chart" uri="{C3380CC4-5D6E-409C-BE32-E72D297353CC}">
              <c16:uniqueId val="{00000000-398C-48B9-BD10-23A7B5CBB94A}"/>
            </c:ext>
          </c:extLst>
        </c:ser>
        <c:ser>
          <c:idx val="1"/>
          <c:order val="1"/>
          <c:tx>
            <c:strRef>
              <c:f>'Evol export'!$O$31:$P$31</c:f>
              <c:strCache>
                <c:ptCount val="2"/>
                <c:pt idx="0">
                  <c:v>Valor</c:v>
                </c:pt>
                <c:pt idx="1">
                  <c:v>Mill. USD</c:v>
                </c:pt>
              </c:strCache>
            </c:strRef>
          </c:tx>
          <c:spPr>
            <a:solidFill>
              <a:schemeClr val="accent2"/>
            </a:solidFill>
            <a:ln>
              <a:noFill/>
            </a:ln>
            <a:effectLst/>
          </c:spPr>
          <c:invertIfNegative val="0"/>
          <c:cat>
            <c:strRef>
              <c:f>'Evol export'!$AH$28:$AJ$29</c:f>
              <c:strCache>
                <c:ptCount val="3"/>
                <c:pt idx="0">
                  <c:v>2017</c:v>
                </c:pt>
                <c:pt idx="1">
                  <c:v>2018</c:v>
                </c:pt>
                <c:pt idx="2">
                  <c:v>2019</c:v>
                </c:pt>
              </c:strCache>
            </c:strRef>
          </c:cat>
          <c:val>
            <c:numRef>
              <c:f>'Evol export'!$AH$31:$AJ$31</c:f>
              <c:numCache>
                <c:formatCode>#,##0</c:formatCode>
                <c:ptCount val="3"/>
                <c:pt idx="0">
                  <c:v>36.9</c:v>
                </c:pt>
                <c:pt idx="1">
                  <c:v>39.700000000000003</c:v>
                </c:pt>
                <c:pt idx="2">
                  <c:v>33.814999999999998</c:v>
                </c:pt>
              </c:numCache>
            </c:numRef>
          </c:val>
          <c:extLst>
            <c:ext xmlns:c16="http://schemas.microsoft.com/office/drawing/2014/chart" uri="{C3380CC4-5D6E-409C-BE32-E72D297353CC}">
              <c16:uniqueId val="{00000001-398C-48B9-BD10-23A7B5CBB94A}"/>
            </c:ext>
          </c:extLst>
        </c:ser>
        <c:dLbls>
          <c:showLegendKey val="0"/>
          <c:showVal val="0"/>
          <c:showCatName val="0"/>
          <c:showSerName val="0"/>
          <c:showPercent val="0"/>
          <c:showBubbleSize val="0"/>
        </c:dLbls>
        <c:gapWidth val="219"/>
        <c:overlap val="-27"/>
        <c:axId val="2015847775"/>
        <c:axId val="403509663"/>
      </c:barChart>
      <c:catAx>
        <c:axId val="201584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03509663"/>
        <c:crosses val="autoZero"/>
        <c:auto val="1"/>
        <c:lblAlgn val="ctr"/>
        <c:lblOffset val="100"/>
        <c:noMultiLvlLbl val="0"/>
      </c:catAx>
      <c:valAx>
        <c:axId val="403509663"/>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015847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i="0" baseline="0">
                <a:effectLst/>
              </a:rPr>
              <a:t>Gráfico 8. Exportaciones de vino embotellado por rangos de precios</a:t>
            </a:r>
            <a:endParaRPr lang="es-CL" sz="1100">
              <a:effectLst/>
            </a:endParaRPr>
          </a:p>
          <a:p>
            <a:pPr>
              <a:defRPr sz="1100"/>
            </a:pPr>
            <a:r>
              <a:rPr lang="en-US" sz="1100" b="1" i="0" baseline="0">
                <a:effectLst/>
              </a:rPr>
              <a:t>2017 - 2018 - 2019</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8.1217519685039374E-2"/>
          <c:y val="0.17430870743931787"/>
          <c:w val="0.83043996062992131"/>
          <c:h val="0.57252918999093205"/>
        </c:manualLayout>
      </c:layout>
      <c:barChart>
        <c:barDir val="col"/>
        <c:grouping val="clustered"/>
        <c:varyColors val="0"/>
        <c:ser>
          <c:idx val="1"/>
          <c:order val="1"/>
          <c:tx>
            <c:strRef>
              <c:f>'expo rango precios'!$C$3</c:f>
              <c:strCache>
                <c:ptCount val="1"/>
                <c:pt idx="0">
                  <c:v>Vol 2017</c:v>
                </c:pt>
              </c:strCache>
            </c:strRef>
          </c:tx>
          <c:spPr>
            <a:solidFill>
              <a:schemeClr val="accent2"/>
            </a:solidFill>
            <a:ln>
              <a:noFill/>
            </a:ln>
            <a:effectLst/>
          </c:spPr>
          <c:invertIfNegative val="0"/>
          <c:cat>
            <c:strRef>
              <c:f>'expo rango precios'!$A$4:$A$9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 rango precios'!$C$4:$C$9</c:f>
              <c:numCache>
                <c:formatCode>0.0</c:formatCode>
                <c:ptCount val="6"/>
                <c:pt idx="0">
                  <c:v>13.939080000000001</c:v>
                </c:pt>
                <c:pt idx="1">
                  <c:v>23.424492999999998</c:v>
                </c:pt>
                <c:pt idx="2">
                  <c:v>9.042897</c:v>
                </c:pt>
                <c:pt idx="3">
                  <c:v>4.4704420000000002</c:v>
                </c:pt>
                <c:pt idx="4">
                  <c:v>1.688949</c:v>
                </c:pt>
                <c:pt idx="5">
                  <c:v>0.45560400000000001</c:v>
                </c:pt>
              </c:numCache>
            </c:numRef>
          </c:val>
          <c:extLst>
            <c:ext xmlns:c16="http://schemas.microsoft.com/office/drawing/2014/chart" uri="{C3380CC4-5D6E-409C-BE32-E72D297353CC}">
              <c16:uniqueId val="{00000001-994B-4969-B6B1-C1B36E0E93BD}"/>
            </c:ext>
          </c:extLst>
        </c:ser>
        <c:ser>
          <c:idx val="4"/>
          <c:order val="3"/>
          <c:tx>
            <c:strRef>
              <c:f>'expo rango precios'!$F$3</c:f>
              <c:strCache>
                <c:ptCount val="1"/>
                <c:pt idx="0">
                  <c:v>Vol 2018</c:v>
                </c:pt>
              </c:strCache>
            </c:strRef>
          </c:tx>
          <c:spPr>
            <a:solidFill>
              <a:schemeClr val="accent5"/>
            </a:solidFill>
            <a:ln>
              <a:noFill/>
            </a:ln>
            <a:effectLst/>
          </c:spPr>
          <c:invertIfNegative val="0"/>
          <c:cat>
            <c:strRef>
              <c:f>'expo rango precios'!$A$4:$A$9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 rango precios'!$F$4:$F$9</c:f>
              <c:numCache>
                <c:formatCode>0.0</c:formatCode>
                <c:ptCount val="6"/>
                <c:pt idx="0">
                  <c:v>13.23848180888889</c:v>
                </c:pt>
                <c:pt idx="1">
                  <c:v>22.187995882222221</c:v>
                </c:pt>
                <c:pt idx="2">
                  <c:v>8.6860669644444428</c:v>
                </c:pt>
                <c:pt idx="3">
                  <c:v>4.5181583822222233</c:v>
                </c:pt>
                <c:pt idx="4">
                  <c:v>1.6813224044444444</c:v>
                </c:pt>
                <c:pt idx="5">
                  <c:v>0.42508647111111103</c:v>
                </c:pt>
              </c:numCache>
            </c:numRef>
          </c:val>
          <c:extLst>
            <c:ext xmlns:c16="http://schemas.microsoft.com/office/drawing/2014/chart" uri="{C3380CC4-5D6E-409C-BE32-E72D297353CC}">
              <c16:uniqueId val="{00000004-994B-4969-B6B1-C1B36E0E93BD}"/>
            </c:ext>
          </c:extLst>
        </c:ser>
        <c:ser>
          <c:idx val="7"/>
          <c:order val="5"/>
          <c:tx>
            <c:strRef>
              <c:f>'expo rango precios'!$I$3</c:f>
              <c:strCache>
                <c:ptCount val="1"/>
                <c:pt idx="0">
                  <c:v>Vol 2019</c:v>
                </c:pt>
              </c:strCache>
            </c:strRef>
          </c:tx>
          <c:spPr>
            <a:solidFill>
              <a:schemeClr val="accent2">
                <a:lumMod val="60000"/>
              </a:schemeClr>
            </a:solidFill>
            <a:ln>
              <a:noFill/>
            </a:ln>
            <a:effectLst/>
          </c:spPr>
          <c:invertIfNegative val="0"/>
          <c:cat>
            <c:strRef>
              <c:f>'expo rango precios'!$A$4:$A$9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 rango precios'!$I$4:$I$9</c:f>
              <c:numCache>
                <c:formatCode>0.0</c:formatCode>
                <c:ptCount val="6"/>
                <c:pt idx="0">
                  <c:v>12.419422000000001</c:v>
                </c:pt>
                <c:pt idx="1">
                  <c:v>22.222055000000001</c:v>
                </c:pt>
                <c:pt idx="2">
                  <c:v>8.2078319999999998</c:v>
                </c:pt>
                <c:pt idx="3">
                  <c:v>4.4205009999999998</c:v>
                </c:pt>
                <c:pt idx="4">
                  <c:v>1.6102890000000001</c:v>
                </c:pt>
                <c:pt idx="5">
                  <c:v>0.45341700000000001</c:v>
                </c:pt>
              </c:numCache>
            </c:numRef>
          </c:val>
          <c:extLst>
            <c:ext xmlns:c16="http://schemas.microsoft.com/office/drawing/2014/chart" uri="{C3380CC4-5D6E-409C-BE32-E72D297353CC}">
              <c16:uniqueId val="{00000007-994B-4969-B6B1-C1B36E0E93BD}"/>
            </c:ext>
          </c:extLst>
        </c:ser>
        <c:dLbls>
          <c:showLegendKey val="0"/>
          <c:showVal val="0"/>
          <c:showCatName val="0"/>
          <c:showSerName val="0"/>
          <c:showPercent val="0"/>
          <c:showBubbleSize val="0"/>
        </c:dLbls>
        <c:gapWidth val="219"/>
        <c:overlap val="-27"/>
        <c:axId val="558145807"/>
        <c:axId val="660396879"/>
      </c:barChart>
      <c:lineChart>
        <c:grouping val="standard"/>
        <c:varyColors val="0"/>
        <c:ser>
          <c:idx val="0"/>
          <c:order val="0"/>
          <c:tx>
            <c:strRef>
              <c:f>'expo rango precios'!$B$3</c:f>
              <c:strCache>
                <c:ptCount val="1"/>
                <c:pt idx="0">
                  <c:v>Val 2017</c:v>
                </c:pt>
              </c:strCache>
            </c:strRef>
          </c:tx>
          <c:spPr>
            <a:ln w="28575" cap="rnd">
              <a:solidFill>
                <a:schemeClr val="accent1"/>
              </a:solidFill>
              <a:round/>
            </a:ln>
            <a:effectLst/>
          </c:spPr>
          <c:marker>
            <c:symbol val="none"/>
          </c:marker>
          <c:cat>
            <c:strRef>
              <c:f>'expo rango precios'!$A$4:$A$9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 rango precios'!$B$4:$B$9</c:f>
              <c:numCache>
                <c:formatCode>0.0</c:formatCode>
                <c:ptCount val="6"/>
                <c:pt idx="0">
                  <c:v>238.87979799999999</c:v>
                </c:pt>
                <c:pt idx="1">
                  <c:v>540.98604499999999</c:v>
                </c:pt>
                <c:pt idx="2">
                  <c:v>311.54905200000002</c:v>
                </c:pt>
                <c:pt idx="3">
                  <c:v>206.610738</c:v>
                </c:pt>
                <c:pt idx="4">
                  <c:v>125.53328999999999</c:v>
                </c:pt>
                <c:pt idx="5">
                  <c:v>96.678217000000004</c:v>
                </c:pt>
              </c:numCache>
            </c:numRef>
          </c:val>
          <c:smooth val="0"/>
          <c:extLst>
            <c:ext xmlns:c16="http://schemas.microsoft.com/office/drawing/2014/chart" uri="{C3380CC4-5D6E-409C-BE32-E72D297353CC}">
              <c16:uniqueId val="{00000000-994B-4969-B6B1-C1B36E0E93BD}"/>
            </c:ext>
          </c:extLst>
        </c:ser>
        <c:ser>
          <c:idx val="3"/>
          <c:order val="2"/>
          <c:tx>
            <c:strRef>
              <c:f>'expo rango precios'!$E$3</c:f>
              <c:strCache>
                <c:ptCount val="1"/>
                <c:pt idx="0">
                  <c:v>Val 2018</c:v>
                </c:pt>
              </c:strCache>
            </c:strRef>
          </c:tx>
          <c:spPr>
            <a:ln w="28575" cap="rnd">
              <a:solidFill>
                <a:schemeClr val="accent4"/>
              </a:solidFill>
              <a:round/>
            </a:ln>
            <a:effectLst/>
          </c:spPr>
          <c:marker>
            <c:symbol val="none"/>
          </c:marker>
          <c:cat>
            <c:strRef>
              <c:f>'expo rango precios'!$A$4:$A$9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 rango precios'!$E$4:$E$9</c:f>
              <c:numCache>
                <c:formatCode>0.0</c:formatCode>
                <c:ptCount val="6"/>
                <c:pt idx="0">
                  <c:v>235.29123353999992</c:v>
                </c:pt>
                <c:pt idx="1">
                  <c:v>527.40607547999969</c:v>
                </c:pt>
                <c:pt idx="2">
                  <c:v>303.35164530999998</c:v>
                </c:pt>
                <c:pt idx="3">
                  <c:v>210.33013243000008</c:v>
                </c:pt>
                <c:pt idx="4">
                  <c:v>126.51553557000008</c:v>
                </c:pt>
                <c:pt idx="5">
                  <c:v>105.03870619999999</c:v>
                </c:pt>
              </c:numCache>
            </c:numRef>
          </c:val>
          <c:smooth val="0"/>
          <c:extLst>
            <c:ext xmlns:c16="http://schemas.microsoft.com/office/drawing/2014/chart" uri="{C3380CC4-5D6E-409C-BE32-E72D297353CC}">
              <c16:uniqueId val="{00000003-994B-4969-B6B1-C1B36E0E93BD}"/>
            </c:ext>
          </c:extLst>
        </c:ser>
        <c:ser>
          <c:idx val="6"/>
          <c:order val="4"/>
          <c:tx>
            <c:strRef>
              <c:f>'expo rango precios'!$H$3</c:f>
              <c:strCache>
                <c:ptCount val="1"/>
                <c:pt idx="0">
                  <c:v>Val 2019</c:v>
                </c:pt>
              </c:strCache>
            </c:strRef>
          </c:tx>
          <c:spPr>
            <a:ln w="28575" cap="rnd">
              <a:solidFill>
                <a:schemeClr val="accent1">
                  <a:lumMod val="60000"/>
                </a:schemeClr>
              </a:solidFill>
              <a:round/>
            </a:ln>
            <a:effectLst/>
          </c:spPr>
          <c:marker>
            <c:symbol val="none"/>
          </c:marker>
          <c:cat>
            <c:strRef>
              <c:f>'expo rango precios'!$A$4:$A$9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 rango precios'!$H$4:$H$9</c:f>
              <c:numCache>
                <c:formatCode>0.0</c:formatCode>
                <c:ptCount val="6"/>
                <c:pt idx="0">
                  <c:v>213.44108900000001</c:v>
                </c:pt>
                <c:pt idx="1">
                  <c:v>517.40012100000001</c:v>
                </c:pt>
                <c:pt idx="2">
                  <c:v>281.08668599999999</c:v>
                </c:pt>
                <c:pt idx="3">
                  <c:v>204.20909800000001</c:v>
                </c:pt>
                <c:pt idx="4">
                  <c:v>120.66380599999999</c:v>
                </c:pt>
                <c:pt idx="5">
                  <c:v>108.188372</c:v>
                </c:pt>
              </c:numCache>
            </c:numRef>
          </c:val>
          <c:smooth val="0"/>
          <c:extLst>
            <c:ext xmlns:c16="http://schemas.microsoft.com/office/drawing/2014/chart" uri="{C3380CC4-5D6E-409C-BE32-E72D297353CC}">
              <c16:uniqueId val="{00000006-994B-4969-B6B1-C1B36E0E93BD}"/>
            </c:ext>
          </c:extLst>
        </c:ser>
        <c:dLbls>
          <c:showLegendKey val="0"/>
          <c:showVal val="0"/>
          <c:showCatName val="0"/>
          <c:showSerName val="0"/>
          <c:showPercent val="0"/>
          <c:showBubbleSize val="0"/>
        </c:dLbls>
        <c:marker val="1"/>
        <c:smooth val="0"/>
        <c:axId val="558098607"/>
        <c:axId val="660391471"/>
      </c:lineChart>
      <c:catAx>
        <c:axId val="558145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60396879"/>
        <c:crosses val="autoZero"/>
        <c:auto val="1"/>
        <c:lblAlgn val="ctr"/>
        <c:lblOffset val="100"/>
        <c:noMultiLvlLbl val="0"/>
      </c:catAx>
      <c:valAx>
        <c:axId val="6603968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de cajas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58145807"/>
        <c:crosses val="autoZero"/>
        <c:crossBetween val="between"/>
      </c:valAx>
      <c:valAx>
        <c:axId val="660391471"/>
        <c:scaling>
          <c:orientation val="minMax"/>
          <c:max val="550"/>
          <c:min val="5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58098607"/>
        <c:crosses val="max"/>
        <c:crossBetween val="between"/>
      </c:valAx>
      <c:catAx>
        <c:axId val="558098607"/>
        <c:scaling>
          <c:orientation val="minMax"/>
        </c:scaling>
        <c:delete val="1"/>
        <c:axPos val="b"/>
        <c:numFmt formatCode="General" sourceLinked="1"/>
        <c:majorTickMark val="out"/>
        <c:minorTickMark val="none"/>
        <c:tickLblPos val="nextTo"/>
        <c:crossAx val="660391471"/>
        <c:crosses val="autoZero"/>
        <c:auto val="1"/>
        <c:lblAlgn val="ctr"/>
        <c:lblOffset val="100"/>
        <c:noMultiLvlLbl val="0"/>
      </c:catAx>
      <c:spPr>
        <a:noFill/>
        <a:ln>
          <a:noFill/>
        </a:ln>
        <a:effectLst/>
      </c:spPr>
    </c:plotArea>
    <c:legend>
      <c:legendPos val="b"/>
      <c:layout>
        <c:manualLayout>
          <c:xMode val="edge"/>
          <c:yMode val="edge"/>
          <c:x val="0.18515391240157478"/>
          <c:y val="0.87290228822068383"/>
          <c:w val="0.62969217519685039"/>
          <c:h val="5.6627913121598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paperSize="126" orientation="landscape"/>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i="0" baseline="0">
                <a:effectLst/>
              </a:rPr>
              <a:t>Gráfico 8. Exportaciones de vino a granel por rangos de precios</a:t>
            </a:r>
            <a:endParaRPr lang="es-CL" sz="1100">
              <a:effectLst/>
            </a:endParaRPr>
          </a:p>
          <a:p>
            <a:pPr>
              <a:defRPr sz="1100"/>
            </a:pPr>
            <a:r>
              <a:rPr lang="en-US" sz="1100" b="1" i="0" baseline="0">
                <a:effectLst/>
              </a:rPr>
              <a:t>2017 - 2018-2019</a:t>
            </a:r>
            <a:endParaRPr lang="es-CL"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8.9155127871320253E-2"/>
          <c:y val="0.1597046150807537"/>
          <c:w val="0.82168974425735952"/>
          <c:h val="0.58719640875141421"/>
        </c:manualLayout>
      </c:layout>
      <c:barChart>
        <c:barDir val="col"/>
        <c:grouping val="clustered"/>
        <c:varyColors val="0"/>
        <c:ser>
          <c:idx val="1"/>
          <c:order val="1"/>
          <c:tx>
            <c:strRef>
              <c:f>'expo rango precios'!$C$37</c:f>
              <c:strCache>
                <c:ptCount val="1"/>
                <c:pt idx="0">
                  <c:v>Vol 2017</c:v>
                </c:pt>
              </c:strCache>
            </c:strRef>
          </c:tx>
          <c:spPr>
            <a:solidFill>
              <a:schemeClr val="accent2"/>
            </a:solidFill>
            <a:ln>
              <a:noFill/>
            </a:ln>
            <a:effectLst/>
          </c:spPr>
          <c:invertIfNegative val="0"/>
          <c:cat>
            <c:strRef>
              <c:f>'expo rango precios'!$A$38:$A$43</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 rango precios'!$C$38:$C$43</c:f>
              <c:numCache>
                <c:formatCode>0.0</c:formatCode>
                <c:ptCount val="6"/>
                <c:pt idx="0">
                  <c:v>193.623526</c:v>
                </c:pt>
                <c:pt idx="1">
                  <c:v>127.400583</c:v>
                </c:pt>
                <c:pt idx="2">
                  <c:v>53.504049000000002</c:v>
                </c:pt>
                <c:pt idx="3">
                  <c:v>18.101331999999999</c:v>
                </c:pt>
                <c:pt idx="4">
                  <c:v>1.2915220000000001</c:v>
                </c:pt>
                <c:pt idx="5">
                  <c:v>8.489E-3</c:v>
                </c:pt>
              </c:numCache>
            </c:numRef>
          </c:val>
          <c:extLst>
            <c:ext xmlns:c16="http://schemas.microsoft.com/office/drawing/2014/chart" uri="{C3380CC4-5D6E-409C-BE32-E72D297353CC}">
              <c16:uniqueId val="{00000001-22A2-4EF9-9199-25D20E91EC04}"/>
            </c:ext>
          </c:extLst>
        </c:ser>
        <c:ser>
          <c:idx val="4"/>
          <c:order val="3"/>
          <c:tx>
            <c:strRef>
              <c:f>'expo rango precios'!$F$37</c:f>
              <c:strCache>
                <c:ptCount val="1"/>
                <c:pt idx="0">
                  <c:v>Vol 2018</c:v>
                </c:pt>
              </c:strCache>
            </c:strRef>
          </c:tx>
          <c:spPr>
            <a:solidFill>
              <a:schemeClr val="accent5"/>
            </a:solidFill>
            <a:ln>
              <a:noFill/>
            </a:ln>
            <a:effectLst/>
          </c:spPr>
          <c:invertIfNegative val="0"/>
          <c:cat>
            <c:strRef>
              <c:f>'expo rango precios'!$A$38:$A$43</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 rango precios'!$F$38:$F$43</c:f>
              <c:numCache>
                <c:formatCode>0.0</c:formatCode>
                <c:ptCount val="6"/>
                <c:pt idx="0">
                  <c:v>99.618221000000005</c:v>
                </c:pt>
                <c:pt idx="1">
                  <c:v>95.318815999999998</c:v>
                </c:pt>
                <c:pt idx="2">
                  <c:v>139.8292386</c:v>
                </c:pt>
                <c:pt idx="3">
                  <c:v>19.646652</c:v>
                </c:pt>
                <c:pt idx="4">
                  <c:v>1.3886400000000001</c:v>
                </c:pt>
                <c:pt idx="5">
                  <c:v>2.5500000000000002E-4</c:v>
                </c:pt>
              </c:numCache>
            </c:numRef>
          </c:val>
          <c:extLst>
            <c:ext xmlns:c16="http://schemas.microsoft.com/office/drawing/2014/chart" uri="{C3380CC4-5D6E-409C-BE32-E72D297353CC}">
              <c16:uniqueId val="{00000004-22A2-4EF9-9199-25D20E91EC04}"/>
            </c:ext>
          </c:extLst>
        </c:ser>
        <c:ser>
          <c:idx val="7"/>
          <c:order val="5"/>
          <c:tx>
            <c:strRef>
              <c:f>'expo rango precios'!$I$37</c:f>
              <c:strCache>
                <c:ptCount val="1"/>
                <c:pt idx="0">
                  <c:v>Vol 2019</c:v>
                </c:pt>
              </c:strCache>
            </c:strRef>
          </c:tx>
          <c:spPr>
            <a:solidFill>
              <a:schemeClr val="accent2">
                <a:lumMod val="60000"/>
              </a:schemeClr>
            </a:solidFill>
            <a:ln>
              <a:noFill/>
            </a:ln>
            <a:effectLst/>
          </c:spPr>
          <c:invertIfNegative val="0"/>
          <c:cat>
            <c:strRef>
              <c:f>'expo rango precios'!$A$38:$A$43</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 rango precios'!$I$38:$I$43</c:f>
              <c:numCache>
                <c:formatCode>0.0</c:formatCode>
                <c:ptCount val="6"/>
                <c:pt idx="0">
                  <c:v>140.716948</c:v>
                </c:pt>
                <c:pt idx="1">
                  <c:v>86.941073000000003</c:v>
                </c:pt>
                <c:pt idx="2">
                  <c:v>109.39868300000001</c:v>
                </c:pt>
                <c:pt idx="3">
                  <c:v>40.163291999999998</c:v>
                </c:pt>
                <c:pt idx="4">
                  <c:v>2.3683730000000001</c:v>
                </c:pt>
                <c:pt idx="5">
                  <c:v>3.1947999999999997E-2</c:v>
                </c:pt>
              </c:numCache>
            </c:numRef>
          </c:val>
          <c:extLst>
            <c:ext xmlns:c16="http://schemas.microsoft.com/office/drawing/2014/chart" uri="{C3380CC4-5D6E-409C-BE32-E72D297353CC}">
              <c16:uniqueId val="{00000007-22A2-4EF9-9199-25D20E91EC04}"/>
            </c:ext>
          </c:extLst>
        </c:ser>
        <c:dLbls>
          <c:showLegendKey val="0"/>
          <c:showVal val="0"/>
          <c:showCatName val="0"/>
          <c:showSerName val="0"/>
          <c:showPercent val="0"/>
          <c:showBubbleSize val="0"/>
        </c:dLbls>
        <c:gapWidth val="219"/>
        <c:overlap val="-27"/>
        <c:axId val="666115759"/>
        <c:axId val="552081535"/>
      </c:barChart>
      <c:lineChart>
        <c:grouping val="standard"/>
        <c:varyColors val="0"/>
        <c:ser>
          <c:idx val="0"/>
          <c:order val="0"/>
          <c:tx>
            <c:strRef>
              <c:f>'expo rango precios'!$B$37</c:f>
              <c:strCache>
                <c:ptCount val="1"/>
                <c:pt idx="0">
                  <c:v>Val 2017</c:v>
                </c:pt>
              </c:strCache>
            </c:strRef>
          </c:tx>
          <c:spPr>
            <a:ln w="28575" cap="rnd">
              <a:solidFill>
                <a:schemeClr val="accent1"/>
              </a:solidFill>
              <a:round/>
            </a:ln>
            <a:effectLst/>
          </c:spPr>
          <c:marker>
            <c:symbol val="none"/>
          </c:marker>
          <c:cat>
            <c:strRef>
              <c:f>'expo rango precios'!$A$38:$A$43</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 rango precios'!$B$38:$B$43</c:f>
              <c:numCache>
                <c:formatCode>0.0</c:formatCode>
                <c:ptCount val="6"/>
                <c:pt idx="0">
                  <c:v>126.27732399999999</c:v>
                </c:pt>
                <c:pt idx="1">
                  <c:v>112.588087</c:v>
                </c:pt>
                <c:pt idx="2">
                  <c:v>62.229281</c:v>
                </c:pt>
                <c:pt idx="3">
                  <c:v>33.604339000000003</c:v>
                </c:pt>
                <c:pt idx="4">
                  <c:v>4.9439719999999996</c:v>
                </c:pt>
                <c:pt idx="5">
                  <c:v>0.48635099999999998</c:v>
                </c:pt>
              </c:numCache>
            </c:numRef>
          </c:val>
          <c:smooth val="0"/>
          <c:extLst>
            <c:ext xmlns:c16="http://schemas.microsoft.com/office/drawing/2014/chart" uri="{C3380CC4-5D6E-409C-BE32-E72D297353CC}">
              <c16:uniqueId val="{00000000-22A2-4EF9-9199-25D20E91EC04}"/>
            </c:ext>
          </c:extLst>
        </c:ser>
        <c:ser>
          <c:idx val="3"/>
          <c:order val="2"/>
          <c:tx>
            <c:strRef>
              <c:f>'expo rango precios'!$E$37</c:f>
              <c:strCache>
                <c:ptCount val="1"/>
                <c:pt idx="0">
                  <c:v>Val 2018</c:v>
                </c:pt>
              </c:strCache>
            </c:strRef>
          </c:tx>
          <c:spPr>
            <a:ln w="28575" cap="rnd">
              <a:solidFill>
                <a:schemeClr val="accent4"/>
              </a:solidFill>
              <a:round/>
            </a:ln>
            <a:effectLst/>
          </c:spPr>
          <c:marker>
            <c:symbol val="none"/>
          </c:marker>
          <c:cat>
            <c:strRef>
              <c:f>'expo rango precios'!$A$38:$A$43</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 rango precios'!$E$38:$E$43</c:f>
              <c:numCache>
                <c:formatCode>0.0</c:formatCode>
                <c:ptCount val="6"/>
                <c:pt idx="0">
                  <c:v>74.585945950000038</c:v>
                </c:pt>
                <c:pt idx="1">
                  <c:v>85.707667139999998</c:v>
                </c:pt>
                <c:pt idx="2">
                  <c:v>157.57347421999998</c:v>
                </c:pt>
                <c:pt idx="3">
                  <c:v>35.111726320000002</c:v>
                </c:pt>
                <c:pt idx="4">
                  <c:v>5.2016067400000008</c:v>
                </c:pt>
                <c:pt idx="5">
                  <c:v>2.2926489999999997E-2</c:v>
                </c:pt>
              </c:numCache>
            </c:numRef>
          </c:val>
          <c:smooth val="0"/>
          <c:extLst>
            <c:ext xmlns:c16="http://schemas.microsoft.com/office/drawing/2014/chart" uri="{C3380CC4-5D6E-409C-BE32-E72D297353CC}">
              <c16:uniqueId val="{00000003-22A2-4EF9-9199-25D20E91EC04}"/>
            </c:ext>
          </c:extLst>
        </c:ser>
        <c:ser>
          <c:idx val="6"/>
          <c:order val="4"/>
          <c:tx>
            <c:strRef>
              <c:f>'expo rango precios'!$H$37</c:f>
              <c:strCache>
                <c:ptCount val="1"/>
                <c:pt idx="0">
                  <c:v>Val 2019</c:v>
                </c:pt>
              </c:strCache>
            </c:strRef>
          </c:tx>
          <c:spPr>
            <a:ln w="28575" cap="rnd">
              <a:solidFill>
                <a:schemeClr val="accent1">
                  <a:lumMod val="60000"/>
                </a:schemeClr>
              </a:solidFill>
              <a:round/>
            </a:ln>
            <a:effectLst/>
          </c:spPr>
          <c:marker>
            <c:symbol val="none"/>
          </c:marker>
          <c:cat>
            <c:strRef>
              <c:f>'expo rango precios'!$A$38:$A$43</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 rango precios'!$H$38:$H$43</c:f>
              <c:numCache>
                <c:formatCode>0.0</c:formatCode>
                <c:ptCount val="6"/>
                <c:pt idx="0">
                  <c:v>87.236891999999997</c:v>
                </c:pt>
                <c:pt idx="1">
                  <c:v>76.575999999999993</c:v>
                </c:pt>
                <c:pt idx="2">
                  <c:v>121.524142</c:v>
                </c:pt>
                <c:pt idx="3">
                  <c:v>62.097760999999998</c:v>
                </c:pt>
                <c:pt idx="4">
                  <c:v>14.746649</c:v>
                </c:pt>
                <c:pt idx="5">
                  <c:v>0.45255600000000001</c:v>
                </c:pt>
              </c:numCache>
            </c:numRef>
          </c:val>
          <c:smooth val="0"/>
          <c:extLst>
            <c:ext xmlns:c16="http://schemas.microsoft.com/office/drawing/2014/chart" uri="{C3380CC4-5D6E-409C-BE32-E72D297353CC}">
              <c16:uniqueId val="{00000006-22A2-4EF9-9199-25D20E91EC04}"/>
            </c:ext>
          </c:extLst>
        </c:ser>
        <c:dLbls>
          <c:showLegendKey val="0"/>
          <c:showVal val="0"/>
          <c:showCatName val="0"/>
          <c:showSerName val="0"/>
          <c:showPercent val="0"/>
          <c:showBubbleSize val="0"/>
        </c:dLbls>
        <c:marker val="1"/>
        <c:smooth val="0"/>
        <c:axId val="737200015"/>
        <c:axId val="731434415"/>
      </c:lineChart>
      <c:catAx>
        <c:axId val="66611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52081535"/>
        <c:crosses val="autoZero"/>
        <c:auto val="1"/>
        <c:lblAlgn val="ctr"/>
        <c:lblOffset val="100"/>
        <c:noMultiLvlLbl val="0"/>
      </c:catAx>
      <c:valAx>
        <c:axId val="552081535"/>
        <c:scaling>
          <c:orientation val="minMax"/>
          <c:max val="20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 de litros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66115759"/>
        <c:crosses val="autoZero"/>
        <c:crossBetween val="between"/>
      </c:valAx>
      <c:valAx>
        <c:axId val="731434415"/>
        <c:scaling>
          <c:orientation val="minMax"/>
          <c:max val="160"/>
          <c:min val="-1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Millones</a:t>
                </a:r>
                <a:r>
                  <a:rPr lang="es-CL" baseline="0"/>
                  <a:t> de USD</a:t>
                </a:r>
                <a:endParaRPr lang="es-C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37200015"/>
        <c:crosses val="max"/>
        <c:crossBetween val="between"/>
      </c:valAx>
      <c:catAx>
        <c:axId val="737200015"/>
        <c:scaling>
          <c:orientation val="minMax"/>
        </c:scaling>
        <c:delete val="1"/>
        <c:axPos val="b"/>
        <c:numFmt formatCode="General" sourceLinked="1"/>
        <c:majorTickMark val="out"/>
        <c:minorTickMark val="none"/>
        <c:tickLblPos val="nextTo"/>
        <c:crossAx val="731434415"/>
        <c:crosses val="autoZero"/>
        <c:auto val="1"/>
        <c:lblAlgn val="ctr"/>
        <c:lblOffset val="100"/>
        <c:noMultiLvlLbl val="0"/>
      </c:catAx>
      <c:spPr>
        <a:noFill/>
        <a:ln>
          <a:noFill/>
        </a:ln>
        <a:effectLst/>
      </c:spPr>
    </c:plotArea>
    <c:legend>
      <c:legendPos val="b"/>
      <c:layout>
        <c:manualLayout>
          <c:xMode val="edge"/>
          <c:yMode val="edge"/>
          <c:x val="0.18225777593685161"/>
          <c:y val="0.86750883964972025"/>
          <c:w val="0.63548432396311016"/>
          <c:h val="5.75124678241043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9525</xdr:colOff>
      <xdr:row>43</xdr:row>
      <xdr:rowOff>9525</xdr:rowOff>
    </xdr:from>
    <xdr:to>
      <xdr:col>2</xdr:col>
      <xdr:colOff>180975</xdr:colOff>
      <xdr:row>43</xdr:row>
      <xdr:rowOff>133350</xdr:rowOff>
    </xdr:to>
    <xdr:pic>
      <xdr:nvPicPr>
        <xdr:cNvPr id="3" name="Picture 1" descr="LOGO_FUCOA">
          <a:extLst>
            <a:ext uri="{FF2B5EF4-FFF2-40B4-BE49-F238E27FC236}">
              <a16:creationId xmlns:a16="http://schemas.microsoft.com/office/drawing/2014/main" id="{C7A78573-5C51-47D2-B8D5-CC584C533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9525" y="8410575"/>
          <a:ext cx="1809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95250</xdr:rowOff>
    </xdr:from>
    <xdr:to>
      <xdr:col>2</xdr:col>
      <xdr:colOff>28575</xdr:colOff>
      <xdr:row>7</xdr:row>
      <xdr:rowOff>171450</xdr:rowOff>
    </xdr:to>
    <xdr:pic>
      <xdr:nvPicPr>
        <xdr:cNvPr id="4" name="Imagen 3">
          <a:extLst>
            <a:ext uri="{FF2B5EF4-FFF2-40B4-BE49-F238E27FC236}">
              <a16:creationId xmlns:a16="http://schemas.microsoft.com/office/drawing/2014/main" id="{AE489DDD-30EB-4FEE-85A8-BFF189B1060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95250"/>
          <a:ext cx="1552575" cy="14097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771524</xdr:colOff>
      <xdr:row>14</xdr:row>
      <xdr:rowOff>171450</xdr:rowOff>
    </xdr:to>
    <xdr:graphicFrame macro="">
      <xdr:nvGraphicFramePr>
        <xdr:cNvPr id="2" name="Gráfico 1">
          <a:extLst>
            <a:ext uri="{FF2B5EF4-FFF2-40B4-BE49-F238E27FC236}">
              <a16:creationId xmlns:a16="http://schemas.microsoft.com/office/drawing/2014/main" id="{C1372E6B-CC93-4FF8-85A5-4068F8EB9E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14287</xdr:rowOff>
    </xdr:from>
    <xdr:to>
      <xdr:col>6</xdr:col>
      <xdr:colOff>781050</xdr:colOff>
      <xdr:row>30</xdr:row>
      <xdr:rowOff>180975</xdr:rowOff>
    </xdr:to>
    <xdr:graphicFrame macro="">
      <xdr:nvGraphicFramePr>
        <xdr:cNvPr id="3" name="Gráfico 2">
          <a:extLst>
            <a:ext uri="{FF2B5EF4-FFF2-40B4-BE49-F238E27FC236}">
              <a16:creationId xmlns:a16="http://schemas.microsoft.com/office/drawing/2014/main" id="{0AFE151C-5876-46EC-AF14-F1A3575B62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9526</xdr:rowOff>
    </xdr:from>
    <xdr:to>
      <xdr:col>6</xdr:col>
      <xdr:colOff>742950</xdr:colOff>
      <xdr:row>46</xdr:row>
      <xdr:rowOff>123825</xdr:rowOff>
    </xdr:to>
    <xdr:graphicFrame macro="">
      <xdr:nvGraphicFramePr>
        <xdr:cNvPr id="4" name="Gráfico 3">
          <a:extLst>
            <a:ext uri="{FF2B5EF4-FFF2-40B4-BE49-F238E27FC236}">
              <a16:creationId xmlns:a16="http://schemas.microsoft.com/office/drawing/2014/main" id="{BD7064A5-3D4B-4F7E-8D26-96268EF3A8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752474</xdr:colOff>
      <xdr:row>15</xdr:row>
      <xdr:rowOff>0</xdr:rowOff>
    </xdr:to>
    <xdr:graphicFrame macro="">
      <xdr:nvGraphicFramePr>
        <xdr:cNvPr id="2" name="Gráfico 1">
          <a:extLst>
            <a:ext uri="{FF2B5EF4-FFF2-40B4-BE49-F238E27FC236}">
              <a16:creationId xmlns:a16="http://schemas.microsoft.com/office/drawing/2014/main" id="{6F706CF1-9A5A-4F86-AF3E-3E24C619B6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4761</xdr:rowOff>
    </xdr:from>
    <xdr:to>
      <xdr:col>6</xdr:col>
      <xdr:colOff>762000</xdr:colOff>
      <xdr:row>30</xdr:row>
      <xdr:rowOff>180974</xdr:rowOff>
    </xdr:to>
    <xdr:graphicFrame macro="">
      <xdr:nvGraphicFramePr>
        <xdr:cNvPr id="3" name="Gráfico 2">
          <a:extLst>
            <a:ext uri="{FF2B5EF4-FFF2-40B4-BE49-F238E27FC236}">
              <a16:creationId xmlns:a16="http://schemas.microsoft.com/office/drawing/2014/main" id="{53C4CE1F-1075-4427-B648-0CA9546C29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180975</xdr:rowOff>
    </xdr:from>
    <xdr:to>
      <xdr:col>6</xdr:col>
      <xdr:colOff>771524</xdr:colOff>
      <xdr:row>46</xdr:row>
      <xdr:rowOff>157162</xdr:rowOff>
    </xdr:to>
    <xdr:graphicFrame macro="">
      <xdr:nvGraphicFramePr>
        <xdr:cNvPr id="4" name="Gráfico 3">
          <a:extLst>
            <a:ext uri="{FF2B5EF4-FFF2-40B4-BE49-F238E27FC236}">
              <a16:creationId xmlns:a16="http://schemas.microsoft.com/office/drawing/2014/main" id="{78BA50DD-5EA9-4374-B242-FF7AE26471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752474</xdr:colOff>
      <xdr:row>16</xdr:row>
      <xdr:rowOff>0</xdr:rowOff>
    </xdr:to>
    <xdr:graphicFrame macro="">
      <xdr:nvGraphicFramePr>
        <xdr:cNvPr id="2" name="Gráfico 1">
          <a:extLst>
            <a:ext uri="{FF2B5EF4-FFF2-40B4-BE49-F238E27FC236}">
              <a16:creationId xmlns:a16="http://schemas.microsoft.com/office/drawing/2014/main" id="{389FA05F-FAB8-4875-8458-CDDBF801F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17</xdr:row>
      <xdr:rowOff>14286</xdr:rowOff>
    </xdr:from>
    <xdr:to>
      <xdr:col>9</xdr:col>
      <xdr:colOff>752475</xdr:colOff>
      <xdr:row>33</xdr:row>
      <xdr:rowOff>57150</xdr:rowOff>
    </xdr:to>
    <xdr:graphicFrame macro="">
      <xdr:nvGraphicFramePr>
        <xdr:cNvPr id="3" name="Gráfico 2">
          <a:extLst>
            <a:ext uri="{FF2B5EF4-FFF2-40B4-BE49-F238E27FC236}">
              <a16:creationId xmlns:a16="http://schemas.microsoft.com/office/drawing/2014/main" id="{98EA9AD7-3574-4A9A-9925-6A32CA5C8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19</xdr:row>
      <xdr:rowOff>128587</xdr:rowOff>
    </xdr:from>
    <xdr:to>
      <xdr:col>12</xdr:col>
      <xdr:colOff>619125</xdr:colOff>
      <xdr:row>33</xdr:row>
      <xdr:rowOff>76200</xdr:rowOff>
    </xdr:to>
    <xdr:graphicFrame macro="">
      <xdr:nvGraphicFramePr>
        <xdr:cNvPr id="2" name="Gráfico 1">
          <a:extLst>
            <a:ext uri="{FF2B5EF4-FFF2-40B4-BE49-F238E27FC236}">
              <a16:creationId xmlns:a16="http://schemas.microsoft.com/office/drawing/2014/main" id="{4A7DF215-9657-499B-A288-970E13E893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14287</xdr:rowOff>
    </xdr:from>
    <xdr:to>
      <xdr:col>6</xdr:col>
      <xdr:colOff>771524</xdr:colOff>
      <xdr:row>20</xdr:row>
      <xdr:rowOff>266700</xdr:rowOff>
    </xdr:to>
    <xdr:graphicFrame macro="">
      <xdr:nvGraphicFramePr>
        <xdr:cNvPr id="2" name="Gráfico 1">
          <a:extLst>
            <a:ext uri="{FF2B5EF4-FFF2-40B4-BE49-F238E27FC236}">
              <a16:creationId xmlns:a16="http://schemas.microsoft.com/office/drawing/2014/main" id="{E4385D9E-059E-45B2-84D3-54AE87B3B1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6</xdr:col>
      <xdr:colOff>781050</xdr:colOff>
      <xdr:row>42</xdr:row>
      <xdr:rowOff>109537</xdr:rowOff>
    </xdr:to>
    <xdr:graphicFrame macro="">
      <xdr:nvGraphicFramePr>
        <xdr:cNvPr id="3" name="Gráfico 2">
          <a:extLst>
            <a:ext uri="{FF2B5EF4-FFF2-40B4-BE49-F238E27FC236}">
              <a16:creationId xmlns:a16="http://schemas.microsoft.com/office/drawing/2014/main" id="{4E02DEC7-1494-43CC-968B-FBD9768ED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66675</xdr:rowOff>
    </xdr:from>
    <xdr:to>
      <xdr:col>6</xdr:col>
      <xdr:colOff>752475</xdr:colOff>
      <xdr:row>42</xdr:row>
      <xdr:rowOff>87854</xdr:rowOff>
    </xdr:to>
    <xdr:sp macro="" textlink="">
      <xdr:nvSpPr>
        <xdr:cNvPr id="4" name="CuadroTexto 1">
          <a:extLst>
            <a:ext uri="{FF2B5EF4-FFF2-40B4-BE49-F238E27FC236}">
              <a16:creationId xmlns:a16="http://schemas.microsoft.com/office/drawing/2014/main" id="{54A7B121-522F-4DB3-AEF2-A7D9D8C2B097}"/>
            </a:ext>
          </a:extLst>
        </xdr:cNvPr>
        <xdr:cNvSpPr txBox="1"/>
      </xdr:nvSpPr>
      <xdr:spPr>
        <a:xfrm>
          <a:off x="0" y="8143875"/>
          <a:ext cx="5667375" cy="21167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CL" sz="900"/>
            <a:t>Fuente: elaborado por Odepa con información del SAG.</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cdr:x>
      <cdr:y>0.95049</cdr:y>
    </cdr:from>
    <cdr:to>
      <cdr:x>0.98571</cdr:x>
      <cdr:y>0.99449</cdr:y>
    </cdr:to>
    <cdr:sp macro="" textlink="">
      <cdr:nvSpPr>
        <cdr:cNvPr id="2" name="1 CuadroTexto">
          <a:extLst xmlns:a="http://schemas.openxmlformats.org/drawingml/2006/main">
            <a:ext uri="{FF2B5EF4-FFF2-40B4-BE49-F238E27FC236}">
              <a16:creationId xmlns:a16="http://schemas.microsoft.com/office/drawing/2014/main" id="{3F95081F-C92F-44EC-937F-A570CBE6D6E2}"/>
            </a:ext>
          </a:extLst>
        </cdr:cNvPr>
        <cdr:cNvSpPr txBox="1"/>
      </cdr:nvSpPr>
      <cdr:spPr>
        <a:xfrm xmlns:a="http://schemas.openxmlformats.org/drawingml/2006/main">
          <a:off x="0" y="3870325"/>
          <a:ext cx="5605175" cy="1791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t>Fuente</a:t>
          </a:r>
          <a:r>
            <a:rPr lang="es-ES" sz="900"/>
            <a:t>: elaborado por Odepa con antecedentes del</a:t>
          </a:r>
          <a:r>
            <a:rPr lang="es-ES" sz="900" baseline="0"/>
            <a:t> SAG</a:t>
          </a:r>
          <a:endParaRPr lang="es-ES" sz="9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9524</xdr:colOff>
      <xdr:row>21</xdr:row>
      <xdr:rowOff>14287</xdr:rowOff>
    </xdr:from>
    <xdr:to>
      <xdr:col>14</xdr:col>
      <xdr:colOff>409574</xdr:colOff>
      <xdr:row>33</xdr:row>
      <xdr:rowOff>142875</xdr:rowOff>
    </xdr:to>
    <xdr:graphicFrame macro="">
      <xdr:nvGraphicFramePr>
        <xdr:cNvPr id="2" name="Gráfico 1">
          <a:extLst>
            <a:ext uri="{FF2B5EF4-FFF2-40B4-BE49-F238E27FC236}">
              <a16:creationId xmlns:a16="http://schemas.microsoft.com/office/drawing/2014/main" id="{29D88B63-46BE-4759-BD7F-EDDF182E8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0.92186</cdr:y>
    </cdr:from>
    <cdr:to>
      <cdr:x>1</cdr:x>
      <cdr:y>1</cdr:y>
    </cdr:to>
    <cdr:sp macro="" textlink="">
      <cdr:nvSpPr>
        <cdr:cNvPr id="2" name="CuadroTexto 1">
          <a:extLst xmlns:a="http://schemas.openxmlformats.org/drawingml/2006/main">
            <a:ext uri="{FF2B5EF4-FFF2-40B4-BE49-F238E27FC236}">
              <a16:creationId xmlns:a16="http://schemas.microsoft.com/office/drawing/2014/main" id="{22AC58A5-0470-41DD-B593-4B0BFC76527F}"/>
            </a:ext>
          </a:extLst>
        </cdr:cNvPr>
        <cdr:cNvSpPr txBox="1"/>
      </cdr:nvSpPr>
      <cdr:spPr>
        <a:xfrm xmlns:a="http://schemas.openxmlformats.org/drawingml/2006/main">
          <a:off x="0" y="2528850"/>
          <a:ext cx="4572000" cy="214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a:t>Fuente: elaborado por Odepa con información del SAG.</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733424</xdr:colOff>
      <xdr:row>19</xdr:row>
      <xdr:rowOff>0</xdr:rowOff>
    </xdr:to>
    <xdr:graphicFrame macro="">
      <xdr:nvGraphicFramePr>
        <xdr:cNvPr id="3" name="Gráfico 2">
          <a:extLst>
            <a:ext uri="{FF2B5EF4-FFF2-40B4-BE49-F238E27FC236}">
              <a16:creationId xmlns:a16="http://schemas.microsoft.com/office/drawing/2014/main" id="{EAD0BA2E-DD51-40B3-8495-FF6AE7B48E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6</xdr:col>
      <xdr:colOff>762000</xdr:colOff>
      <xdr:row>31</xdr:row>
      <xdr:rowOff>161925</xdr:rowOff>
    </xdr:to>
    <xdr:sp macro="" textlink="">
      <xdr:nvSpPr>
        <xdr:cNvPr id="4" name="2 CuadroTexto">
          <a:extLst>
            <a:ext uri="{FF2B5EF4-FFF2-40B4-BE49-F238E27FC236}">
              <a16:creationId xmlns:a16="http://schemas.microsoft.com/office/drawing/2014/main" id="{34F82A19-F4B3-4117-9CF4-28147721B1B9}"/>
            </a:ext>
          </a:extLst>
        </xdr:cNvPr>
        <xdr:cNvSpPr txBox="1"/>
      </xdr:nvSpPr>
      <xdr:spPr>
        <a:xfrm>
          <a:off x="0" y="4200524"/>
          <a:ext cx="5676900" cy="186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000">
              <a:latin typeface="+mn-lt"/>
            </a:rPr>
            <a:t>El gráfico </a:t>
          </a:r>
          <a:r>
            <a:rPr lang="es-ES" sz="1000" baseline="0">
              <a:latin typeface="+mn-lt"/>
            </a:rPr>
            <a:t>adjunto está basado en información disponible de precios de vinos a granel, tanto en Chile como en Argentina. La comparación se realiza haciendo la transformación de los precios de vinos argentinos a valores expresados en pesos chilenos, considerando el tipo de cambio oficial (peso chileno</a:t>
          </a:r>
          <a:r>
            <a:rPr lang="es-ES" sz="1000" i="1" baseline="0">
              <a:latin typeface="+mn-lt"/>
            </a:rPr>
            <a:t> / </a:t>
          </a:r>
          <a:r>
            <a:rPr lang="es-ES" sz="1000" baseline="0">
              <a:latin typeface="+mn-lt"/>
            </a:rPr>
            <a:t>peso argentino) vigente en el período en que se registró cada precio.</a:t>
          </a:r>
        </a:p>
        <a:p>
          <a:pPr algn="just"/>
          <a:r>
            <a:rPr lang="es-ES" sz="1000" baseline="0">
              <a:latin typeface="+mn-lt"/>
            </a:rPr>
            <a:t>Se advierte que esta comparación puede no resultar efectiva ni real en términos de los niveles registrados en cada caso, toda vez que probablemente las calidades de los vinos son diferentes  y podrían no ser directamente comparables. No obstante, se estima que  permite analizar las trayectorias o evolución que han seguido los precios de cada tipo de vino en ambos mercados, desde el momento en que comienzan todas las series (enero de 2010). En consecuencia, se recomienda ser bastante cautelosos al momento de emitir juicios respecto a estos antecedentes, particularmente en relación con los niveles de precios registrados en uno y otro mercado, e interpretar más bien las variaciones que se observan en cada caso.</a:t>
          </a:r>
          <a:endParaRPr lang="es-ES" sz="1000">
            <a:latin typeface="+mn-lt"/>
          </a:endParaRP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cdr:x>
      <cdr:y>0.92335</cdr:y>
    </cdr:from>
    <cdr:to>
      <cdr:x>1</cdr:x>
      <cdr:y>1</cdr:y>
    </cdr:to>
    <cdr:sp macro="" textlink="">
      <cdr:nvSpPr>
        <cdr:cNvPr id="2" name="CuadroTexto 1">
          <a:extLst xmlns:a="http://schemas.openxmlformats.org/drawingml/2006/main">
            <a:ext uri="{FF2B5EF4-FFF2-40B4-BE49-F238E27FC236}">
              <a16:creationId xmlns:a16="http://schemas.microsoft.com/office/drawing/2014/main" id="{54B63A92-2AC6-4B5C-8383-1E09C2B551FB}"/>
            </a:ext>
          </a:extLst>
        </cdr:cNvPr>
        <cdr:cNvSpPr txBox="1"/>
      </cdr:nvSpPr>
      <cdr:spPr>
        <a:xfrm xmlns:a="http://schemas.openxmlformats.org/drawingml/2006/main">
          <a:off x="0" y="2532930"/>
          <a:ext cx="4572000" cy="2102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a:t>Fuente: elaborado por Odepa con antecedentes de</a:t>
          </a:r>
          <a:r>
            <a:rPr lang="es-CL" sz="900" baseline="0"/>
            <a:t> la Seremi Región del Maule y la Bolsa de Comercio de Mendoza.</a:t>
          </a:r>
          <a:endParaRPr lang="es-CL" sz="9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15875</xdr:colOff>
      <xdr:row>43</xdr:row>
      <xdr:rowOff>118491</xdr:rowOff>
    </xdr:from>
    <xdr:to>
      <xdr:col>2</xdr:col>
      <xdr:colOff>187325</xdr:colOff>
      <xdr:row>44</xdr:row>
      <xdr:rowOff>51816</xdr:rowOff>
    </xdr:to>
    <xdr:pic>
      <xdr:nvPicPr>
        <xdr:cNvPr id="2" name="Picture 1" descr="LOGO_FUCOA">
          <a:extLst>
            <a:ext uri="{FF2B5EF4-FFF2-40B4-BE49-F238E27FC236}">
              <a16:creationId xmlns:a16="http://schemas.microsoft.com/office/drawing/2014/main" id="{02DE9F50-7F1F-49AA-8F8A-D1B3044FF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5875" y="8579866"/>
          <a:ext cx="1822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61343</xdr:colOff>
      <xdr:row>40</xdr:row>
      <xdr:rowOff>48190</xdr:rowOff>
    </xdr:from>
    <xdr:to>
      <xdr:col>6</xdr:col>
      <xdr:colOff>739774</xdr:colOff>
      <xdr:row>44</xdr:row>
      <xdr:rowOff>78465</xdr:rowOff>
    </xdr:to>
    <xdr:pic>
      <xdr:nvPicPr>
        <xdr:cNvPr id="3" name="Imagen 5">
          <a:extLst>
            <a:ext uri="{FF2B5EF4-FFF2-40B4-BE49-F238E27FC236}">
              <a16:creationId xmlns:a16="http://schemas.microsoft.com/office/drawing/2014/main" id="{D2AF8FD6-40F1-4FD0-B8C2-A150C4EAF5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2537843" y="7938065"/>
          <a:ext cx="3154931" cy="79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28575</xdr:rowOff>
    </xdr:from>
    <xdr:to>
      <xdr:col>6</xdr:col>
      <xdr:colOff>650875</xdr:colOff>
      <xdr:row>23</xdr:row>
      <xdr:rowOff>9525</xdr:rowOff>
    </xdr:to>
    <xdr:sp macro="" textlink="">
      <xdr:nvSpPr>
        <xdr:cNvPr id="2" name="CuadroTexto 1">
          <a:extLst>
            <a:ext uri="{FF2B5EF4-FFF2-40B4-BE49-F238E27FC236}">
              <a16:creationId xmlns:a16="http://schemas.microsoft.com/office/drawing/2014/main" id="{7D292B62-B2A3-49E9-B7F0-595F73DBD27E}"/>
            </a:ext>
          </a:extLst>
        </xdr:cNvPr>
        <xdr:cNvSpPr txBox="1"/>
      </xdr:nvSpPr>
      <xdr:spPr>
        <a:xfrm>
          <a:off x="28575" y="28575"/>
          <a:ext cx="5575300" cy="436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t>Comentarios y noticias del sector</a:t>
          </a:r>
        </a:p>
        <a:p>
          <a:endParaRPr lang="es-CL" sz="1100"/>
        </a:p>
        <a:p>
          <a:r>
            <a:rPr lang="es-CL" sz="1100"/>
            <a:t>1.  Exportaciones 2020</a:t>
          </a:r>
        </a:p>
        <a:p>
          <a:endParaRPr lang="es-CL" sz="1100"/>
        </a:p>
        <a:p>
          <a:r>
            <a:rPr lang="es-CL" sz="1100"/>
            <a:t>Las exportaciones de vino del año 2020 se inician</a:t>
          </a:r>
          <a:r>
            <a:rPr lang="es-CL" sz="1100" baseline="0"/>
            <a:t> con una pequeña alza en el total exportado (0,5%) al comparar enero 2020 con enero 2019. Esta alza es impulsada por el aumento exportado de las categorías: los demás vinos envasados (29,4%), </a:t>
          </a:r>
          <a:r>
            <a:rPr lang="es-CL" sz="1100" baseline="0">
              <a:solidFill>
                <a:schemeClr val="dk1"/>
              </a:solidFill>
              <a:effectLst/>
              <a:latin typeface="+mn-lt"/>
              <a:ea typeface="+mn-ea"/>
              <a:cs typeface="+mn-cs"/>
            </a:rPr>
            <a:t>vinos en envases entre 2 y 10 lts (13,5%), </a:t>
          </a:r>
          <a:r>
            <a:rPr lang="es-CL" sz="1100" baseline="0"/>
            <a:t>vino con denominación de origen (9,9%) y vinos espumosos (0,5%). </a:t>
          </a:r>
          <a:endParaRPr lang="es-CL" sz="1100"/>
        </a:p>
        <a:p>
          <a:endParaRPr lang="es-CL" sz="1100"/>
        </a:p>
        <a:p>
          <a:r>
            <a:rPr lang="es-CL" sz="1100"/>
            <a:t>En términos de valor el aumento fue de 1,1% en el mismo período de tiempo.</a:t>
          </a:r>
        </a:p>
        <a:p>
          <a:endParaRPr lang="es-CL" sz="1100" b="0"/>
        </a:p>
        <a:p>
          <a:pPr fontAlgn="base"/>
          <a:r>
            <a:rPr lang="es-CL" sz="1100" b="0" i="0">
              <a:solidFill>
                <a:schemeClr val="dk1"/>
              </a:solidFill>
              <a:effectLst/>
              <a:latin typeface="+mn-lt"/>
              <a:ea typeface="+mn-ea"/>
              <a:cs typeface="+mn-cs"/>
            </a:rPr>
            <a:t>2. Congreso OIV 2020</a:t>
          </a:r>
        </a:p>
        <a:p>
          <a:pPr fontAlgn="base"/>
          <a:endParaRPr lang="es-CL" sz="1100" b="0" i="0">
            <a:solidFill>
              <a:schemeClr val="dk1"/>
            </a:solidFill>
            <a:effectLst/>
            <a:latin typeface="+mn-lt"/>
            <a:ea typeface="+mn-ea"/>
            <a:cs typeface="+mn-cs"/>
          </a:endParaRPr>
        </a:p>
        <a:p>
          <a:pPr fontAlgn="base"/>
          <a:r>
            <a:rPr lang="es-CL" sz="1100" b="0" i="0">
              <a:solidFill>
                <a:schemeClr val="dk1"/>
              </a:solidFill>
              <a:effectLst/>
              <a:latin typeface="+mn-lt"/>
              <a:ea typeface="+mn-ea"/>
              <a:cs typeface="+mn-cs"/>
            </a:rPr>
            <a:t>Entre el 23 y el 27 de noviembre de 2020, Chile será sede del </a:t>
          </a:r>
          <a:r>
            <a:rPr lang="es-CL" sz="1100" b="0" i="0" u="none" strike="noStrike">
              <a:solidFill>
                <a:schemeClr val="dk1"/>
              </a:solidFill>
              <a:effectLst/>
              <a:latin typeface="+mn-lt"/>
              <a:ea typeface="+mn-ea"/>
              <a:cs typeface="+mn-cs"/>
              <a:hlinkClick xmlns:r="http://schemas.openxmlformats.org/officeDocument/2006/relationships" r:id=""/>
            </a:rPr>
            <a:t>43° Congreso Mundial de la Viña y el Vino</a:t>
          </a:r>
          <a:r>
            <a:rPr lang="es-CL" sz="1100" b="0" i="0">
              <a:solidFill>
                <a:schemeClr val="dk1"/>
              </a:solidFill>
              <a:effectLst/>
              <a:latin typeface="+mn-lt"/>
              <a:ea typeface="+mn-ea"/>
              <a:cs typeface="+mn-cs"/>
            </a:rPr>
            <a:t>.</a:t>
          </a:r>
        </a:p>
        <a:p>
          <a:pPr fontAlgn="base"/>
          <a:endParaRPr lang="es-CL" sz="1100" b="0" i="0">
            <a:solidFill>
              <a:schemeClr val="dk1"/>
            </a:solidFill>
            <a:effectLst/>
            <a:latin typeface="+mn-lt"/>
            <a:ea typeface="+mn-ea"/>
            <a:cs typeface="+mn-cs"/>
          </a:endParaRPr>
        </a:p>
        <a:p>
          <a:pPr fontAlgn="base"/>
          <a:r>
            <a:rPr lang="es-CL" sz="1100" b="0" i="0">
              <a:solidFill>
                <a:schemeClr val="dk1"/>
              </a:solidFill>
              <a:effectLst/>
              <a:latin typeface="+mn-lt"/>
              <a:ea typeface="+mn-ea"/>
              <a:cs typeface="+mn-cs"/>
            </a:rPr>
            <a:t>Este Congreso es una oportunidad única para la vitivinicultura chilena de fortalecer su influencia internacional en términos de investigación e innovación, para confirmar el posicionamiento cualitativo de sus programas de capacitación y producción, así como para cultivar las relaciones internacionales, imprescindibles para la vitivinicultura chilena del mañana.</a:t>
          </a:r>
        </a:p>
        <a:p>
          <a:endParaRPr lang="es-C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136526</xdr:colOff>
      <xdr:row>0</xdr:row>
      <xdr:rowOff>0</xdr:rowOff>
    </xdr:from>
    <xdr:to>
      <xdr:col>6</xdr:col>
      <xdr:colOff>714375</xdr:colOff>
      <xdr:row>14</xdr:row>
      <xdr:rowOff>174625</xdr:rowOff>
    </xdr:to>
    <xdr:graphicFrame macro="">
      <xdr:nvGraphicFramePr>
        <xdr:cNvPr id="2" name="Gráfico 1">
          <a:extLst>
            <a:ext uri="{FF2B5EF4-FFF2-40B4-BE49-F238E27FC236}">
              <a16:creationId xmlns:a16="http://schemas.microsoft.com/office/drawing/2014/main" id="{DDA22EBE-F8A2-42A6-9938-A5E84876C3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158750</xdr:colOff>
      <xdr:row>15</xdr:row>
      <xdr:rowOff>184156</xdr:rowOff>
    </xdr:from>
    <xdr:to>
      <xdr:col>6</xdr:col>
      <xdr:colOff>730250</xdr:colOff>
      <xdr:row>31</xdr:row>
      <xdr:rowOff>15875</xdr:rowOff>
    </xdr:to>
    <xdr:graphicFrame macro="">
      <xdr:nvGraphicFramePr>
        <xdr:cNvPr id="3" name="Gráfico 2">
          <a:extLst>
            <a:ext uri="{FF2B5EF4-FFF2-40B4-BE49-F238E27FC236}">
              <a16:creationId xmlns:a16="http://schemas.microsoft.com/office/drawing/2014/main" id="{166B92AD-BCCC-450E-BEC9-01D8CA7D18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177799</xdr:colOff>
      <xdr:row>31</xdr:row>
      <xdr:rowOff>188912</xdr:rowOff>
    </xdr:from>
    <xdr:to>
      <xdr:col>6</xdr:col>
      <xdr:colOff>758824</xdr:colOff>
      <xdr:row>47</xdr:row>
      <xdr:rowOff>0</xdr:rowOff>
    </xdr:to>
    <xdr:graphicFrame macro="">
      <xdr:nvGraphicFramePr>
        <xdr:cNvPr id="4" name="Gráfico 3">
          <a:extLst>
            <a:ext uri="{FF2B5EF4-FFF2-40B4-BE49-F238E27FC236}">
              <a16:creationId xmlns:a16="http://schemas.microsoft.com/office/drawing/2014/main" id="{B53EDC15-109B-4E52-ABCE-0974A387EF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438150</xdr:colOff>
      <xdr:row>47</xdr:row>
      <xdr:rowOff>23812</xdr:rowOff>
    </xdr:from>
    <xdr:to>
      <xdr:col>6</xdr:col>
      <xdr:colOff>438150</xdr:colOff>
      <xdr:row>61</xdr:row>
      <xdr:rowOff>100012</xdr:rowOff>
    </xdr:to>
    <xdr:graphicFrame macro="">
      <xdr:nvGraphicFramePr>
        <xdr:cNvPr id="5" name="Gráfico 4">
          <a:extLst>
            <a:ext uri="{FF2B5EF4-FFF2-40B4-BE49-F238E27FC236}">
              <a16:creationId xmlns:a16="http://schemas.microsoft.com/office/drawing/2014/main" id="{AA1BFD02-00A2-4767-A70B-156D7B1591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363537</xdr:colOff>
      <xdr:row>63</xdr:row>
      <xdr:rowOff>20637</xdr:rowOff>
    </xdr:from>
    <xdr:to>
      <xdr:col>6</xdr:col>
      <xdr:colOff>363537</xdr:colOff>
      <xdr:row>77</xdr:row>
      <xdr:rowOff>96837</xdr:rowOff>
    </xdr:to>
    <xdr:graphicFrame macro="">
      <xdr:nvGraphicFramePr>
        <xdr:cNvPr id="6" name="Gráfico 5">
          <a:extLst>
            <a:ext uri="{FF2B5EF4-FFF2-40B4-BE49-F238E27FC236}">
              <a16:creationId xmlns:a16="http://schemas.microsoft.com/office/drawing/2014/main" id="{6F45E8DA-12F7-43A3-BEB6-7A63305CBE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368300</xdr:colOff>
      <xdr:row>78</xdr:row>
      <xdr:rowOff>15875</xdr:rowOff>
    </xdr:from>
    <xdr:to>
      <xdr:col>6</xdr:col>
      <xdr:colOff>368300</xdr:colOff>
      <xdr:row>92</xdr:row>
      <xdr:rowOff>92075</xdr:rowOff>
    </xdr:to>
    <xdr:graphicFrame macro="">
      <xdr:nvGraphicFramePr>
        <xdr:cNvPr id="7" name="Gráfico 6">
          <a:extLst>
            <a:ext uri="{FF2B5EF4-FFF2-40B4-BE49-F238E27FC236}">
              <a16:creationId xmlns:a16="http://schemas.microsoft.com/office/drawing/2014/main" id="{463FB488-15F2-46E9-8483-18CDC875B5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241300</xdr:colOff>
      <xdr:row>95</xdr:row>
      <xdr:rowOff>22225</xdr:rowOff>
    </xdr:from>
    <xdr:to>
      <xdr:col>6</xdr:col>
      <xdr:colOff>241300</xdr:colOff>
      <xdr:row>109</xdr:row>
      <xdr:rowOff>98425</xdr:rowOff>
    </xdr:to>
    <xdr:graphicFrame macro="">
      <xdr:nvGraphicFramePr>
        <xdr:cNvPr id="8" name="Gráfico 7">
          <a:extLst>
            <a:ext uri="{FF2B5EF4-FFF2-40B4-BE49-F238E27FC236}">
              <a16:creationId xmlns:a16="http://schemas.microsoft.com/office/drawing/2014/main" id="{67353FF7-0744-4011-8F2A-37A40CD01C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21167</xdr:colOff>
      <xdr:row>13</xdr:row>
      <xdr:rowOff>4233</xdr:rowOff>
    </xdr:from>
    <xdr:to>
      <xdr:col>9</xdr:col>
      <xdr:colOff>571500</xdr:colOff>
      <xdr:row>32</xdr:row>
      <xdr:rowOff>169333</xdr:rowOff>
    </xdr:to>
    <xdr:graphicFrame macro="">
      <xdr:nvGraphicFramePr>
        <xdr:cNvPr id="2" name="Gráfico 1">
          <a:extLst>
            <a:ext uri="{FF2B5EF4-FFF2-40B4-BE49-F238E27FC236}">
              <a16:creationId xmlns:a16="http://schemas.microsoft.com/office/drawing/2014/main" id="{D6367EBC-5062-4CAC-A274-719009FF24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21166</xdr:colOff>
      <xdr:row>46</xdr:row>
      <xdr:rowOff>30691</xdr:rowOff>
    </xdr:from>
    <xdr:to>
      <xdr:col>9</xdr:col>
      <xdr:colOff>497416</xdr:colOff>
      <xdr:row>65</xdr:row>
      <xdr:rowOff>137583</xdr:rowOff>
    </xdr:to>
    <xdr:graphicFrame macro="">
      <xdr:nvGraphicFramePr>
        <xdr:cNvPr id="3" name="Gráfico 2">
          <a:extLst>
            <a:ext uri="{FF2B5EF4-FFF2-40B4-BE49-F238E27FC236}">
              <a16:creationId xmlns:a16="http://schemas.microsoft.com/office/drawing/2014/main" id="{951CC9F9-3349-4FE2-82E8-E6E04DA2CF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0.91899</cdr:y>
    </cdr:from>
    <cdr:to>
      <cdr:x>1</cdr:x>
      <cdr:y>1</cdr:y>
    </cdr:to>
    <cdr:sp macro="" textlink="">
      <cdr:nvSpPr>
        <cdr:cNvPr id="2" name="Rectángulo redondeado 1">
          <a:extLst xmlns:a="http://schemas.openxmlformats.org/drawingml/2006/main">
            <a:ext uri="{FF2B5EF4-FFF2-40B4-BE49-F238E27FC236}">
              <a16:creationId xmlns:a16="http://schemas.microsoft.com/office/drawing/2014/main" id="{F32E80D8-DF34-4374-A67F-170C45EB58C8}"/>
            </a:ext>
          </a:extLst>
        </cdr:cNvPr>
        <cdr:cNvSpPr/>
      </cdr:nvSpPr>
      <cdr:spPr>
        <a:xfrm xmlns:a="http://schemas.openxmlformats.org/drawingml/2006/main">
          <a:off x="0" y="3137616"/>
          <a:ext cx="8128000" cy="27656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CL" sz="900">
              <a:solidFill>
                <a:sysClr val="windowText" lastClr="000000"/>
              </a:solidFill>
            </a:rPr>
            <a:t>Fuente: elaborado por Odepa con antecedentes del Servicio Nacional de Aduanas</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0.91811</cdr:y>
    </cdr:from>
    <cdr:to>
      <cdr:x>1</cdr:x>
      <cdr:y>1</cdr:y>
    </cdr:to>
    <cdr:sp macro="" textlink="">
      <cdr:nvSpPr>
        <cdr:cNvPr id="2" name="Rectángulo redondeado 1">
          <a:extLst xmlns:a="http://schemas.openxmlformats.org/drawingml/2006/main">
            <a:ext uri="{FF2B5EF4-FFF2-40B4-BE49-F238E27FC236}">
              <a16:creationId xmlns:a16="http://schemas.microsoft.com/office/drawing/2014/main" id="{F32E80D8-DF34-4374-A67F-170C45EB58C8}"/>
            </a:ext>
          </a:extLst>
        </cdr:cNvPr>
        <cdr:cNvSpPr/>
      </cdr:nvSpPr>
      <cdr:spPr>
        <a:xfrm xmlns:a="http://schemas.openxmlformats.org/drawingml/2006/main">
          <a:off x="0" y="3100574"/>
          <a:ext cx="8053917" cy="27656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CL" sz="900">
              <a:solidFill>
                <a:sysClr val="windowText" lastClr="000000"/>
              </a:solidFill>
            </a:rPr>
            <a:t>Fuente: elaborado por Odepa con antecedentes del Servicio Nacional de Aduanas</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333374</xdr:colOff>
      <xdr:row>14</xdr:row>
      <xdr:rowOff>179917</xdr:rowOff>
    </xdr:to>
    <xdr:graphicFrame macro="">
      <xdr:nvGraphicFramePr>
        <xdr:cNvPr id="2" name="Gráfico 1">
          <a:extLst>
            <a:ext uri="{FF2B5EF4-FFF2-40B4-BE49-F238E27FC236}">
              <a16:creationId xmlns:a16="http://schemas.microsoft.com/office/drawing/2014/main" id="{A0563D8A-3FC5-4D6A-B396-921607B42B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2644</xdr:rowOff>
    </xdr:from>
    <xdr:to>
      <xdr:col>7</xdr:col>
      <xdr:colOff>338665</xdr:colOff>
      <xdr:row>30</xdr:row>
      <xdr:rowOff>190499</xdr:rowOff>
    </xdr:to>
    <xdr:graphicFrame macro="">
      <xdr:nvGraphicFramePr>
        <xdr:cNvPr id="3" name="Gráfico 2">
          <a:extLst>
            <a:ext uri="{FF2B5EF4-FFF2-40B4-BE49-F238E27FC236}">
              <a16:creationId xmlns:a16="http://schemas.microsoft.com/office/drawing/2014/main" id="{75DE4D39-C40A-4F18-A196-1D6C770D1A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179917</xdr:rowOff>
    </xdr:from>
    <xdr:to>
      <xdr:col>7</xdr:col>
      <xdr:colOff>353483</xdr:colOff>
      <xdr:row>46</xdr:row>
      <xdr:rowOff>164570</xdr:rowOff>
    </xdr:to>
    <xdr:graphicFrame macro="">
      <xdr:nvGraphicFramePr>
        <xdr:cNvPr id="4" name="Gráfico 3">
          <a:extLst>
            <a:ext uri="{FF2B5EF4-FFF2-40B4-BE49-F238E27FC236}">
              <a16:creationId xmlns:a16="http://schemas.microsoft.com/office/drawing/2014/main" id="{6B069431-6A19-4FEC-A23E-81D2A5577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800100</xdr:colOff>
      <xdr:row>14</xdr:row>
      <xdr:rowOff>180974</xdr:rowOff>
    </xdr:to>
    <xdr:graphicFrame macro="">
      <xdr:nvGraphicFramePr>
        <xdr:cNvPr id="2" name="Gráfico 1">
          <a:extLst>
            <a:ext uri="{FF2B5EF4-FFF2-40B4-BE49-F238E27FC236}">
              <a16:creationId xmlns:a16="http://schemas.microsoft.com/office/drawing/2014/main" id="{B513B829-02E1-408B-BF66-A37A44878F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4761</xdr:rowOff>
    </xdr:from>
    <xdr:to>
      <xdr:col>6</xdr:col>
      <xdr:colOff>790574</xdr:colOff>
      <xdr:row>30</xdr:row>
      <xdr:rowOff>180974</xdr:rowOff>
    </xdr:to>
    <xdr:graphicFrame macro="">
      <xdr:nvGraphicFramePr>
        <xdr:cNvPr id="3" name="Gráfico 2">
          <a:extLst>
            <a:ext uri="{FF2B5EF4-FFF2-40B4-BE49-F238E27FC236}">
              <a16:creationId xmlns:a16="http://schemas.microsoft.com/office/drawing/2014/main" id="{EECC97C7-95E8-4638-8D9F-62470596ED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9525</xdr:rowOff>
    </xdr:from>
    <xdr:to>
      <xdr:col>6</xdr:col>
      <xdr:colOff>747713</xdr:colOff>
      <xdr:row>46</xdr:row>
      <xdr:rowOff>176212</xdr:rowOff>
    </xdr:to>
    <xdr:graphicFrame macro="">
      <xdr:nvGraphicFramePr>
        <xdr:cNvPr id="4" name="Gráfico 3">
          <a:extLst>
            <a:ext uri="{FF2B5EF4-FFF2-40B4-BE49-F238E27FC236}">
              <a16:creationId xmlns:a16="http://schemas.microsoft.com/office/drawing/2014/main" id="{A0BA1B0F-466F-479F-A3A6-3BD7E23BE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782B-631B-42AD-84EF-75F78E1A86CF}">
  <dimension ref="D16:D41"/>
  <sheetViews>
    <sheetView topLeftCell="A25" zoomScaleNormal="100" zoomScalePageLayoutView="60" workbookViewId="0">
      <selection activeCell="C1" sqref="C1"/>
    </sheetView>
  </sheetViews>
  <sheetFormatPr baseColWidth="10" defaultRowHeight="15" x14ac:dyDescent="0.25"/>
  <sheetData>
    <row r="16" spans="4:4" ht="31.5" x14ac:dyDescent="0.5">
      <c r="D16" s="1" t="s">
        <v>0</v>
      </c>
    </row>
    <row r="41" spans="4:4" ht="18.75" x14ac:dyDescent="0.3">
      <c r="D41" s="2" t="s">
        <v>390</v>
      </c>
    </row>
  </sheetData>
  <pageMargins left="0.7" right="0.7" top="0.75" bottom="0.75" header="0.3" footer="0.3"/>
  <pageSetup paperSize="12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3357-CECF-4334-9465-506C105B344B}">
  <dimension ref="F1:AK30"/>
  <sheetViews>
    <sheetView zoomScaleNormal="100" zoomScalePageLayoutView="90" workbookViewId="0">
      <selection activeCell="K20" sqref="K20"/>
    </sheetView>
  </sheetViews>
  <sheetFormatPr baseColWidth="10" defaultRowHeight="15" x14ac:dyDescent="0.25"/>
  <cols>
    <col min="6" max="6" width="11.42578125" style="112"/>
    <col min="8" max="8" width="6" customWidth="1"/>
    <col min="9" max="23" width="6" style="112" customWidth="1"/>
    <col min="24" max="24" width="6" style="15" customWidth="1"/>
    <col min="25" max="25" width="5.5703125" style="15" bestFit="1" customWidth="1"/>
    <col min="26" max="37" width="6.140625" style="15" bestFit="1" customWidth="1"/>
  </cols>
  <sheetData>
    <row r="1" spans="24:37" x14ac:dyDescent="0.25">
      <c r="X1" s="117"/>
      <c r="Y1" s="117"/>
      <c r="Z1" s="117" t="s">
        <v>203</v>
      </c>
      <c r="AA1" s="117" t="s">
        <v>204</v>
      </c>
      <c r="AB1" s="117" t="s">
        <v>205</v>
      </c>
      <c r="AC1" s="117" t="s">
        <v>206</v>
      </c>
      <c r="AD1" s="117" t="s">
        <v>207</v>
      </c>
      <c r="AE1" s="117" t="s">
        <v>208</v>
      </c>
      <c r="AF1" s="117" t="s">
        <v>209</v>
      </c>
      <c r="AG1" s="117" t="s">
        <v>210</v>
      </c>
      <c r="AH1" s="117" t="s">
        <v>211</v>
      </c>
      <c r="AI1" s="117" t="s">
        <v>212</v>
      </c>
      <c r="AJ1" s="117" t="s">
        <v>213</v>
      </c>
      <c r="AK1" s="117" t="s">
        <v>214</v>
      </c>
    </row>
    <row r="2" spans="24:37" x14ac:dyDescent="0.25">
      <c r="X2" s="117" t="s">
        <v>217</v>
      </c>
      <c r="Y2" s="117">
        <v>2015</v>
      </c>
      <c r="Z2" s="118">
        <v>34.904873070000001</v>
      </c>
      <c r="AA2" s="118">
        <v>25.382726150000014</v>
      </c>
      <c r="AB2" s="119">
        <v>29.098884030000015</v>
      </c>
      <c r="AC2" s="119">
        <v>37.928668630000033</v>
      </c>
      <c r="AD2" s="119">
        <v>32.560458390000015</v>
      </c>
      <c r="AE2" s="119">
        <v>37.245211599999998</v>
      </c>
      <c r="AF2" s="119">
        <v>46.664839749999999</v>
      </c>
      <c r="AG2" s="119">
        <v>38.240639300000012</v>
      </c>
      <c r="AH2" s="119">
        <v>38.339363470000031</v>
      </c>
      <c r="AI2" s="119">
        <v>42.346817799999997</v>
      </c>
      <c r="AJ2" s="119">
        <v>38.895984280000015</v>
      </c>
      <c r="AK2" s="119">
        <v>36.147308560000042</v>
      </c>
    </row>
    <row r="3" spans="24:37" x14ac:dyDescent="0.25">
      <c r="X3" s="117" t="s">
        <v>217</v>
      </c>
      <c r="Y3" s="117">
        <v>2016</v>
      </c>
      <c r="Z3" s="119">
        <v>34.801410075999996</v>
      </c>
      <c r="AA3" s="119">
        <v>26.140552266</v>
      </c>
      <c r="AB3" s="119">
        <v>32.888241957699996</v>
      </c>
      <c r="AC3" s="119">
        <v>35.9801589534</v>
      </c>
      <c r="AD3" s="119">
        <v>42.5120744305</v>
      </c>
      <c r="AE3" s="119">
        <v>38.111397738200004</v>
      </c>
      <c r="AF3" s="119">
        <v>42.937277578</v>
      </c>
      <c r="AG3" s="119">
        <v>41.387071516999995</v>
      </c>
      <c r="AH3" s="119">
        <v>37.850101860000002</v>
      </c>
      <c r="AI3" s="119">
        <v>39.7293095725</v>
      </c>
      <c r="AJ3" s="119">
        <v>41.125384937999996</v>
      </c>
      <c r="AK3" s="119">
        <v>37.6041943492</v>
      </c>
    </row>
    <row r="4" spans="24:37" x14ac:dyDescent="0.25">
      <c r="X4" s="117" t="s">
        <v>217</v>
      </c>
      <c r="Y4" s="117">
        <v>2017</v>
      </c>
      <c r="Z4" s="119">
        <v>41.430986299999994</v>
      </c>
      <c r="AA4" s="119">
        <v>26.5902872572</v>
      </c>
      <c r="AB4" s="119">
        <v>34.837152175999996</v>
      </c>
      <c r="AC4" s="119">
        <v>34.6453459401</v>
      </c>
      <c r="AD4" s="119">
        <v>44.328769652000005</v>
      </c>
      <c r="AE4" s="119">
        <v>37.6972178141</v>
      </c>
      <c r="AF4" s="119">
        <v>44.722713240000004</v>
      </c>
      <c r="AG4" s="119">
        <v>45.201829379000003</v>
      </c>
      <c r="AH4" s="119">
        <v>39.950192773999994</v>
      </c>
      <c r="AI4" s="119">
        <v>45.723674291000002</v>
      </c>
      <c r="AJ4" s="119">
        <v>45.345576005300003</v>
      </c>
      <c r="AK4" s="119">
        <v>36.719468314000004</v>
      </c>
    </row>
    <row r="5" spans="24:37" x14ac:dyDescent="0.25">
      <c r="X5" s="117" t="s">
        <v>217</v>
      </c>
      <c r="Y5" s="117">
        <v>2018</v>
      </c>
      <c r="Z5" s="119">
        <v>41</v>
      </c>
      <c r="AA5" s="119">
        <v>28.1</v>
      </c>
      <c r="AB5" s="119">
        <v>33</v>
      </c>
      <c r="AC5" s="119">
        <v>35.9</v>
      </c>
      <c r="AD5" s="119">
        <v>38.4</v>
      </c>
      <c r="AE5" s="119">
        <v>37.9</v>
      </c>
      <c r="AF5" s="119">
        <v>42.2</v>
      </c>
      <c r="AG5" s="119">
        <v>46.5</v>
      </c>
      <c r="AH5" s="119">
        <v>29</v>
      </c>
      <c r="AI5" s="119">
        <v>46.1</v>
      </c>
      <c r="AJ5" s="119">
        <v>43.903376000000002</v>
      </c>
      <c r="AK5" s="113">
        <v>34.816315000000003</v>
      </c>
    </row>
    <row r="6" spans="24:37" x14ac:dyDescent="0.25">
      <c r="X6" s="117" t="s">
        <v>217</v>
      </c>
      <c r="Y6" s="117">
        <v>2019</v>
      </c>
      <c r="Z6" s="119">
        <v>42.109850903099989</v>
      </c>
      <c r="AA6" s="119">
        <v>25.172279372000009</v>
      </c>
      <c r="AB6" s="119">
        <v>33.305171635999997</v>
      </c>
      <c r="AC6" s="119">
        <v>36.379859439000008</v>
      </c>
      <c r="AD6" s="119">
        <v>43.183317500299999</v>
      </c>
      <c r="AE6" s="119">
        <v>35.531951164600002</v>
      </c>
      <c r="AF6" s="119">
        <v>41.6</v>
      </c>
      <c r="AG6" s="119">
        <v>40.299999999999997</v>
      </c>
      <c r="AH6" s="119">
        <v>35.200000000000003</v>
      </c>
      <c r="AI6" s="119">
        <v>38.700000000000003</v>
      </c>
      <c r="AJ6" s="119">
        <v>35.9</v>
      </c>
      <c r="AK6" s="113">
        <v>36.5</v>
      </c>
    </row>
    <row r="7" spans="24:37" s="112" customFormat="1" x14ac:dyDescent="0.25">
      <c r="X7" s="117" t="s">
        <v>217</v>
      </c>
      <c r="Y7" s="117">
        <v>2020</v>
      </c>
      <c r="Z7" s="119">
        <v>46.3</v>
      </c>
      <c r="AA7" s="119"/>
      <c r="AB7" s="119"/>
      <c r="AC7" s="119"/>
      <c r="AD7" s="119"/>
      <c r="AE7" s="119"/>
      <c r="AF7" s="119"/>
      <c r="AG7" s="119"/>
      <c r="AH7" s="119"/>
      <c r="AI7" s="119"/>
      <c r="AJ7" s="119"/>
      <c r="AK7" s="113"/>
    </row>
    <row r="8" spans="24:37" x14ac:dyDescent="0.25">
      <c r="X8" s="117"/>
      <c r="Y8" s="117"/>
      <c r="Z8" s="119"/>
      <c r="AA8" s="119"/>
      <c r="AB8" s="119"/>
      <c r="AC8" s="119"/>
      <c r="AD8" s="119"/>
      <c r="AE8" s="119"/>
      <c r="AF8" s="119"/>
      <c r="AG8" s="119"/>
      <c r="AH8" s="119"/>
      <c r="AI8" s="119"/>
      <c r="AJ8" s="119"/>
      <c r="AK8" s="113"/>
    </row>
    <row r="9" spans="24:37" x14ac:dyDescent="0.25">
      <c r="X9" s="117" t="s">
        <v>112</v>
      </c>
      <c r="Y9" s="117">
        <v>2015</v>
      </c>
      <c r="Z9" s="118">
        <v>123.25140430999902</v>
      </c>
      <c r="AA9" s="118">
        <v>83.256938870000084</v>
      </c>
      <c r="AB9" s="119">
        <v>97.751259049999589</v>
      </c>
      <c r="AC9" s="119">
        <v>120.0889139099995</v>
      </c>
      <c r="AD9" s="119">
        <v>106.12081145999993</v>
      </c>
      <c r="AE9" s="119">
        <v>118.89505177999959</v>
      </c>
      <c r="AF9" s="119">
        <v>152.47313661999991</v>
      </c>
      <c r="AG9" s="119">
        <v>121.47650334999949</v>
      </c>
      <c r="AH9" s="119">
        <v>142.14494153999883</v>
      </c>
      <c r="AI9" s="119">
        <v>137.05217028999925</v>
      </c>
      <c r="AJ9" s="119">
        <v>124.26419888999962</v>
      </c>
      <c r="AK9" s="119">
        <v>116.6003042199997</v>
      </c>
    </row>
    <row r="10" spans="24:37" x14ac:dyDescent="0.25">
      <c r="X10" s="117" t="s">
        <v>112</v>
      </c>
      <c r="Y10" s="117">
        <v>2016</v>
      </c>
      <c r="Z10" s="119">
        <v>112.48470791</v>
      </c>
      <c r="AA10" s="119">
        <v>79.543988720000002</v>
      </c>
      <c r="AB10" s="119">
        <v>102.96589181</v>
      </c>
      <c r="AC10" s="119">
        <v>112.81199322000001</v>
      </c>
      <c r="AD10" s="119">
        <v>134.05393566999987</v>
      </c>
      <c r="AE10" s="119">
        <v>117.32233557000002</v>
      </c>
      <c r="AF10" s="119">
        <v>137.58070494000023</v>
      </c>
      <c r="AG10" s="119">
        <v>134.1769355600002</v>
      </c>
      <c r="AH10" s="119">
        <v>118.92014871000011</v>
      </c>
      <c r="AI10" s="119">
        <v>125.01281818999996</v>
      </c>
      <c r="AJ10" s="119">
        <v>130.12666156000009</v>
      </c>
      <c r="AK10" s="119">
        <v>122.48152439999986</v>
      </c>
    </row>
    <row r="11" spans="24:37" x14ac:dyDescent="0.25">
      <c r="X11" s="117" t="s">
        <v>112</v>
      </c>
      <c r="Y11" s="117">
        <v>2017</v>
      </c>
      <c r="Z11" s="119">
        <v>129.07611224999999</v>
      </c>
      <c r="AA11" s="119">
        <v>86.463323619999969</v>
      </c>
      <c r="AB11" s="119">
        <v>109.21013975000001</v>
      </c>
      <c r="AC11" s="119">
        <v>104.72312508</v>
      </c>
      <c r="AD11" s="119">
        <v>134.77716662</v>
      </c>
      <c r="AE11" s="119">
        <v>115.48450059999999</v>
      </c>
      <c r="AF11" s="119">
        <v>145.91260536000001</v>
      </c>
      <c r="AG11" s="119">
        <v>151.76711933999999</v>
      </c>
      <c r="AH11" s="119">
        <v>127.22659048999999</v>
      </c>
      <c r="AI11" s="119">
        <v>149.92767350999998</v>
      </c>
      <c r="AJ11" s="119">
        <v>148.21174729000001</v>
      </c>
      <c r="AK11" s="119">
        <v>117.457036</v>
      </c>
    </row>
    <row r="12" spans="24:37" x14ac:dyDescent="0.25">
      <c r="X12" s="117" t="s">
        <v>112</v>
      </c>
      <c r="Y12" s="117">
        <v>2018</v>
      </c>
      <c r="Z12" s="119">
        <v>135.30000000000001</v>
      </c>
      <c r="AA12" s="119">
        <v>96.2</v>
      </c>
      <c r="AB12" s="119">
        <v>111.1</v>
      </c>
      <c r="AC12" s="119">
        <v>119.7</v>
      </c>
      <c r="AD12" s="119">
        <v>125.7</v>
      </c>
      <c r="AE12" s="119">
        <v>121.4</v>
      </c>
      <c r="AF12" s="119">
        <v>144.4</v>
      </c>
      <c r="AG12" s="119">
        <v>162.80000000000001</v>
      </c>
      <c r="AH12" s="119">
        <v>92.9</v>
      </c>
      <c r="AI12" s="119">
        <v>148</v>
      </c>
      <c r="AJ12" s="119">
        <v>138.99379400000001</v>
      </c>
      <c r="AK12" s="113">
        <v>111.870785</v>
      </c>
    </row>
    <row r="13" spans="24:37" x14ac:dyDescent="0.25">
      <c r="X13" s="117" t="s">
        <v>112</v>
      </c>
      <c r="Y13" s="117">
        <v>2019</v>
      </c>
      <c r="Z13" s="119">
        <v>137.22759253000007</v>
      </c>
      <c r="AA13" s="119">
        <v>80.893906529999995</v>
      </c>
      <c r="AB13" s="119">
        <v>106.44436442</v>
      </c>
      <c r="AC13" s="119">
        <v>118.04454454</v>
      </c>
      <c r="AD13" s="119">
        <v>139.46123553999996</v>
      </c>
      <c r="AE13" s="119">
        <v>119.97246115999991</v>
      </c>
      <c r="AF13" s="119">
        <v>147.80000000000001</v>
      </c>
      <c r="AG13" s="119">
        <v>133.5</v>
      </c>
      <c r="AH13" s="119">
        <v>106.8</v>
      </c>
      <c r="AI13" s="119">
        <v>119.4</v>
      </c>
      <c r="AJ13" s="119">
        <v>113.1</v>
      </c>
      <c r="AK13" s="113">
        <v>122</v>
      </c>
    </row>
    <row r="14" spans="24:37" x14ac:dyDescent="0.25">
      <c r="X14" s="117" t="s">
        <v>112</v>
      </c>
      <c r="Y14" s="117">
        <v>2020</v>
      </c>
      <c r="Z14" s="119">
        <v>148.4</v>
      </c>
      <c r="AA14" s="119"/>
      <c r="AB14" s="119"/>
      <c r="AC14" s="119"/>
      <c r="AD14" s="119"/>
      <c r="AE14" s="119"/>
      <c r="AF14" s="119"/>
      <c r="AG14" s="119"/>
      <c r="AH14" s="119"/>
      <c r="AI14" s="119"/>
      <c r="AJ14" s="119"/>
      <c r="AK14" s="113"/>
    </row>
    <row r="15" spans="24:37" x14ac:dyDescent="0.25">
      <c r="X15" s="117"/>
      <c r="Y15" s="117"/>
      <c r="Z15" s="117"/>
      <c r="AA15" s="117"/>
      <c r="AB15" s="117"/>
      <c r="AC15" s="117"/>
      <c r="AD15" s="117"/>
      <c r="AE15" s="117"/>
      <c r="AF15" s="117"/>
      <c r="AG15" s="117"/>
      <c r="AH15" s="117"/>
      <c r="AI15" s="118"/>
      <c r="AJ15" s="118"/>
      <c r="AK15" s="117"/>
    </row>
    <row r="16" spans="24:37" x14ac:dyDescent="0.25">
      <c r="X16" s="117" t="s">
        <v>215</v>
      </c>
      <c r="Y16" s="117"/>
      <c r="AA16" s="117"/>
      <c r="AB16" s="117"/>
      <c r="AC16" s="117"/>
      <c r="AD16" s="117"/>
      <c r="AE16" s="117"/>
      <c r="AF16" s="117"/>
      <c r="AG16" s="117"/>
      <c r="AH16" s="117"/>
      <c r="AI16" s="118"/>
      <c r="AJ16" s="118"/>
      <c r="AK16" s="117"/>
    </row>
    <row r="17" spans="24:37" x14ac:dyDescent="0.25">
      <c r="X17" s="118"/>
      <c r="Y17" s="117"/>
      <c r="Z17" s="117" t="s">
        <v>203</v>
      </c>
      <c r="AA17" s="117" t="s">
        <v>204</v>
      </c>
      <c r="AB17" s="117" t="s">
        <v>205</v>
      </c>
      <c r="AC17" s="117" t="s">
        <v>206</v>
      </c>
      <c r="AD17" s="117" t="s">
        <v>207</v>
      </c>
      <c r="AE17" s="117" t="s">
        <v>208</v>
      </c>
      <c r="AF17" s="117" t="s">
        <v>209</v>
      </c>
      <c r="AG17" s="117" t="s">
        <v>210</v>
      </c>
      <c r="AH17" s="117" t="s">
        <v>211</v>
      </c>
      <c r="AI17" s="117" t="s">
        <v>212</v>
      </c>
      <c r="AJ17" s="117" t="s">
        <v>213</v>
      </c>
      <c r="AK17" s="117" t="s">
        <v>214</v>
      </c>
    </row>
    <row r="18" spans="24:37" x14ac:dyDescent="0.25">
      <c r="X18" s="120"/>
      <c r="Y18" s="117">
        <v>2015</v>
      </c>
      <c r="Z18" s="120">
        <v>3.5310658217500004</v>
      </c>
      <c r="AA18" s="120">
        <v>3.2800629206646521</v>
      </c>
      <c r="AB18" s="121">
        <v>3.3592786221362023</v>
      </c>
      <c r="AC18" s="121">
        <v>3.1661779400032528</v>
      </c>
      <c r="AD18" s="121">
        <v>3.2591927972547157</v>
      </c>
      <c r="AE18" s="121">
        <v>3.1922238234780118</v>
      </c>
      <c r="AF18" s="121">
        <v>3.2674094122438277</v>
      </c>
      <c r="AG18" s="121">
        <v>3.176633695817932</v>
      </c>
      <c r="AH18" s="121">
        <v>3.7075456834651175</v>
      </c>
      <c r="AI18" s="121">
        <v>3.2364219417214217</v>
      </c>
      <c r="AJ18" s="121">
        <v>3.1947822169882771</v>
      </c>
      <c r="AK18" s="121">
        <v>3.2256980910890691</v>
      </c>
    </row>
    <row r="19" spans="24:37" x14ac:dyDescent="0.25">
      <c r="X19" s="122"/>
      <c r="Y19" s="117">
        <v>2016</v>
      </c>
      <c r="Z19" s="121">
        <v>3.2321882264067376</v>
      </c>
      <c r="AA19" s="121">
        <v>3.042934514564934</v>
      </c>
      <c r="AB19" s="121">
        <v>3.1307812665216965</v>
      </c>
      <c r="AC19" s="121">
        <v>3.1353945202440432</v>
      </c>
      <c r="AD19" s="121">
        <v>3.1533143810508522</v>
      </c>
      <c r="AE19" s="121">
        <v>3.0784054779603354</v>
      </c>
      <c r="AF19" s="121">
        <v>3.2042251558699935</v>
      </c>
      <c r="AG19" s="121">
        <v>3.2420012009036734</v>
      </c>
      <c r="AH19" s="121">
        <v>3.1418712993128017</v>
      </c>
      <c r="AI19" s="121">
        <v>3.1466144147778459</v>
      </c>
      <c r="AJ19" s="121">
        <v>3.1641445242683335</v>
      </c>
      <c r="AK19" s="121">
        <v>3.2571240128856944</v>
      </c>
    </row>
    <row r="20" spans="24:37" x14ac:dyDescent="0.25">
      <c r="X20" s="115"/>
      <c r="Y20" s="117">
        <v>2017</v>
      </c>
      <c r="Z20" s="121">
        <v>3.1154486961851551</v>
      </c>
      <c r="AA20" s="121">
        <v>3.2516882117017301</v>
      </c>
      <c r="AB20" s="121">
        <v>3.1348756407602409</v>
      </c>
      <c r="AC20" s="121">
        <v>3.0227184124834787</v>
      </c>
      <c r="AD20" s="121">
        <v>3.0403994443802298</v>
      </c>
      <c r="AE20" s="121">
        <v>3.0634754312506582</v>
      </c>
      <c r="AF20" s="121">
        <v>3.2626062863622449</v>
      </c>
      <c r="AG20" s="121">
        <v>3.3575437415926443</v>
      </c>
      <c r="AH20" s="121">
        <v>3.1846302021551294</v>
      </c>
      <c r="AI20" s="121">
        <v>3.278994434170198</v>
      </c>
      <c r="AJ20" s="119">
        <v>3.2684940924044494</v>
      </c>
      <c r="AK20" s="121">
        <v>3.1987673404088275</v>
      </c>
    </row>
    <row r="21" spans="24:37" s="112" customFormat="1" x14ac:dyDescent="0.25">
      <c r="X21" s="116"/>
      <c r="Y21" s="117">
        <v>2018</v>
      </c>
      <c r="Z21" s="121">
        <v>3.2921421979987202</v>
      </c>
      <c r="AA21" s="121">
        <v>3.4244249029125777</v>
      </c>
      <c r="AB21" s="121">
        <v>3.3543225794025</v>
      </c>
      <c r="AC21" s="121">
        <v>3.3374310857258629</v>
      </c>
      <c r="AD21" s="121">
        <v>3.2746595936327312</v>
      </c>
      <c r="AE21" s="121">
        <v>3.2062155346749974</v>
      </c>
      <c r="AF21" s="121">
        <v>3.4284051539545586</v>
      </c>
      <c r="AG21" s="121">
        <v>3.505741742696749</v>
      </c>
      <c r="AH21" s="121">
        <v>3.204151758954505</v>
      </c>
      <c r="AI21" s="121">
        <v>3.2126011087423252</v>
      </c>
      <c r="AJ21" s="119">
        <v>3.1659021991579368</v>
      </c>
      <c r="AK21" s="121">
        <v>3.2132930732645151</v>
      </c>
    </row>
    <row r="22" spans="24:37" x14ac:dyDescent="0.25">
      <c r="X22" s="117"/>
      <c r="Y22" s="117">
        <v>2019</v>
      </c>
      <c r="Z22" s="120">
        <v>3.2588002471387951</v>
      </c>
      <c r="AA22" s="120">
        <v>3.2136107078161968</v>
      </c>
      <c r="AB22" s="120">
        <v>3.1960311024172259</v>
      </c>
      <c r="AC22" s="120">
        <v>3.2447773674862983</v>
      </c>
      <c r="AD22" s="120">
        <v>3.2295164802711396</v>
      </c>
      <c r="AE22" s="118">
        <v>3.376467017086493</v>
      </c>
      <c r="AF22" s="118">
        <v>3.56</v>
      </c>
      <c r="AG22" s="118">
        <v>3.32</v>
      </c>
      <c r="AH22" s="118">
        <v>3.03</v>
      </c>
      <c r="AI22" s="120">
        <v>3.09</v>
      </c>
      <c r="AJ22" s="117">
        <v>3.15</v>
      </c>
      <c r="AK22" s="120">
        <v>3.34</v>
      </c>
    </row>
    <row r="23" spans="24:37" x14ac:dyDescent="0.25">
      <c r="X23" s="117"/>
      <c r="Y23" s="117">
        <v>2020</v>
      </c>
      <c r="Z23" s="120">
        <f>Z14/Z7</f>
        <v>3.2051835853131752</v>
      </c>
      <c r="AA23" s="120"/>
      <c r="AB23" s="120"/>
      <c r="AC23" s="120"/>
      <c r="AD23" s="120"/>
      <c r="AE23" s="118"/>
      <c r="AF23" s="118"/>
      <c r="AG23" s="118"/>
      <c r="AH23" s="118"/>
      <c r="AI23" s="120"/>
      <c r="AJ23" s="117"/>
      <c r="AK23" s="118"/>
    </row>
    <row r="24" spans="24:37" x14ac:dyDescent="0.25">
      <c r="X24" s="117"/>
      <c r="Y24" s="117"/>
      <c r="AA24" s="117"/>
      <c r="AB24" s="117"/>
      <c r="AC24" s="117"/>
      <c r="AD24" s="117"/>
      <c r="AE24" s="117"/>
      <c r="AF24" s="117"/>
      <c r="AG24" s="117"/>
      <c r="AH24" s="117"/>
      <c r="AI24" s="122"/>
      <c r="AJ24" s="117"/>
      <c r="AK24" s="117"/>
    </row>
    <row r="25" spans="24:37" x14ac:dyDescent="0.25">
      <c r="X25" s="117"/>
      <c r="Y25" s="117"/>
      <c r="Z25" s="117"/>
      <c r="AA25" s="117"/>
      <c r="AB25" s="117"/>
      <c r="AC25" s="117"/>
      <c r="AD25" s="117"/>
      <c r="AE25" s="117"/>
      <c r="AF25" s="117"/>
      <c r="AG25" s="117"/>
      <c r="AH25" s="117"/>
      <c r="AI25" s="117"/>
      <c r="AJ25" s="117"/>
      <c r="AK25" s="117"/>
    </row>
    <row r="26" spans="24:37" x14ac:dyDescent="0.25">
      <c r="X26" s="117"/>
      <c r="Y26" s="117"/>
      <c r="Z26" s="122"/>
      <c r="AA26" s="122"/>
      <c r="AB26" s="122"/>
      <c r="AC26" s="122"/>
      <c r="AD26" s="122"/>
      <c r="AE26" s="122"/>
      <c r="AF26" s="122"/>
      <c r="AG26" s="122"/>
      <c r="AH26" s="122"/>
      <c r="AI26" s="122"/>
      <c r="AJ26" s="122"/>
      <c r="AK26" s="122"/>
    </row>
    <row r="27" spans="24:37" x14ac:dyDescent="0.25">
      <c r="X27" s="117"/>
      <c r="Y27" s="117"/>
      <c r="Z27" s="122"/>
      <c r="AA27" s="122"/>
      <c r="AB27" s="123"/>
      <c r="AC27" s="123"/>
      <c r="AD27" s="123"/>
      <c r="AE27" s="123"/>
      <c r="AF27" s="123"/>
      <c r="AG27" s="123"/>
      <c r="AH27" s="123"/>
      <c r="AI27" s="123"/>
      <c r="AJ27" s="123"/>
      <c r="AK27" s="123"/>
    </row>
    <row r="28" spans="24:37" x14ac:dyDescent="0.25">
      <c r="X28" s="117"/>
      <c r="Y28" s="117"/>
      <c r="Z28" s="123"/>
      <c r="AA28" s="123"/>
      <c r="AB28" s="123"/>
      <c r="AC28" s="123"/>
      <c r="AD28" s="123"/>
      <c r="AE28" s="123"/>
      <c r="AF28" s="123"/>
      <c r="AG28" s="123"/>
      <c r="AH28" s="123"/>
      <c r="AI28" s="123"/>
      <c r="AJ28" s="123"/>
      <c r="AK28" s="123"/>
    </row>
    <row r="29" spans="24:37" x14ac:dyDescent="0.25">
      <c r="X29" s="117"/>
      <c r="Y29" s="117"/>
      <c r="Z29" s="123"/>
      <c r="AA29" s="123"/>
      <c r="AB29" s="123"/>
      <c r="AC29" s="123"/>
      <c r="AD29" s="123"/>
      <c r="AE29" s="123"/>
      <c r="AF29" s="123"/>
      <c r="AG29" s="123"/>
      <c r="AH29" s="123"/>
      <c r="AI29" s="123"/>
      <c r="AJ29" s="123"/>
      <c r="AK29" s="123"/>
    </row>
    <row r="30" spans="24:37" x14ac:dyDescent="0.25">
      <c r="X30" s="117"/>
      <c r="Y30" s="117"/>
      <c r="Z30" s="123"/>
      <c r="AA30" s="123"/>
      <c r="AB30" s="123"/>
      <c r="AC30" s="123"/>
      <c r="AD30" s="123"/>
      <c r="AE30" s="123"/>
      <c r="AF30" s="124"/>
      <c r="AG30" s="124"/>
      <c r="AH30" s="124"/>
      <c r="AI30" s="124"/>
      <c r="AJ30" s="124"/>
      <c r="AK30" s="124"/>
    </row>
  </sheetData>
  <pageMargins left="0.7" right="0.7" top="0.75" bottom="0.75" header="0.3" footer="0.3"/>
  <pageSetup paperSize="12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EDA0-3365-484E-BC1F-F0CE404AE3A0}">
  <dimension ref="G2:AC25"/>
  <sheetViews>
    <sheetView zoomScaleNormal="100" workbookViewId="0">
      <selection activeCell="J45" sqref="J45"/>
    </sheetView>
  </sheetViews>
  <sheetFormatPr baseColWidth="10" defaultRowHeight="15" x14ac:dyDescent="0.25"/>
  <cols>
    <col min="7" max="13" width="11.42578125" style="112"/>
    <col min="14" max="14" width="14.42578125" style="112" customWidth="1"/>
    <col min="15" max="15" width="8.42578125" style="112" customWidth="1"/>
    <col min="16" max="16" width="8.140625" customWidth="1"/>
    <col min="17" max="17" width="5.5703125" bestFit="1" customWidth="1"/>
    <col min="18" max="18" width="7.140625" customWidth="1"/>
    <col min="19" max="22" width="5" bestFit="1" customWidth="1"/>
    <col min="23" max="23" width="6.140625" bestFit="1" customWidth="1"/>
    <col min="24" max="29" width="5" bestFit="1" customWidth="1"/>
  </cols>
  <sheetData>
    <row r="2" spans="16:29" x14ac:dyDescent="0.25">
      <c r="P2" s="127"/>
      <c r="Q2" s="127"/>
      <c r="R2" s="127" t="s">
        <v>218</v>
      </c>
      <c r="S2" s="127"/>
      <c r="T2" s="127"/>
      <c r="U2" s="127"/>
      <c r="V2" s="127"/>
      <c r="W2" s="127"/>
      <c r="X2" s="127"/>
      <c r="Y2" s="127"/>
      <c r="Z2" s="127"/>
      <c r="AA2" s="127"/>
      <c r="AB2" s="127"/>
      <c r="AC2" s="127"/>
    </row>
    <row r="3" spans="16:29" x14ac:dyDescent="0.25">
      <c r="P3" s="127"/>
      <c r="Q3" s="127"/>
      <c r="R3" s="131" t="s">
        <v>203</v>
      </c>
      <c r="S3" s="131" t="s">
        <v>204</v>
      </c>
      <c r="T3" s="131" t="s">
        <v>205</v>
      </c>
      <c r="U3" s="131" t="s">
        <v>206</v>
      </c>
      <c r="V3" s="131" t="s">
        <v>207</v>
      </c>
      <c r="W3" s="131" t="s">
        <v>208</v>
      </c>
      <c r="X3" s="131" t="s">
        <v>209</v>
      </c>
      <c r="Y3" s="131" t="s">
        <v>210</v>
      </c>
      <c r="Z3" s="131" t="s">
        <v>211</v>
      </c>
      <c r="AA3" s="131" t="s">
        <v>212</v>
      </c>
      <c r="AB3" s="131" t="s">
        <v>213</v>
      </c>
      <c r="AC3" s="131" t="s">
        <v>214</v>
      </c>
    </row>
    <row r="4" spans="16:29" x14ac:dyDescent="0.25">
      <c r="P4" s="127" t="s">
        <v>217</v>
      </c>
      <c r="Q4" s="127">
        <v>2015</v>
      </c>
      <c r="R4" s="128">
        <v>23.894335000000002</v>
      </c>
      <c r="S4" s="126">
        <v>26.725076999999999</v>
      </c>
      <c r="T4" s="126">
        <v>39.878123000000002</v>
      </c>
      <c r="U4" s="126">
        <v>37.982706499999999</v>
      </c>
      <c r="V4" s="126">
        <v>31.653510000000001</v>
      </c>
      <c r="W4" s="126">
        <v>26.765411</v>
      </c>
      <c r="X4" s="126">
        <v>33.034945800000003</v>
      </c>
      <c r="Y4" s="126">
        <v>30.179402499999998</v>
      </c>
      <c r="Z4" s="126">
        <v>29.328635999999999</v>
      </c>
      <c r="AA4" s="126">
        <v>35.747366999999997</v>
      </c>
      <c r="AB4" s="126">
        <v>40.313033500000003</v>
      </c>
      <c r="AC4" s="126">
        <v>29.540159500000001</v>
      </c>
    </row>
    <row r="5" spans="16:29" x14ac:dyDescent="0.25">
      <c r="P5" s="127" t="s">
        <v>217</v>
      </c>
      <c r="Q5" s="127">
        <v>2016</v>
      </c>
      <c r="R5" s="126">
        <v>28.032295999999999</v>
      </c>
      <c r="S5" s="126">
        <v>37.998857000000001</v>
      </c>
      <c r="T5" s="126">
        <v>45.001544000000003</v>
      </c>
      <c r="U5" s="126">
        <v>32.044817999999999</v>
      </c>
      <c r="V5" s="126">
        <v>42.035262000000003</v>
      </c>
      <c r="W5" s="126">
        <v>29.614543000000001</v>
      </c>
      <c r="X5" s="126">
        <v>28.539489</v>
      </c>
      <c r="Y5" s="126">
        <v>29.201229000000001</v>
      </c>
      <c r="Z5" s="126">
        <v>26.618327000000001</v>
      </c>
      <c r="AA5" s="126">
        <v>33.660097700000001</v>
      </c>
      <c r="AB5" s="126">
        <v>36.299787999999999</v>
      </c>
      <c r="AC5" s="126">
        <v>32.888350000000003</v>
      </c>
    </row>
    <row r="6" spans="16:29" x14ac:dyDescent="0.25">
      <c r="P6" s="127" t="s">
        <v>217</v>
      </c>
      <c r="Q6" s="127">
        <v>2017</v>
      </c>
      <c r="R6" s="126">
        <v>33.244962999999998</v>
      </c>
      <c r="S6" s="126">
        <v>41.224220000000003</v>
      </c>
      <c r="T6" s="126">
        <v>46.657173</v>
      </c>
      <c r="U6" s="126">
        <v>24.931757000000001</v>
      </c>
      <c r="V6" s="126">
        <v>28.070650000000001</v>
      </c>
      <c r="W6" s="126">
        <v>25.626065000000001</v>
      </c>
      <c r="X6" s="126">
        <v>25.743590000000001</v>
      </c>
      <c r="Y6" s="126">
        <v>27.354042499999998</v>
      </c>
      <c r="Z6" s="126">
        <v>28.498519999999999</v>
      </c>
      <c r="AA6" s="126">
        <v>34.343055</v>
      </c>
      <c r="AB6" s="126">
        <v>49.414802000000002</v>
      </c>
      <c r="AC6" s="126">
        <v>28.820663</v>
      </c>
    </row>
    <row r="7" spans="16:29" x14ac:dyDescent="0.25">
      <c r="P7" s="127" t="s">
        <v>217</v>
      </c>
      <c r="Q7" s="127">
        <v>2018</v>
      </c>
      <c r="R7" s="126">
        <v>24.190794</v>
      </c>
      <c r="S7" s="126">
        <v>36.898867000000003</v>
      </c>
      <c r="T7" s="126">
        <v>33.577927600000002</v>
      </c>
      <c r="U7" s="126">
        <v>23.543088000000001</v>
      </c>
      <c r="V7" s="126">
        <v>22.499950999999999</v>
      </c>
      <c r="W7" s="126">
        <v>21.173842</v>
      </c>
      <c r="X7" s="126">
        <v>23.6892</v>
      </c>
      <c r="Y7" s="126">
        <v>26.019528999999999</v>
      </c>
      <c r="Z7" s="126">
        <v>22.325277</v>
      </c>
      <c r="AA7" s="126">
        <v>35.875169999999997</v>
      </c>
      <c r="AB7" s="126">
        <v>23.42604</v>
      </c>
      <c r="AC7" s="126">
        <v>26.281891999999999</v>
      </c>
    </row>
    <row r="8" spans="16:29" x14ac:dyDescent="0.25">
      <c r="P8" s="127" t="s">
        <v>217</v>
      </c>
      <c r="Q8" s="127">
        <v>2019</v>
      </c>
      <c r="R8" s="126">
        <v>36.647542000000001</v>
      </c>
      <c r="S8" s="126">
        <v>28.267375999999999</v>
      </c>
      <c r="T8" s="126">
        <v>30.316281199999999</v>
      </c>
      <c r="U8" s="126">
        <v>34.967151000000001</v>
      </c>
      <c r="V8" s="126">
        <v>35.485151000000002</v>
      </c>
      <c r="W8" s="126">
        <v>22.843698</v>
      </c>
      <c r="X8" s="126">
        <v>25.2</v>
      </c>
      <c r="Y8" s="126">
        <v>31.7</v>
      </c>
      <c r="Z8" s="126">
        <v>21.3</v>
      </c>
      <c r="AA8" s="126">
        <v>22.9</v>
      </c>
      <c r="AB8" s="126">
        <v>41.5</v>
      </c>
      <c r="AC8" s="126">
        <v>29</v>
      </c>
    </row>
    <row r="9" spans="16:29" s="112" customFormat="1" x14ac:dyDescent="0.25">
      <c r="P9" s="127" t="s">
        <v>217</v>
      </c>
      <c r="Q9" s="127">
        <v>2020</v>
      </c>
      <c r="R9" s="126">
        <v>32.5</v>
      </c>
      <c r="S9" s="126"/>
      <c r="T9" s="126"/>
      <c r="U9" s="126"/>
      <c r="V9" s="126"/>
      <c r="W9" s="126"/>
      <c r="X9" s="126"/>
      <c r="Y9" s="126"/>
      <c r="Z9" s="126"/>
      <c r="AA9" s="126"/>
      <c r="AB9" s="126"/>
      <c r="AC9" s="126"/>
    </row>
    <row r="10" spans="16:29" x14ac:dyDescent="0.25">
      <c r="P10" s="127"/>
      <c r="Q10" s="127"/>
      <c r="R10" s="126"/>
      <c r="S10" s="126"/>
      <c r="T10" s="126"/>
      <c r="U10" s="126"/>
      <c r="V10" s="126"/>
      <c r="W10" s="126"/>
      <c r="X10" s="126"/>
      <c r="Y10" s="126"/>
      <c r="Z10" s="126"/>
      <c r="AA10" s="126"/>
      <c r="AB10" s="126"/>
      <c r="AC10" s="126"/>
    </row>
    <row r="11" spans="16:29" x14ac:dyDescent="0.25">
      <c r="P11" s="127" t="s">
        <v>112</v>
      </c>
      <c r="Q11" s="127">
        <v>2015</v>
      </c>
      <c r="R11" s="128">
        <v>21.5465217</v>
      </c>
      <c r="S11" s="126">
        <v>22.067759500000001</v>
      </c>
      <c r="T11" s="126">
        <v>28.161007190000003</v>
      </c>
      <c r="U11" s="126">
        <v>29.286913349999995</v>
      </c>
      <c r="V11" s="126">
        <v>24.466974109999999</v>
      </c>
      <c r="W11" s="126">
        <v>21.094378489999997</v>
      </c>
      <c r="X11" s="126">
        <v>27.917466600000001</v>
      </c>
      <c r="Y11" s="126">
        <v>23.069595080000003</v>
      </c>
      <c r="Z11" s="126">
        <v>22.003572920000007</v>
      </c>
      <c r="AA11" s="126">
        <v>25.992777389999993</v>
      </c>
      <c r="AB11" s="126">
        <v>26.419099550000002</v>
      </c>
      <c r="AC11" s="126">
        <v>20.448351939999998</v>
      </c>
    </row>
    <row r="12" spans="16:29" x14ac:dyDescent="0.25">
      <c r="P12" s="127" t="s">
        <v>112</v>
      </c>
      <c r="Q12" s="127">
        <v>2016</v>
      </c>
      <c r="R12" s="126">
        <v>21.243900270000008</v>
      </c>
      <c r="S12" s="126">
        <v>25.537283919999993</v>
      </c>
      <c r="T12" s="126">
        <v>29.751121620000013</v>
      </c>
      <c r="U12" s="126">
        <v>22.691551529999998</v>
      </c>
      <c r="V12" s="126">
        <v>30.456996499999999</v>
      </c>
      <c r="W12" s="126">
        <v>21.137137859999996</v>
      </c>
      <c r="X12" s="126">
        <v>22.691084210000003</v>
      </c>
      <c r="Y12" s="126">
        <v>22.478544449999994</v>
      </c>
      <c r="Z12" s="126">
        <v>21.967254009999994</v>
      </c>
      <c r="AA12" s="126">
        <v>29.17406991999999</v>
      </c>
      <c r="AB12" s="126">
        <v>30.322900480000012</v>
      </c>
      <c r="AC12" s="126">
        <v>25.775629440000014</v>
      </c>
    </row>
    <row r="13" spans="16:29" x14ac:dyDescent="0.25">
      <c r="P13" s="127" t="s">
        <v>112</v>
      </c>
      <c r="Q13" s="127">
        <v>2017</v>
      </c>
      <c r="R13" s="126">
        <v>27.08903862</v>
      </c>
      <c r="S13" s="126">
        <v>33.421187840000002</v>
      </c>
      <c r="T13" s="126">
        <v>37.631889610000002</v>
      </c>
      <c r="U13" s="126">
        <v>19.037563559999999</v>
      </c>
      <c r="V13" s="126">
        <v>23.61246186</v>
      </c>
      <c r="W13" s="126">
        <v>21.718983949999998</v>
      </c>
      <c r="X13" s="126">
        <v>23.037928380000004</v>
      </c>
      <c r="Y13" s="126">
        <v>23.61365163</v>
      </c>
      <c r="Z13" s="126">
        <v>23.795012529999997</v>
      </c>
      <c r="AA13" s="126">
        <v>32.063150279999995</v>
      </c>
      <c r="AB13" s="126">
        <v>46.476538609999984</v>
      </c>
      <c r="AC13" s="126">
        <v>28.631947100000001</v>
      </c>
    </row>
    <row r="14" spans="16:29" x14ac:dyDescent="0.25">
      <c r="P14" s="127" t="s">
        <v>112</v>
      </c>
      <c r="Q14" s="127">
        <v>2018</v>
      </c>
      <c r="R14" s="126">
        <v>23.199343199999998</v>
      </c>
      <c r="S14" s="126">
        <v>37.287744709999998</v>
      </c>
      <c r="T14" s="126">
        <v>34.509150090000006</v>
      </c>
      <c r="U14" s="126">
        <v>22.599449629999999</v>
      </c>
      <c r="V14" s="126">
        <v>23.385019660000001</v>
      </c>
      <c r="W14" s="126">
        <v>22.01277438</v>
      </c>
      <c r="X14" s="126">
        <v>24.736452030000002</v>
      </c>
      <c r="Y14" s="126">
        <v>25.59808649</v>
      </c>
      <c r="Z14" s="126">
        <v>26.536883809999999</v>
      </c>
      <c r="AA14" s="126">
        <v>38.558109869999996</v>
      </c>
      <c r="AB14" s="126">
        <v>24.321291989999999</v>
      </c>
      <c r="AC14" s="126">
        <v>25.081602329999999</v>
      </c>
    </row>
    <row r="15" spans="16:29" x14ac:dyDescent="0.25">
      <c r="P15" s="127" t="s">
        <v>219</v>
      </c>
      <c r="Q15" s="127">
        <v>2019</v>
      </c>
      <c r="R15" s="128">
        <v>38.327187719999991</v>
      </c>
      <c r="S15" s="128">
        <v>26.6031355</v>
      </c>
      <c r="T15" s="128">
        <v>31.976685090000004</v>
      </c>
      <c r="U15" s="128">
        <v>29.732717779999994</v>
      </c>
      <c r="V15" s="128">
        <v>39.241067940000008</v>
      </c>
      <c r="W15" s="129">
        <v>19.923283340000001</v>
      </c>
      <c r="X15" s="128">
        <v>22.3</v>
      </c>
      <c r="Y15" s="128">
        <v>27.3</v>
      </c>
      <c r="Z15" s="128">
        <v>19.100000000000001</v>
      </c>
      <c r="AA15" s="128">
        <v>20.3</v>
      </c>
      <c r="AB15" s="128">
        <v>36.299999999999997</v>
      </c>
      <c r="AC15" s="128">
        <v>24.7</v>
      </c>
    </row>
    <row r="16" spans="16:29" x14ac:dyDescent="0.25">
      <c r="P16" s="127" t="s">
        <v>219</v>
      </c>
      <c r="Q16" s="127">
        <v>2020</v>
      </c>
      <c r="R16" s="128">
        <v>28.1</v>
      </c>
      <c r="S16" s="128"/>
      <c r="T16" s="128"/>
      <c r="U16" s="128"/>
      <c r="V16" s="128"/>
      <c r="W16" s="129"/>
      <c r="X16" s="128"/>
      <c r="Y16" s="128"/>
      <c r="Z16" s="128"/>
      <c r="AA16" s="128"/>
      <c r="AB16" s="128"/>
      <c r="AC16" s="128"/>
    </row>
    <row r="17" spans="16:29" x14ac:dyDescent="0.25">
      <c r="P17" s="128"/>
      <c r="Q17" s="127"/>
      <c r="S17" s="127"/>
      <c r="T17" s="127"/>
      <c r="U17" s="127"/>
      <c r="V17" s="127"/>
      <c r="W17" s="130"/>
      <c r="X17" s="127"/>
      <c r="Y17" s="127"/>
      <c r="Z17" s="127"/>
      <c r="AA17" s="127"/>
      <c r="AB17" s="127"/>
      <c r="AC17" s="127"/>
    </row>
    <row r="18" spans="16:29" x14ac:dyDescent="0.25">
      <c r="P18" s="128"/>
      <c r="Q18" s="127"/>
      <c r="R18" s="127" t="s">
        <v>215</v>
      </c>
      <c r="S18" s="127"/>
      <c r="T18" s="127"/>
      <c r="U18" s="127"/>
      <c r="V18" s="127"/>
      <c r="W18" s="127"/>
      <c r="X18" s="127"/>
      <c r="Y18" s="127"/>
      <c r="Z18" s="127"/>
      <c r="AA18" s="127"/>
      <c r="AB18" s="127"/>
      <c r="AC18" s="127"/>
    </row>
    <row r="19" spans="16:29" x14ac:dyDescent="0.25">
      <c r="P19" s="127"/>
      <c r="Q19" s="127"/>
      <c r="R19" s="127" t="s">
        <v>203</v>
      </c>
      <c r="S19" s="127" t="s">
        <v>204</v>
      </c>
      <c r="T19" s="127" t="s">
        <v>205</v>
      </c>
      <c r="U19" s="127" t="s">
        <v>206</v>
      </c>
      <c r="V19" s="127" t="s">
        <v>207</v>
      </c>
      <c r="W19" s="127" t="s">
        <v>208</v>
      </c>
      <c r="X19" s="127" t="s">
        <v>209</v>
      </c>
      <c r="Y19" s="127" t="s">
        <v>210</v>
      </c>
      <c r="Z19" s="127" t="s">
        <v>211</v>
      </c>
      <c r="AA19" s="127" t="s">
        <v>212</v>
      </c>
      <c r="AB19" s="127" t="s">
        <v>213</v>
      </c>
      <c r="AC19" s="127" t="s">
        <v>214</v>
      </c>
    </row>
    <row r="20" spans="16:29" x14ac:dyDescent="0.25">
      <c r="P20" s="127"/>
      <c r="Q20" s="127">
        <v>2015</v>
      </c>
      <c r="R20" s="129">
        <v>0.90174184383034717</v>
      </c>
      <c r="S20" s="125">
        <v>0.82573230752525062</v>
      </c>
      <c r="T20" s="125">
        <v>0.70617684764150013</v>
      </c>
      <c r="U20" s="125">
        <v>0.77105914898402506</v>
      </c>
      <c r="V20" s="125">
        <v>0.77296243323410263</v>
      </c>
      <c r="W20" s="125">
        <v>0.78812085082496941</v>
      </c>
      <c r="X20" s="125">
        <v>0.84508891793005447</v>
      </c>
      <c r="Y20" s="125">
        <v>0.76441523585498439</v>
      </c>
      <c r="Z20" s="125">
        <v>0.75024194510784636</v>
      </c>
      <c r="AA20" s="125">
        <v>0.72712424917896734</v>
      </c>
      <c r="AB20" s="125">
        <v>0.65534883525944532</v>
      </c>
      <c r="AC20" s="125">
        <v>0.6922221235806123</v>
      </c>
    </row>
    <row r="21" spans="16:29" x14ac:dyDescent="0.25">
      <c r="P21" s="127"/>
      <c r="Q21" s="127">
        <v>2016</v>
      </c>
      <c r="R21" s="125">
        <v>0.75783661352605614</v>
      </c>
      <c r="S21" s="125">
        <v>0.67205400204537713</v>
      </c>
      <c r="T21" s="125">
        <v>0.66111335246630676</v>
      </c>
      <c r="U21" s="125">
        <v>0.70811922008731643</v>
      </c>
      <c r="V21" s="125">
        <v>0.72455826491577469</v>
      </c>
      <c r="W21" s="125">
        <v>0.71374182137472097</v>
      </c>
      <c r="X21" s="125">
        <v>0.79507675172460179</v>
      </c>
      <c r="Y21" s="125">
        <v>0.76978076676156315</v>
      </c>
      <c r="Z21" s="125">
        <v>0.82526801966179142</v>
      </c>
      <c r="AA21" s="125">
        <v>0.86672564589733758</v>
      </c>
      <c r="AB21" s="125">
        <v>0.83534648962688196</v>
      </c>
      <c r="AC21" s="125">
        <v>0.78373130424603277</v>
      </c>
    </row>
    <row r="22" spans="16:29" x14ac:dyDescent="0.25">
      <c r="P22" s="127"/>
      <c r="Q22" s="127">
        <v>2017</v>
      </c>
      <c r="R22" s="125">
        <v>0.81483136618320195</v>
      </c>
      <c r="S22" s="125">
        <v>0.81071728804086529</v>
      </c>
      <c r="T22" s="125">
        <v>0.80656171795920861</v>
      </c>
      <c r="U22" s="125">
        <v>0.76358692088969093</v>
      </c>
      <c r="V22" s="125">
        <v>0.84117973256764622</v>
      </c>
      <c r="W22" s="125">
        <v>0.84753488098933638</v>
      </c>
      <c r="X22" s="125">
        <v>0.89489959947311171</v>
      </c>
      <c r="Y22" s="125">
        <v>0.86326003295490972</v>
      </c>
      <c r="Z22" s="125">
        <v>0.83495607947360062</v>
      </c>
      <c r="AA22" s="125">
        <v>0.93361380576072794</v>
      </c>
      <c r="AB22" s="125">
        <v>0.94053880070186224</v>
      </c>
      <c r="AC22" s="125">
        <v>0.99345206250112994</v>
      </c>
    </row>
    <row r="23" spans="16:29" x14ac:dyDescent="0.25">
      <c r="P23" s="127"/>
      <c r="Q23" s="127">
        <v>2018</v>
      </c>
      <c r="R23" s="125">
        <v>0.95901536758156836</v>
      </c>
      <c r="S23" s="125">
        <v>1.010539014924225</v>
      </c>
      <c r="T23" s="125">
        <v>1.0277331734433783</v>
      </c>
      <c r="U23" s="125">
        <v>0.95991866614948718</v>
      </c>
      <c r="V23" s="125">
        <v>1.0393364705549804</v>
      </c>
      <c r="W23" s="125">
        <v>1.039621169365484</v>
      </c>
      <c r="X23" s="125">
        <v>1.0442079947824325</v>
      </c>
      <c r="Y23" s="125">
        <v>0.98380283862940032</v>
      </c>
      <c r="Z23" s="125">
        <v>1.1886474604548019</v>
      </c>
      <c r="AA23" s="125">
        <v>1.074785425964532</v>
      </c>
      <c r="AB23" s="125">
        <v>1.0382161043864007</v>
      </c>
      <c r="AC23" s="125">
        <v>0.95433016504291246</v>
      </c>
    </row>
    <row r="24" spans="16:29" x14ac:dyDescent="0.25">
      <c r="P24" s="127"/>
      <c r="Q24" s="127">
        <v>2019</v>
      </c>
      <c r="R24" s="129">
        <v>1.0458324249959243</v>
      </c>
      <c r="S24" s="129">
        <v>0.94112504464510616</v>
      </c>
      <c r="T24" s="129">
        <v>1.0547693788379298</v>
      </c>
      <c r="U24" s="129">
        <v>0.85030426928404867</v>
      </c>
      <c r="V24" s="129">
        <v>1.1058447501040649</v>
      </c>
      <c r="W24" s="129">
        <v>0.87215665957411981</v>
      </c>
      <c r="X24" s="129">
        <v>0.88</v>
      </c>
      <c r="Y24" s="129">
        <v>0.86</v>
      </c>
      <c r="Z24" s="129">
        <v>0.9</v>
      </c>
      <c r="AA24" s="129">
        <v>0.89</v>
      </c>
      <c r="AB24" s="129">
        <v>0.87</v>
      </c>
      <c r="AC24" s="129">
        <f>AC15/AC8</f>
        <v>0.85172413793103441</v>
      </c>
    </row>
    <row r="25" spans="16:29" x14ac:dyDescent="0.25">
      <c r="Q25" s="293">
        <v>2020</v>
      </c>
      <c r="R25" s="294">
        <f>R16/R9</f>
        <v>0.86461538461538467</v>
      </c>
    </row>
  </sheetData>
  <pageMargins left="0.7" right="0.7" top="0.75" bottom="0.75" header="0.3" footer="0.3"/>
  <pageSetup paperSize="12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C4354-AC35-4F33-87C1-973225162529}">
  <dimension ref="G2:AC20"/>
  <sheetViews>
    <sheetView topLeftCell="A16" zoomScaleNormal="100" workbookViewId="0">
      <selection activeCell="I11" sqref="I11"/>
    </sheetView>
  </sheetViews>
  <sheetFormatPr baseColWidth="10" defaultRowHeight="15" x14ac:dyDescent="0.25"/>
  <cols>
    <col min="7" max="14" width="11.42578125" style="112"/>
    <col min="15" max="15" width="5.7109375" style="112" customWidth="1"/>
    <col min="16" max="16" width="5" bestFit="1" customWidth="1"/>
    <col min="17" max="17" width="5.5703125" bestFit="1" customWidth="1"/>
    <col min="18" max="18" width="6.28515625" customWidth="1"/>
    <col min="19" max="29" width="6.5703125" bestFit="1" customWidth="1"/>
  </cols>
  <sheetData>
    <row r="2" spans="16:29" x14ac:dyDescent="0.25">
      <c r="P2" s="171"/>
      <c r="Q2" s="171"/>
      <c r="R2" s="172" t="s">
        <v>220</v>
      </c>
      <c r="S2" s="171"/>
      <c r="T2" s="171"/>
      <c r="U2" s="171"/>
      <c r="V2" s="171"/>
      <c r="W2" s="171"/>
      <c r="X2" s="171"/>
      <c r="Y2" s="171"/>
      <c r="Z2" s="171"/>
      <c r="AA2" s="171"/>
      <c r="AB2" s="171"/>
      <c r="AC2" s="171"/>
    </row>
    <row r="3" spans="16:29" x14ac:dyDescent="0.25">
      <c r="P3" s="171"/>
      <c r="Q3" s="171"/>
      <c r="R3" s="170" t="s">
        <v>203</v>
      </c>
      <c r="S3" s="170" t="s">
        <v>204</v>
      </c>
      <c r="T3" s="170" t="s">
        <v>205</v>
      </c>
      <c r="U3" s="170" t="s">
        <v>206</v>
      </c>
      <c r="V3" s="170" t="s">
        <v>207</v>
      </c>
      <c r="W3" s="170" t="s">
        <v>208</v>
      </c>
      <c r="X3" s="170" t="s">
        <v>209</v>
      </c>
      <c r="Y3" s="170" t="s">
        <v>210</v>
      </c>
      <c r="Z3" s="170" t="s">
        <v>211</v>
      </c>
      <c r="AA3" s="170" t="s">
        <v>212</v>
      </c>
      <c r="AB3" s="170" t="s">
        <v>213</v>
      </c>
      <c r="AC3" s="170" t="s">
        <v>214</v>
      </c>
    </row>
    <row r="4" spans="16:29" x14ac:dyDescent="0.25">
      <c r="P4" s="171" t="s">
        <v>217</v>
      </c>
      <c r="Q4" s="171">
        <v>2017</v>
      </c>
      <c r="R4" s="163">
        <v>1238.7</v>
      </c>
      <c r="S4" s="163">
        <v>1424.808</v>
      </c>
      <c r="T4" s="163">
        <v>1512.1959999999999</v>
      </c>
      <c r="U4" s="163">
        <v>1721.3050000000001</v>
      </c>
      <c r="V4" s="163">
        <v>1891.152</v>
      </c>
      <c r="W4" s="163">
        <v>1988.8789999999999</v>
      </c>
      <c r="X4" s="163">
        <v>1803.489</v>
      </c>
      <c r="Y4" s="163">
        <v>1732.4280000000001</v>
      </c>
      <c r="Z4" s="163">
        <v>1852.902</v>
      </c>
      <c r="AA4" s="163">
        <v>1821.741</v>
      </c>
      <c r="AB4" s="163">
        <v>1527.15</v>
      </c>
      <c r="AC4" s="163">
        <v>1109.3230000000001</v>
      </c>
    </row>
    <row r="5" spans="16:29" x14ac:dyDescent="0.25">
      <c r="P5" s="171" t="s">
        <v>217</v>
      </c>
      <c r="Q5" s="171">
        <v>2018</v>
      </c>
      <c r="R5" s="163">
        <v>1809.184</v>
      </c>
      <c r="S5" s="163">
        <v>1339.578</v>
      </c>
      <c r="T5" s="163">
        <v>1741.86</v>
      </c>
      <c r="U5" s="163">
        <v>1727.09</v>
      </c>
      <c r="V5" s="163">
        <v>1834.2228</v>
      </c>
      <c r="W5" s="163">
        <v>1822.5585000000001</v>
      </c>
      <c r="X5" s="163">
        <v>1617.366</v>
      </c>
      <c r="Y5" s="163">
        <v>2121.0632000000001</v>
      </c>
      <c r="Z5" s="163">
        <v>1342.2049999999999</v>
      </c>
      <c r="AA5" s="163">
        <v>2073.6241999999997</v>
      </c>
      <c r="AB5" s="163">
        <v>1528.8510000000001</v>
      </c>
      <c r="AC5" s="163">
        <v>1189.4880000000001</v>
      </c>
    </row>
    <row r="6" spans="16:29" x14ac:dyDescent="0.25">
      <c r="P6" s="171" t="s">
        <v>217</v>
      </c>
      <c r="Q6" s="171">
        <v>2019</v>
      </c>
      <c r="R6" s="163">
        <v>1307.1859999999999</v>
      </c>
      <c r="S6" s="163">
        <v>1395.3050000000001</v>
      </c>
      <c r="T6" s="163">
        <v>1648.8889999999999</v>
      </c>
      <c r="U6" s="163">
        <v>1458.0940000000001</v>
      </c>
      <c r="V6" s="163">
        <v>1797.2159999999999</v>
      </c>
      <c r="W6" s="163">
        <v>1500.4818596</v>
      </c>
      <c r="X6" s="163">
        <v>1768.6</v>
      </c>
      <c r="Y6" s="163">
        <v>1249.5</v>
      </c>
      <c r="Z6" s="163">
        <v>1548</v>
      </c>
      <c r="AA6" s="163">
        <v>1911.2</v>
      </c>
      <c r="AB6" s="163">
        <v>1484.6</v>
      </c>
      <c r="AC6" s="163">
        <v>951.1</v>
      </c>
    </row>
    <row r="7" spans="16:29" x14ac:dyDescent="0.25">
      <c r="P7" s="171" t="s">
        <v>217</v>
      </c>
      <c r="Q7" s="171">
        <v>2020</v>
      </c>
      <c r="R7" s="163">
        <v>1469.5</v>
      </c>
      <c r="S7" s="163"/>
      <c r="T7" s="163"/>
      <c r="U7" s="163"/>
      <c r="V7" s="163"/>
      <c r="W7" s="163"/>
      <c r="X7" s="163"/>
      <c r="Y7" s="163"/>
      <c r="Z7" s="163"/>
      <c r="AA7" s="163"/>
      <c r="AB7" s="163"/>
      <c r="AC7" s="163"/>
    </row>
    <row r="8" spans="16:29" x14ac:dyDescent="0.25">
      <c r="P8" s="171"/>
      <c r="Q8" s="171"/>
      <c r="R8" s="163"/>
      <c r="S8" s="163"/>
      <c r="T8" s="163"/>
      <c r="U8" s="163"/>
      <c r="V8" s="163"/>
      <c r="W8" s="163"/>
      <c r="X8" s="163"/>
      <c r="Y8" s="163"/>
      <c r="Z8" s="163"/>
      <c r="AA8" s="163"/>
      <c r="AB8" s="163"/>
      <c r="AC8" s="163"/>
    </row>
    <row r="9" spans="16:29" x14ac:dyDescent="0.25">
      <c r="P9" s="171" t="s">
        <v>112</v>
      </c>
      <c r="Q9" s="171">
        <v>2017</v>
      </c>
      <c r="R9" s="163">
        <v>2163.1970000000001</v>
      </c>
      <c r="S9" s="163">
        <v>2783.4360000000001</v>
      </c>
      <c r="T9" s="163">
        <v>2749.009</v>
      </c>
      <c r="U9" s="163">
        <v>3008.9679999999998</v>
      </c>
      <c r="V9" s="163">
        <v>3447.8389999999999</v>
      </c>
      <c r="W9" s="163">
        <v>3777.386</v>
      </c>
      <c r="X9" s="163">
        <v>3396.752</v>
      </c>
      <c r="Y9" s="163">
        <v>3340.6280000000002</v>
      </c>
      <c r="Z9" s="163">
        <v>3534.6909999999998</v>
      </c>
      <c r="AA9" s="163">
        <v>3517.0039999999999</v>
      </c>
      <c r="AB9" s="163">
        <v>2812.0680000000002</v>
      </c>
      <c r="AC9" s="163">
        <v>2338.4270000000001</v>
      </c>
    </row>
    <row r="10" spans="16:29" x14ac:dyDescent="0.25">
      <c r="P10" s="171" t="s">
        <v>112</v>
      </c>
      <c r="Q10" s="171">
        <v>2018</v>
      </c>
      <c r="R10" s="163">
        <v>3509.2413099999999</v>
      </c>
      <c r="S10" s="163">
        <v>2866.64129</v>
      </c>
      <c r="T10" s="163">
        <v>3487.93588</v>
      </c>
      <c r="U10" s="163">
        <v>3512.6211000000003</v>
      </c>
      <c r="V10" s="163">
        <v>3772.58853</v>
      </c>
      <c r="W10" s="163">
        <v>3458.9167499999999</v>
      </c>
      <c r="X10" s="163">
        <v>3221.5904300000002</v>
      </c>
      <c r="Y10" s="163">
        <v>4232.6692499999999</v>
      </c>
      <c r="Z10" s="163">
        <v>2610.4208100000001</v>
      </c>
      <c r="AA10" s="163">
        <v>3988.3429999999998</v>
      </c>
      <c r="AB10" s="163">
        <v>2910.2931699999999</v>
      </c>
      <c r="AC10" s="163">
        <v>2148.7098500000002</v>
      </c>
    </row>
    <row r="11" spans="16:29" x14ac:dyDescent="0.25">
      <c r="P11" s="171" t="s">
        <v>112</v>
      </c>
      <c r="Q11" s="171">
        <v>2019</v>
      </c>
      <c r="R11" s="162">
        <v>2442.0995400000002</v>
      </c>
      <c r="S11" s="162">
        <v>2591.3246099999997</v>
      </c>
      <c r="T11" s="162">
        <v>3015.9723899999999</v>
      </c>
      <c r="U11" s="162">
        <v>2767.1150200000002</v>
      </c>
      <c r="V11" s="162">
        <v>3464.5224800000001</v>
      </c>
      <c r="W11" s="162">
        <v>2833.1304499999992</v>
      </c>
      <c r="X11" s="162">
        <v>3523.8</v>
      </c>
      <c r="Y11" s="162">
        <v>2365.8000000000002</v>
      </c>
      <c r="Z11" s="162">
        <v>2823.5</v>
      </c>
      <c r="AA11" s="162">
        <v>3546.5</v>
      </c>
      <c r="AB11" s="162">
        <v>2683.1</v>
      </c>
      <c r="AC11" s="162">
        <v>1785.5</v>
      </c>
    </row>
    <row r="12" spans="16:29" x14ac:dyDescent="0.25">
      <c r="P12" s="171" t="s">
        <v>112</v>
      </c>
      <c r="Q12" s="171">
        <v>2020</v>
      </c>
      <c r="R12" s="162">
        <v>2785.4</v>
      </c>
      <c r="S12" s="162"/>
      <c r="T12" s="162"/>
      <c r="U12" s="162"/>
      <c r="V12" s="162"/>
      <c r="W12" s="162"/>
      <c r="X12" s="162"/>
      <c r="Y12" s="162"/>
      <c r="Z12" s="162"/>
      <c r="AA12" s="162"/>
      <c r="AB12" s="162"/>
      <c r="AC12" s="162"/>
    </row>
    <row r="13" spans="16:29" x14ac:dyDescent="0.25">
      <c r="P13" s="171"/>
      <c r="Q13" s="171"/>
      <c r="R13" s="162"/>
      <c r="S13" s="162"/>
      <c r="T13" s="162"/>
      <c r="U13" s="162"/>
      <c r="V13" s="162"/>
      <c r="W13" s="162"/>
      <c r="X13" s="162"/>
      <c r="Y13" s="162"/>
      <c r="Z13" s="162"/>
      <c r="AA13" s="162"/>
      <c r="AB13" s="162"/>
      <c r="AC13" s="162"/>
    </row>
    <row r="14" spans="16:29" x14ac:dyDescent="0.25">
      <c r="P14" s="167"/>
      <c r="Q14" s="171"/>
      <c r="R14" s="171" t="s">
        <v>215</v>
      </c>
      <c r="S14" s="171"/>
      <c r="T14" s="171"/>
      <c r="U14" s="171"/>
      <c r="V14" s="171"/>
      <c r="W14" s="166"/>
      <c r="X14" s="171"/>
      <c r="Y14" s="171"/>
      <c r="Z14" s="171"/>
      <c r="AA14" s="171"/>
      <c r="AB14" s="171"/>
      <c r="AC14" s="171"/>
    </row>
    <row r="15" spans="16:29" x14ac:dyDescent="0.25">
      <c r="P15" s="167"/>
      <c r="Q15" s="171"/>
      <c r="R15" s="172" t="s">
        <v>220</v>
      </c>
      <c r="S15" s="171"/>
      <c r="T15" s="171"/>
      <c r="U15" s="171"/>
      <c r="V15" s="171"/>
      <c r="W15" s="171"/>
      <c r="X15" s="171"/>
      <c r="Y15" s="171"/>
      <c r="Z15" s="171"/>
      <c r="AA15" s="171"/>
      <c r="AB15" s="171"/>
      <c r="AC15" s="171"/>
    </row>
    <row r="16" spans="16:29" x14ac:dyDescent="0.25">
      <c r="P16" s="171"/>
      <c r="Q16" s="171"/>
      <c r="R16" s="171" t="s">
        <v>203</v>
      </c>
      <c r="S16" s="171" t="s">
        <v>204</v>
      </c>
      <c r="T16" s="171" t="s">
        <v>205</v>
      </c>
      <c r="U16" s="171" t="s">
        <v>206</v>
      </c>
      <c r="V16" s="171" t="s">
        <v>207</v>
      </c>
      <c r="W16" s="171" t="s">
        <v>208</v>
      </c>
      <c r="X16" s="171" t="s">
        <v>209</v>
      </c>
      <c r="Y16" s="171" t="s">
        <v>210</v>
      </c>
      <c r="Z16" s="171" t="s">
        <v>211</v>
      </c>
      <c r="AA16" s="171" t="s">
        <v>212</v>
      </c>
      <c r="AB16" s="171" t="s">
        <v>213</v>
      </c>
      <c r="AC16" s="171" t="s">
        <v>214</v>
      </c>
    </row>
    <row r="17" spans="16:29" x14ac:dyDescent="0.25">
      <c r="P17" s="171"/>
      <c r="Q17" s="171">
        <v>2017</v>
      </c>
      <c r="R17" s="165">
        <v>1.7463445547751675</v>
      </c>
      <c r="S17" s="165">
        <v>1.9535516364310139</v>
      </c>
      <c r="T17" s="165">
        <v>1.8178919928369075</v>
      </c>
      <c r="U17" s="165">
        <v>1.7480736998962993</v>
      </c>
      <c r="V17" s="165">
        <v>1.823142190580133</v>
      </c>
      <c r="W17" s="165">
        <v>1.8992538007591211</v>
      </c>
      <c r="X17" s="165">
        <v>1.883433722079813</v>
      </c>
      <c r="Y17" s="165">
        <v>1.9282925466455172</v>
      </c>
      <c r="Z17" s="165">
        <v>1.9076513490729676</v>
      </c>
      <c r="AA17" s="165">
        <v>1.930573006810518</v>
      </c>
      <c r="AB17" s="165">
        <v>1.8413829682742364</v>
      </c>
      <c r="AC17" s="165">
        <v>2.1079766668499618</v>
      </c>
    </row>
    <row r="18" spans="16:29" x14ac:dyDescent="0.25">
      <c r="P18" s="171"/>
      <c r="Q18" s="171">
        <v>2018</v>
      </c>
      <c r="R18" s="165">
        <v>1.9396818178803261</v>
      </c>
      <c r="S18" s="165">
        <v>2.1399584719964051</v>
      </c>
      <c r="T18" s="165">
        <v>2.0024203322884735</v>
      </c>
      <c r="U18" s="165">
        <v>2.0338379007463425</v>
      </c>
      <c r="V18" s="165">
        <v>2.0567776880758433</v>
      </c>
      <c r="W18" s="165">
        <v>1.8978357896330897</v>
      </c>
      <c r="X18" s="165">
        <v>1.9918747086311943</v>
      </c>
      <c r="Y18" s="165">
        <v>1.9955413162606375</v>
      </c>
      <c r="Z18" s="165">
        <v>1.9448748961596778</v>
      </c>
      <c r="AA18" s="165">
        <v>1.9233682747336767</v>
      </c>
      <c r="AB18" s="165">
        <v>1.9035819514131853</v>
      </c>
      <c r="AC18" s="165">
        <v>1.8064157435804313</v>
      </c>
    </row>
    <row r="19" spans="16:29" x14ac:dyDescent="0.25">
      <c r="P19" s="171"/>
      <c r="Q19" s="171">
        <v>2019</v>
      </c>
      <c r="R19" s="164">
        <v>1.8682112109523819</v>
      </c>
      <c r="S19" s="164">
        <v>1.8571743167264501</v>
      </c>
      <c r="T19" s="164">
        <v>1.8290936442659269</v>
      </c>
      <c r="U19" s="164">
        <v>1.8977617492425043</v>
      </c>
      <c r="V19" s="164">
        <v>1.9277162455709276</v>
      </c>
      <c r="W19" s="164">
        <v>1.8881470854671032</v>
      </c>
      <c r="X19" s="171">
        <v>1.99</v>
      </c>
      <c r="Y19" s="171">
        <v>1.89</v>
      </c>
      <c r="Z19" s="171">
        <v>1.82</v>
      </c>
      <c r="AA19" s="171">
        <v>1.86</v>
      </c>
      <c r="AB19" s="171">
        <v>1.81</v>
      </c>
      <c r="AC19" s="164">
        <f>AC11/AC6</f>
        <v>1.8772999684575753</v>
      </c>
    </row>
    <row r="20" spans="16:29" x14ac:dyDescent="0.25">
      <c r="Q20" s="295">
        <v>2020</v>
      </c>
      <c r="R20" s="294">
        <f>R12/R7</f>
        <v>1.8954746512419192</v>
      </c>
    </row>
  </sheetData>
  <pageMargins left="0.7" right="0.7" top="0.75" bottom="0.75" header="0.3" footer="0.3"/>
  <pageSetup paperSize="12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F2F1-EF1C-469A-B3A4-AEE54EAC6ED9}">
  <dimension ref="G1:AB25"/>
  <sheetViews>
    <sheetView zoomScaleNormal="100" workbookViewId="0">
      <selection activeCell="N42" sqref="N42"/>
    </sheetView>
  </sheetViews>
  <sheetFormatPr baseColWidth="10" defaultRowHeight="15" x14ac:dyDescent="0.25"/>
  <cols>
    <col min="7" max="12" width="11.42578125" style="112"/>
    <col min="13" max="13" width="14.28515625" style="112" customWidth="1"/>
    <col min="14" max="14" width="14.85546875" style="112" customWidth="1"/>
    <col min="15" max="15" width="5" bestFit="1" customWidth="1"/>
    <col min="16" max="16" width="5.5703125" bestFit="1" customWidth="1"/>
    <col min="17" max="17" width="6.7109375" customWidth="1"/>
    <col min="18" max="22" width="6.5703125" bestFit="1" customWidth="1"/>
    <col min="23" max="27" width="7" bestFit="1" customWidth="1"/>
    <col min="28" max="28" width="6.5703125" bestFit="1" customWidth="1"/>
  </cols>
  <sheetData>
    <row r="1" spans="15:28" x14ac:dyDescent="0.25">
      <c r="O1" s="171"/>
      <c r="P1" s="171"/>
      <c r="Q1" s="171" t="s">
        <v>162</v>
      </c>
      <c r="R1" s="171"/>
      <c r="S1" s="171"/>
      <c r="T1" s="171"/>
      <c r="U1" s="171"/>
      <c r="V1" s="171"/>
      <c r="W1" s="171"/>
      <c r="X1" s="171"/>
      <c r="Y1" s="171"/>
      <c r="Z1" s="171"/>
      <c r="AA1" s="171"/>
      <c r="AB1" s="171"/>
    </row>
    <row r="2" spans="15:28" x14ac:dyDescent="0.25">
      <c r="O2" s="171"/>
      <c r="P2" s="171"/>
      <c r="Q2" s="171" t="s">
        <v>203</v>
      </c>
      <c r="R2" s="171" t="s">
        <v>204</v>
      </c>
      <c r="S2" s="171" t="s">
        <v>205</v>
      </c>
      <c r="T2" s="171" t="s">
        <v>206</v>
      </c>
      <c r="U2" s="171" t="s">
        <v>207</v>
      </c>
      <c r="V2" s="171" t="s">
        <v>208</v>
      </c>
      <c r="W2" s="171" t="s">
        <v>209</v>
      </c>
      <c r="X2" s="171" t="s">
        <v>210</v>
      </c>
      <c r="Y2" s="171" t="s">
        <v>211</v>
      </c>
      <c r="Z2" s="171" t="s">
        <v>212</v>
      </c>
      <c r="AA2" s="171" t="s">
        <v>213</v>
      </c>
      <c r="AB2" s="171" t="s">
        <v>214</v>
      </c>
    </row>
    <row r="3" spans="15:28" x14ac:dyDescent="0.25">
      <c r="O3" s="171" t="s">
        <v>217</v>
      </c>
      <c r="P3" s="171">
        <v>2015</v>
      </c>
      <c r="Q3" s="168">
        <v>399.97153850000001</v>
      </c>
      <c r="R3" s="169">
        <v>158.72399999999999</v>
      </c>
      <c r="S3" s="169">
        <v>177.08</v>
      </c>
      <c r="T3" s="169">
        <v>225.6105</v>
      </c>
      <c r="U3" s="169">
        <v>252.8595</v>
      </c>
      <c r="V3" s="169">
        <v>224.88931260000001</v>
      </c>
      <c r="W3" s="169">
        <v>558.77591419999999</v>
      </c>
      <c r="X3" s="169">
        <v>474.75</v>
      </c>
      <c r="Y3" s="169">
        <v>483.84270000000004</v>
      </c>
      <c r="Z3" s="169">
        <v>650.58937500000002</v>
      </c>
      <c r="AA3" s="169">
        <v>426.94850000000002</v>
      </c>
      <c r="AB3" s="169">
        <v>313.56799999999998</v>
      </c>
    </row>
    <row r="4" spans="15:28" x14ac:dyDescent="0.25">
      <c r="O4" s="171" t="s">
        <v>217</v>
      </c>
      <c r="P4" s="171">
        <v>2016</v>
      </c>
      <c r="Q4" s="169">
        <v>385.96100000000001</v>
      </c>
      <c r="R4" s="169">
        <v>202.4015</v>
      </c>
      <c r="S4" s="169">
        <v>197.05549999999999</v>
      </c>
      <c r="T4" s="169">
        <v>418.07625000000002</v>
      </c>
      <c r="U4" s="169">
        <v>167.35499999999999</v>
      </c>
      <c r="V4" s="169">
        <v>352.71222590000002</v>
      </c>
      <c r="W4" s="169">
        <v>380.96550000000002</v>
      </c>
      <c r="X4" s="169">
        <v>644.22450000000003</v>
      </c>
      <c r="Y4" s="169">
        <v>622.77449999999999</v>
      </c>
      <c r="Z4" s="169">
        <v>754.06500000000005</v>
      </c>
      <c r="AA4" s="169">
        <v>688.6395</v>
      </c>
      <c r="AB4" s="169">
        <v>282.93852000000004</v>
      </c>
    </row>
    <row r="5" spans="15:28" x14ac:dyDescent="0.25">
      <c r="O5" s="171" t="s">
        <v>217</v>
      </c>
      <c r="P5" s="171">
        <v>2017</v>
      </c>
      <c r="Q5" s="169">
        <v>516.37330999999995</v>
      </c>
      <c r="R5" s="169">
        <v>268.77411999999998</v>
      </c>
      <c r="S5" s="169">
        <v>258.07456999999999</v>
      </c>
      <c r="T5" s="169">
        <v>457.72978999999998</v>
      </c>
      <c r="U5" s="169">
        <v>277.4549202</v>
      </c>
      <c r="V5" s="169">
        <v>289.51887140000002</v>
      </c>
      <c r="W5" s="169">
        <v>363.32655999999997</v>
      </c>
      <c r="X5" s="169">
        <v>352.10149000000001</v>
      </c>
      <c r="Y5" s="169">
        <v>473.32110999999998</v>
      </c>
      <c r="Z5" s="169">
        <v>707.4393255</v>
      </c>
      <c r="AA5" s="169">
        <v>1027.8620631000001</v>
      </c>
      <c r="AB5" s="169">
        <v>452.19900999999999</v>
      </c>
    </row>
    <row r="6" spans="15:28" x14ac:dyDescent="0.25">
      <c r="O6" s="171" t="s">
        <v>217</v>
      </c>
      <c r="P6" s="171">
        <v>2018</v>
      </c>
      <c r="Q6" s="169">
        <v>365.89858000000004</v>
      </c>
      <c r="R6" s="169">
        <v>137.78725</v>
      </c>
      <c r="S6" s="169">
        <v>292.50461999999999</v>
      </c>
      <c r="T6" s="169">
        <v>300.41128000000003</v>
      </c>
      <c r="U6" s="169">
        <v>227.95296999999999</v>
      </c>
      <c r="V6" s="169">
        <v>287.10892000000001</v>
      </c>
      <c r="W6" s="169">
        <v>332.14456999999999</v>
      </c>
      <c r="X6" s="169">
        <v>522.00900000000001</v>
      </c>
      <c r="Y6" s="169">
        <v>445.041</v>
      </c>
      <c r="Z6" s="169">
        <v>795.90150000000006</v>
      </c>
      <c r="AA6" s="169">
        <v>490.54899999999998</v>
      </c>
      <c r="AB6" s="169">
        <v>415.13290000000001</v>
      </c>
    </row>
    <row r="7" spans="15:28" x14ac:dyDescent="0.25">
      <c r="O7" s="171" t="s">
        <v>217</v>
      </c>
      <c r="P7" s="171">
        <v>2019</v>
      </c>
      <c r="Q7" s="169">
        <v>333.0675</v>
      </c>
      <c r="R7" s="169">
        <v>136.8135</v>
      </c>
      <c r="S7" s="169">
        <v>252.87300299999998</v>
      </c>
      <c r="T7" s="169">
        <v>336.79349999999999</v>
      </c>
      <c r="U7" s="169">
        <v>349.95150000000001</v>
      </c>
      <c r="V7" s="169">
        <v>355.51350000000002</v>
      </c>
      <c r="W7" s="169">
        <v>310.3</v>
      </c>
      <c r="X7" s="169">
        <v>769.3</v>
      </c>
      <c r="Y7" s="169">
        <v>517.5</v>
      </c>
      <c r="Z7" s="169">
        <v>587.9</v>
      </c>
      <c r="AA7" s="169">
        <v>327.2</v>
      </c>
      <c r="AB7" s="169">
        <v>331.6</v>
      </c>
    </row>
    <row r="8" spans="15:28" x14ac:dyDescent="0.25">
      <c r="O8" s="171" t="s">
        <v>217</v>
      </c>
      <c r="P8" s="171">
        <v>2020</v>
      </c>
      <c r="Q8" s="169">
        <v>334.9</v>
      </c>
      <c r="R8" s="169"/>
      <c r="S8" s="169"/>
      <c r="T8" s="169"/>
      <c r="U8" s="169"/>
      <c r="V8" s="169"/>
      <c r="W8" s="169"/>
      <c r="X8" s="169"/>
      <c r="Y8" s="169"/>
      <c r="Z8" s="169"/>
      <c r="AA8" s="169"/>
      <c r="AB8" s="169"/>
    </row>
    <row r="9" spans="15:28" x14ac:dyDescent="0.25">
      <c r="O9" s="171"/>
      <c r="P9" s="171"/>
      <c r="Q9" s="169"/>
      <c r="R9" s="169"/>
      <c r="S9" s="169"/>
      <c r="T9" s="169"/>
      <c r="U9" s="169"/>
      <c r="V9" s="169"/>
      <c r="W9" s="169"/>
      <c r="X9" s="169"/>
      <c r="Y9" s="169"/>
      <c r="Z9" s="169"/>
      <c r="AA9" s="169"/>
      <c r="AB9" s="169"/>
    </row>
    <row r="10" spans="15:28" x14ac:dyDescent="0.25">
      <c r="O10" s="171" t="s">
        <v>112</v>
      </c>
      <c r="P10" s="171">
        <v>2015</v>
      </c>
      <c r="Q10" s="168">
        <v>1648.04304</v>
      </c>
      <c r="R10" s="169">
        <v>678.70713999999998</v>
      </c>
      <c r="S10" s="169">
        <v>754.57382999999993</v>
      </c>
      <c r="T10" s="169">
        <v>984.09825999999998</v>
      </c>
      <c r="U10" s="169">
        <v>1075.9333999999999</v>
      </c>
      <c r="V10" s="169">
        <v>928.05155000000002</v>
      </c>
      <c r="W10" s="169">
        <v>2183.0439700000002</v>
      </c>
      <c r="X10" s="169">
        <v>1840.7483300000001</v>
      </c>
      <c r="Y10" s="169">
        <v>1857.6918799999999</v>
      </c>
      <c r="Z10" s="169">
        <v>2683.4602200000004</v>
      </c>
      <c r="AA10" s="169">
        <v>1858.6077700000001</v>
      </c>
      <c r="AB10" s="169">
        <v>1269.5903999999998</v>
      </c>
    </row>
    <row r="11" spans="15:28" x14ac:dyDescent="0.25">
      <c r="O11" s="171" t="s">
        <v>112</v>
      </c>
      <c r="P11" s="171">
        <v>2016</v>
      </c>
      <c r="Q11" s="169">
        <v>1561.9673799999998</v>
      </c>
      <c r="R11" s="169">
        <v>807.92711999999995</v>
      </c>
      <c r="S11" s="169">
        <v>812.62441000000001</v>
      </c>
      <c r="T11" s="169">
        <v>1828.61482</v>
      </c>
      <c r="U11" s="169">
        <v>673.38708999999994</v>
      </c>
      <c r="V11" s="169">
        <v>1411.32998</v>
      </c>
      <c r="W11" s="169">
        <v>1342.27772</v>
      </c>
      <c r="X11" s="169">
        <v>2518.9597200000003</v>
      </c>
      <c r="Y11" s="169">
        <v>2454.1771800000001</v>
      </c>
      <c r="Z11" s="169">
        <v>2851.4252000000001</v>
      </c>
      <c r="AA11" s="169">
        <v>3069.1559200000002</v>
      </c>
      <c r="AB11" s="169">
        <v>1141.8811000000001</v>
      </c>
    </row>
    <row r="12" spans="15:28" x14ac:dyDescent="0.25">
      <c r="O12" s="171" t="s">
        <v>112</v>
      </c>
      <c r="P12" s="171">
        <v>2017</v>
      </c>
      <c r="Q12" s="169">
        <v>1999.64895</v>
      </c>
      <c r="R12" s="169">
        <v>1171.82827</v>
      </c>
      <c r="S12" s="169">
        <v>1051.1554699999999</v>
      </c>
      <c r="T12" s="169">
        <v>1830.7113999999999</v>
      </c>
      <c r="U12" s="169">
        <v>1252.3791000000001</v>
      </c>
      <c r="V12" s="169">
        <v>1153.9421599999998</v>
      </c>
      <c r="W12" s="169">
        <v>1506.2209399999999</v>
      </c>
      <c r="X12" s="169">
        <v>1560.3233500000001</v>
      </c>
      <c r="Y12" s="169">
        <v>1952.3849299999999</v>
      </c>
      <c r="Z12" s="169">
        <v>2842.8311899999999</v>
      </c>
      <c r="AA12" s="169">
        <v>3612.8101099999999</v>
      </c>
      <c r="AB12" s="169">
        <v>1975.6716699999999</v>
      </c>
    </row>
    <row r="13" spans="15:28" x14ac:dyDescent="0.25">
      <c r="O13" s="171" t="s">
        <v>112</v>
      </c>
      <c r="P13" s="171">
        <v>2018</v>
      </c>
      <c r="Q13" s="169">
        <v>1648.7111</v>
      </c>
      <c r="R13" s="169">
        <v>631.02158999999995</v>
      </c>
      <c r="S13" s="169">
        <v>1242.11949</v>
      </c>
      <c r="T13" s="169">
        <v>1344.39372</v>
      </c>
      <c r="U13" s="169">
        <v>1110.0585700000001</v>
      </c>
      <c r="V13" s="169">
        <v>1138.68722</v>
      </c>
      <c r="W13" s="169">
        <v>1415.0776599999999</v>
      </c>
      <c r="X13" s="169">
        <v>2130.4803700000002</v>
      </c>
      <c r="Y13" s="169">
        <v>1674.7162900000001</v>
      </c>
      <c r="Z13" s="169">
        <v>3268.22946</v>
      </c>
      <c r="AA13" s="169">
        <v>1964.8206100000002</v>
      </c>
      <c r="AB13" s="169">
        <v>1613.9065399999999</v>
      </c>
    </row>
    <row r="14" spans="15:28" x14ac:dyDescent="0.25">
      <c r="O14" s="171" t="s">
        <v>112</v>
      </c>
      <c r="P14" s="171">
        <v>2019</v>
      </c>
      <c r="Q14" s="168">
        <v>1337.5923999999998</v>
      </c>
      <c r="R14" s="168">
        <v>536.63702999999998</v>
      </c>
      <c r="S14" s="168">
        <v>1041.7046300000002</v>
      </c>
      <c r="T14" s="168">
        <v>1332.3517400000001</v>
      </c>
      <c r="U14" s="168">
        <v>1429.31951</v>
      </c>
      <c r="V14" s="168">
        <v>1396.4903100000001</v>
      </c>
      <c r="W14" s="162">
        <v>1317.1</v>
      </c>
      <c r="X14" s="162">
        <v>3060.8</v>
      </c>
      <c r="Y14" s="162">
        <v>2063.1999999999998</v>
      </c>
      <c r="Z14" s="162">
        <v>2335.1999999999998</v>
      </c>
      <c r="AA14" s="162">
        <v>1338.2</v>
      </c>
      <c r="AB14" s="171">
        <v>1348.4</v>
      </c>
    </row>
    <row r="15" spans="15:28" x14ac:dyDescent="0.25">
      <c r="O15" s="171" t="s">
        <v>112</v>
      </c>
      <c r="P15" s="171">
        <v>2020</v>
      </c>
      <c r="Q15" s="168">
        <v>1496.8</v>
      </c>
      <c r="R15" s="168"/>
      <c r="S15" s="168"/>
      <c r="T15" s="168"/>
      <c r="U15" s="168"/>
      <c r="V15" s="168"/>
      <c r="W15" s="171"/>
      <c r="X15" s="171"/>
      <c r="Y15" s="171"/>
      <c r="Z15" s="171"/>
      <c r="AA15" s="171"/>
      <c r="AB15" s="171"/>
    </row>
    <row r="16" spans="15:28" x14ac:dyDescent="0.25">
      <c r="O16" s="171"/>
      <c r="P16" s="171"/>
      <c r="Q16" s="168"/>
      <c r="R16" s="168"/>
      <c r="S16" s="168"/>
      <c r="T16" s="168"/>
      <c r="U16" s="168"/>
      <c r="V16" s="168"/>
      <c r="W16" s="171"/>
      <c r="X16" s="171"/>
      <c r="Y16" s="171"/>
      <c r="Z16" s="171"/>
      <c r="AA16" s="171"/>
      <c r="AB16" s="171"/>
    </row>
    <row r="17" spans="15:28" x14ac:dyDescent="0.25">
      <c r="O17" s="171"/>
      <c r="P17" s="171"/>
      <c r="Q17" s="171" t="s">
        <v>215</v>
      </c>
      <c r="R17" s="171"/>
      <c r="S17" s="171"/>
      <c r="T17" s="171"/>
      <c r="U17" s="167"/>
      <c r="V17" s="171"/>
      <c r="W17" s="171"/>
      <c r="X17" s="171"/>
      <c r="Y17" s="171"/>
      <c r="Z17" s="171"/>
      <c r="AA17" s="171"/>
      <c r="AB17" s="171"/>
    </row>
    <row r="18" spans="15:28" x14ac:dyDescent="0.25">
      <c r="O18" s="167"/>
      <c r="P18" s="171"/>
      <c r="Q18" s="171" t="s">
        <v>162</v>
      </c>
      <c r="R18" s="171"/>
      <c r="S18" s="171"/>
      <c r="T18" s="171"/>
      <c r="U18" s="171"/>
      <c r="V18" s="171"/>
      <c r="W18" s="171"/>
      <c r="X18" s="171"/>
      <c r="Y18" s="171"/>
      <c r="Z18" s="171"/>
      <c r="AA18" s="171"/>
      <c r="AB18" s="171"/>
    </row>
    <row r="19" spans="15:28" x14ac:dyDescent="0.25">
      <c r="O19" s="167"/>
      <c r="P19" s="171"/>
      <c r="Q19" s="171" t="s">
        <v>203</v>
      </c>
      <c r="R19" s="171" t="s">
        <v>204</v>
      </c>
      <c r="S19" s="171" t="s">
        <v>205</v>
      </c>
      <c r="T19" s="171" t="s">
        <v>206</v>
      </c>
      <c r="U19" s="171" t="s">
        <v>207</v>
      </c>
      <c r="V19" s="171" t="s">
        <v>208</v>
      </c>
      <c r="W19" s="171" t="s">
        <v>209</v>
      </c>
      <c r="X19" s="171" t="s">
        <v>210</v>
      </c>
      <c r="Y19" s="171" t="s">
        <v>211</v>
      </c>
      <c r="Z19" s="171" t="s">
        <v>212</v>
      </c>
      <c r="AA19" s="171" t="s">
        <v>213</v>
      </c>
      <c r="AB19" s="171" t="s">
        <v>214</v>
      </c>
    </row>
    <row r="20" spans="15:28" x14ac:dyDescent="0.25">
      <c r="O20" s="164"/>
      <c r="P20" s="171">
        <v>2015</v>
      </c>
      <c r="Q20" s="164">
        <v>4.12040078196714</v>
      </c>
      <c r="R20" s="165">
        <v>4.2760208916105951</v>
      </c>
      <c r="S20" s="165">
        <v>4.2612030155861751</v>
      </c>
      <c r="T20" s="165">
        <v>4.3619346617289532</v>
      </c>
      <c r="U20" s="165">
        <v>4.2550641759554217</v>
      </c>
      <c r="V20" s="165">
        <v>4.1267036626621802</v>
      </c>
      <c r="W20" s="165">
        <v>3.9068326220278595</v>
      </c>
      <c r="X20" s="165">
        <v>3.8773003264876253</v>
      </c>
      <c r="Y20" s="165">
        <v>3.8394541862468934</v>
      </c>
      <c r="Z20" s="165">
        <v>4.1246603819805703</v>
      </c>
      <c r="AA20" s="165">
        <v>4.3532364442081422</v>
      </c>
      <c r="AB20" s="165">
        <v>4.0488519236656799</v>
      </c>
    </row>
    <row r="21" spans="15:28" x14ac:dyDescent="0.25">
      <c r="O21" s="166"/>
      <c r="P21" s="171">
        <v>2016</v>
      </c>
      <c r="Q21" s="165">
        <v>4.0469565059682191</v>
      </c>
      <c r="R21" s="165">
        <v>3.9917051998132425</v>
      </c>
      <c r="S21" s="165">
        <v>4.1238352139371903</v>
      </c>
      <c r="T21" s="165">
        <v>4.3738787362353158</v>
      </c>
      <c r="U21" s="165">
        <v>4.0237046398374714</v>
      </c>
      <c r="V21" s="165">
        <v>4.0013639345751972</v>
      </c>
      <c r="W21" s="165">
        <v>3.5233576793699166</v>
      </c>
      <c r="X21" s="165">
        <v>3.9100650782452391</v>
      </c>
      <c r="Y21" s="165">
        <v>3.9407155880659857</v>
      </c>
      <c r="Z21" s="165">
        <v>3.7814050512886821</v>
      </c>
      <c r="AA21" s="165">
        <v>4.456839783369964</v>
      </c>
      <c r="AB21" s="165">
        <v>4.0357922986237433</v>
      </c>
    </row>
    <row r="22" spans="15:28" x14ac:dyDescent="0.25">
      <c r="O22" s="166"/>
      <c r="P22" s="171">
        <v>2017</v>
      </c>
      <c r="Q22" s="165">
        <v>3.8724870384954642</v>
      </c>
      <c r="R22" s="165">
        <v>4.3598999412592256</v>
      </c>
      <c r="S22" s="165">
        <v>4.0730687645822679</v>
      </c>
      <c r="T22" s="165">
        <v>3.9995461077593397</v>
      </c>
      <c r="U22" s="165">
        <v>4.5138111052319339</v>
      </c>
      <c r="V22" s="165">
        <v>3.9857234674202302</v>
      </c>
      <c r="W22" s="165">
        <v>4.1456395040318554</v>
      </c>
      <c r="X22" s="165">
        <v>4.4314590943650938</v>
      </c>
      <c r="Y22" s="165">
        <v>4.1248634146066294</v>
      </c>
      <c r="Z22" s="165">
        <v>4.0184805785157049</v>
      </c>
      <c r="AA22" s="165">
        <v>3.5148783476878958</v>
      </c>
      <c r="AB22" s="165">
        <v>4.3690313917317072</v>
      </c>
    </row>
    <row r="23" spans="15:28" x14ac:dyDescent="0.25">
      <c r="O23" s="171"/>
      <c r="P23" s="171">
        <v>2018</v>
      </c>
      <c r="Q23" s="165">
        <v>4.5059237453176229</v>
      </c>
      <c r="R23" s="165">
        <v>4.5796805582519422</v>
      </c>
      <c r="S23" s="165">
        <v>4.2464952861257377</v>
      </c>
      <c r="T23" s="165">
        <v>4.4751772303623216</v>
      </c>
      <c r="U23" s="165">
        <v>4.8696824173863593</v>
      </c>
      <c r="V23" s="165">
        <v>3.9660461263272486</v>
      </c>
      <c r="W23" s="165">
        <v>4.2604268978415032</v>
      </c>
      <c r="X23" s="165">
        <v>4.0813096517492999</v>
      </c>
      <c r="Y23" s="165">
        <v>3.7630606842965033</v>
      </c>
      <c r="Z23" s="165">
        <v>4.1063240363286155</v>
      </c>
      <c r="AA23" s="165">
        <v>4.0053503523603151</v>
      </c>
      <c r="AB23" s="165">
        <v>3.8876864252387606</v>
      </c>
    </row>
    <row r="24" spans="15:28" x14ac:dyDescent="0.25">
      <c r="O24" s="171"/>
      <c r="P24" s="171">
        <v>2019</v>
      </c>
      <c r="Q24" s="164">
        <v>4.0159799440053439</v>
      </c>
      <c r="R24" s="164">
        <v>3.9223982282450196</v>
      </c>
      <c r="S24" s="164">
        <v>4.1194774358732165</v>
      </c>
      <c r="T24" s="164">
        <v>3.9559900651289293</v>
      </c>
      <c r="U24" s="164">
        <v>4.0843360008458314</v>
      </c>
      <c r="V24" s="164">
        <v>3.9280936166981002</v>
      </c>
      <c r="W24" s="164">
        <v>4.24</v>
      </c>
      <c r="X24" s="164">
        <v>3.98</v>
      </c>
      <c r="Y24" s="164">
        <v>3.99</v>
      </c>
      <c r="Z24" s="164">
        <v>3.97</v>
      </c>
      <c r="AA24" s="164">
        <v>4.09</v>
      </c>
      <c r="AB24" s="164">
        <f>AB14/AB7</f>
        <v>4.0663449939686371</v>
      </c>
    </row>
    <row r="25" spans="15:28" x14ac:dyDescent="0.25">
      <c r="P25" s="295">
        <v>2020</v>
      </c>
      <c r="Q25" s="294">
        <f>Q15/Q8</f>
        <v>4.4693938489101228</v>
      </c>
    </row>
  </sheetData>
  <pageMargins left="0.7" right="0.7" top="0.75" bottom="0.75" header="0.3" footer="0.3"/>
  <pageSetup paperSize="12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3781-D746-4124-AC69-AEBDB9326A4C}">
  <dimension ref="A1:N21"/>
  <sheetViews>
    <sheetView zoomScaleNormal="100" zoomScalePageLayoutView="90" workbookViewId="0">
      <selection activeCell="M6" sqref="M6"/>
    </sheetView>
  </sheetViews>
  <sheetFormatPr baseColWidth="10" defaultRowHeight="15" x14ac:dyDescent="0.25"/>
  <cols>
    <col min="1" max="1" width="30.5703125" bestFit="1" customWidth="1"/>
    <col min="2" max="14" width="6.7109375" customWidth="1"/>
  </cols>
  <sheetData>
    <row r="1" spans="1:14" x14ac:dyDescent="0.25">
      <c r="A1" s="372" t="s">
        <v>409</v>
      </c>
      <c r="B1" s="372"/>
      <c r="C1" s="372"/>
      <c r="D1" s="372"/>
      <c r="E1" s="372"/>
      <c r="F1" s="372"/>
      <c r="G1" s="372"/>
      <c r="H1" s="372"/>
      <c r="I1" s="372"/>
      <c r="J1" s="372"/>
      <c r="K1" s="372"/>
      <c r="L1" s="372"/>
      <c r="M1" s="372"/>
    </row>
    <row r="2" spans="1:14" ht="15.75" x14ac:dyDescent="0.25">
      <c r="A2" s="180"/>
      <c r="B2" s="176"/>
      <c r="C2" s="176"/>
      <c r="D2" s="176"/>
      <c r="E2" s="176"/>
      <c r="F2" s="176"/>
      <c r="G2" s="176"/>
      <c r="H2" s="175"/>
      <c r="I2" s="175"/>
      <c r="J2" s="175"/>
      <c r="K2" s="175"/>
      <c r="L2" s="175"/>
      <c r="M2" s="175"/>
    </row>
    <row r="3" spans="1:14" x14ac:dyDescent="0.25">
      <c r="A3" s="373" t="s">
        <v>221</v>
      </c>
      <c r="B3" s="189">
        <v>2008</v>
      </c>
      <c r="C3" s="189">
        <v>2009</v>
      </c>
      <c r="D3" s="189">
        <v>2010</v>
      </c>
      <c r="E3" s="189">
        <v>2011</v>
      </c>
      <c r="F3" s="189">
        <v>2012</v>
      </c>
      <c r="G3" s="189">
        <v>2013</v>
      </c>
      <c r="H3" s="189">
        <v>2014</v>
      </c>
      <c r="I3" s="189">
        <v>2015</v>
      </c>
      <c r="J3" s="189">
        <v>2016</v>
      </c>
      <c r="K3" s="189">
        <v>2017</v>
      </c>
      <c r="L3" s="183">
        <v>2018</v>
      </c>
      <c r="M3" s="182">
        <v>2019</v>
      </c>
      <c r="N3" s="182">
        <v>2020</v>
      </c>
    </row>
    <row r="4" spans="1:14" ht="15" customHeight="1" x14ac:dyDescent="0.25">
      <c r="A4" s="373"/>
      <c r="B4" s="374" t="s">
        <v>222</v>
      </c>
      <c r="C4" s="375"/>
      <c r="D4" s="375"/>
      <c r="E4" s="375"/>
      <c r="F4" s="375"/>
      <c r="G4" s="375"/>
      <c r="H4" s="375"/>
      <c r="I4" s="375"/>
      <c r="J4" s="375"/>
      <c r="K4" s="375"/>
      <c r="L4" s="375"/>
      <c r="M4" s="375"/>
      <c r="N4" s="375"/>
    </row>
    <row r="5" spans="1:14" x14ac:dyDescent="0.25">
      <c r="A5" s="185" t="s">
        <v>223</v>
      </c>
      <c r="B5" s="177">
        <v>748.07482000000005</v>
      </c>
      <c r="C5" s="177">
        <v>808.78334700000005</v>
      </c>
      <c r="D5" s="177">
        <v>841.69370200000003</v>
      </c>
      <c r="E5" s="177">
        <v>701.12158899999997</v>
      </c>
      <c r="F5" s="177">
        <v>816.66533300000003</v>
      </c>
      <c r="G5" s="177">
        <v>1042.6350540000001</v>
      </c>
      <c r="H5" s="177">
        <v>1182.0124169999999</v>
      </c>
      <c r="I5" s="177">
        <v>1060</v>
      </c>
      <c r="J5" s="177">
        <v>1238.058628</v>
      </c>
      <c r="K5" s="177">
        <v>1131.275347</v>
      </c>
      <c r="L5" s="177">
        <v>1015.955607</v>
      </c>
      <c r="M5" s="177">
        <v>1267</v>
      </c>
      <c r="N5" s="177"/>
    </row>
    <row r="6" spans="1:14" x14ac:dyDescent="0.25">
      <c r="A6" s="186" t="s">
        <v>224</v>
      </c>
      <c r="B6" s="177">
        <f t="shared" ref="B6:K6" si="0">B5-B7+B10+B11+B15-B16</f>
        <v>231.42072216799988</v>
      </c>
      <c r="C6" s="177">
        <f t="shared" si="0"/>
        <v>309.45132394429993</v>
      </c>
      <c r="D6" s="177">
        <f t="shared" si="0"/>
        <v>355.73406685530006</v>
      </c>
      <c r="E6" s="177">
        <f t="shared" si="0"/>
        <v>297.05761674829967</v>
      </c>
      <c r="F6" s="177">
        <f t="shared" si="0"/>
        <v>308.2549109311999</v>
      </c>
      <c r="G6" s="177">
        <f t="shared" si="0"/>
        <v>281.22745850790011</v>
      </c>
      <c r="H6" s="177">
        <f t="shared" si="0"/>
        <v>340.33828475819996</v>
      </c>
      <c r="I6" s="177">
        <f t="shared" si="0"/>
        <v>220.01659399999994</v>
      </c>
      <c r="J6" s="177">
        <f t="shared" si="0"/>
        <v>201.8129879999999</v>
      </c>
      <c r="K6" s="177">
        <f t="shared" si="0"/>
        <v>99.319740000000024</v>
      </c>
      <c r="L6" s="177">
        <f>L5-L7+L10+L11+L15-L16</f>
        <v>165.85258999999996</v>
      </c>
      <c r="M6" s="177"/>
      <c r="N6" s="177"/>
    </row>
    <row r="7" spans="1:14" x14ac:dyDescent="0.25">
      <c r="A7" s="186" t="s">
        <v>225</v>
      </c>
      <c r="B7" s="177">
        <v>590.97942983199994</v>
      </c>
      <c r="C7" s="177">
        <v>696.03145205570002</v>
      </c>
      <c r="D7" s="177">
        <v>732.08195314470004</v>
      </c>
      <c r="E7" s="177">
        <v>667.72553225170009</v>
      </c>
      <c r="F7" s="177">
        <v>753.03658768780008</v>
      </c>
      <c r="G7" s="177">
        <v>883.75913310610008</v>
      </c>
      <c r="H7" s="177">
        <v>806.55368191510001</v>
      </c>
      <c r="I7" s="177">
        <v>913.50218900000004</v>
      </c>
      <c r="J7" s="177">
        <v>948.23763400000007</v>
      </c>
      <c r="K7" s="177">
        <v>967</v>
      </c>
      <c r="L7" s="177">
        <v>876</v>
      </c>
      <c r="M7" s="177">
        <v>896.7</v>
      </c>
      <c r="N7" s="177"/>
    </row>
    <row r="8" spans="1:14" x14ac:dyDescent="0.25">
      <c r="A8" s="186" t="s">
        <v>226</v>
      </c>
      <c r="B8" s="177">
        <v>374.61674303199993</v>
      </c>
      <c r="C8" s="177">
        <v>399.53358982570001</v>
      </c>
      <c r="D8" s="177">
        <v>436.27070817690003</v>
      </c>
      <c r="E8" s="177">
        <v>451.56878001510006</v>
      </c>
      <c r="F8" s="177">
        <v>454.89564481260004</v>
      </c>
      <c r="G8" s="177">
        <v>464.58623814060002</v>
      </c>
      <c r="H8" s="177">
        <v>468.3903066089</v>
      </c>
      <c r="I8" s="177">
        <v>494.33441099999999</v>
      </c>
      <c r="J8" s="177">
        <v>505.34197600000005</v>
      </c>
      <c r="K8" s="177">
        <v>527</v>
      </c>
      <c r="L8" s="177">
        <v>506</v>
      </c>
      <c r="M8" s="177">
        <v>490.5</v>
      </c>
      <c r="N8" s="177"/>
    </row>
    <row r="9" spans="1:14" x14ac:dyDescent="0.25">
      <c r="A9" s="187" t="s">
        <v>227</v>
      </c>
      <c r="B9" s="177">
        <v>216.36268679999998</v>
      </c>
      <c r="C9" s="177">
        <v>296.49786223000001</v>
      </c>
      <c r="D9" s="177">
        <v>295.81124496779995</v>
      </c>
      <c r="E9" s="177">
        <v>216.1567522366</v>
      </c>
      <c r="F9" s="177">
        <v>298.14094287520004</v>
      </c>
      <c r="G9" s="177">
        <v>419.17289496550001</v>
      </c>
      <c r="H9" s="177">
        <v>338.16337530619995</v>
      </c>
      <c r="I9" s="177">
        <v>419.167778</v>
      </c>
      <c r="J9" s="177">
        <v>442.89565799999997</v>
      </c>
      <c r="K9" s="177">
        <v>440</v>
      </c>
      <c r="L9" s="177">
        <v>370</v>
      </c>
      <c r="M9" s="177">
        <v>406.2</v>
      </c>
      <c r="N9" s="177"/>
    </row>
    <row r="10" spans="1:14" x14ac:dyDescent="0.25">
      <c r="A10" s="186" t="s">
        <v>228</v>
      </c>
      <c r="B10" s="177">
        <v>3.8794219999999999</v>
      </c>
      <c r="C10" s="177">
        <v>3.025617</v>
      </c>
      <c r="D10" s="177">
        <v>0.55332099999999995</v>
      </c>
      <c r="E10" s="177">
        <v>1.052783</v>
      </c>
      <c r="F10" s="177">
        <v>1.3224416189999999</v>
      </c>
      <c r="G10" s="177">
        <v>2.2387296139999999</v>
      </c>
      <c r="H10" s="177">
        <v>1.7091366733000002</v>
      </c>
      <c r="I10" s="177">
        <v>2.312989</v>
      </c>
      <c r="J10" s="177">
        <v>2.3094890000000001</v>
      </c>
      <c r="K10" s="177">
        <v>2</v>
      </c>
      <c r="L10" s="177">
        <v>3</v>
      </c>
      <c r="M10" s="177">
        <v>1.7</v>
      </c>
      <c r="N10" s="177"/>
    </row>
    <row r="11" spans="1:14" x14ac:dyDescent="0.25">
      <c r="A11" s="186" t="s">
        <v>229</v>
      </c>
      <c r="B11" s="177">
        <v>868.29699999999991</v>
      </c>
      <c r="C11" s="177">
        <v>1009.2922000000001</v>
      </c>
      <c r="D11" s="177">
        <v>915.23820000000012</v>
      </c>
      <c r="E11" s="177">
        <v>1046.3807999999999</v>
      </c>
      <c r="F11" s="177">
        <v>1255.37104</v>
      </c>
      <c r="G11" s="177">
        <v>1282.125225</v>
      </c>
      <c r="H11" s="177">
        <v>1003.1704130000001</v>
      </c>
      <c r="I11" s="177">
        <v>1285.5662</v>
      </c>
      <c r="J11" s="177">
        <v>1014.362034</v>
      </c>
      <c r="K11" s="177">
        <v>949</v>
      </c>
      <c r="L11" s="177">
        <v>1289.8969830000001</v>
      </c>
      <c r="M11" s="177">
        <v>1193.8758290000001</v>
      </c>
      <c r="N11" s="177"/>
    </row>
    <row r="12" spans="1:14" x14ac:dyDescent="0.25">
      <c r="A12" s="186" t="s">
        <v>230</v>
      </c>
      <c r="B12" s="177">
        <v>692.79079999999999</v>
      </c>
      <c r="C12" s="177">
        <v>866.56590000000006</v>
      </c>
      <c r="D12" s="177">
        <v>744.55280000000005</v>
      </c>
      <c r="E12" s="177">
        <v>828.63919999999996</v>
      </c>
      <c r="F12" s="177">
        <v>1015.985533</v>
      </c>
      <c r="G12" s="177">
        <v>1078.2093</v>
      </c>
      <c r="H12" s="177">
        <v>841.17514300000005</v>
      </c>
      <c r="I12" s="177">
        <v>1080.4177</v>
      </c>
      <c r="J12" s="177">
        <v>852.48383000000001</v>
      </c>
      <c r="K12" s="177">
        <v>805</v>
      </c>
      <c r="L12" s="177">
        <v>1052.7819440000001</v>
      </c>
      <c r="M12" s="177">
        <v>1030.047564</v>
      </c>
      <c r="N12" s="177"/>
    </row>
    <row r="13" spans="1:14" x14ac:dyDescent="0.25">
      <c r="A13" s="186" t="s">
        <v>231</v>
      </c>
      <c r="B13" s="177">
        <v>131.8511</v>
      </c>
      <c r="C13" s="177">
        <v>115.20650000000001</v>
      </c>
      <c r="D13" s="177">
        <v>127.16330000000001</v>
      </c>
      <c r="E13" s="177">
        <v>118.001</v>
      </c>
      <c r="F13" s="177">
        <v>171.68693099999999</v>
      </c>
      <c r="G13" s="177">
        <v>136.17070000000001</v>
      </c>
      <c r="H13" s="177">
        <v>123.455726</v>
      </c>
      <c r="I13" s="177">
        <v>152.09569999999999</v>
      </c>
      <c r="J13" s="177">
        <v>121.77475</v>
      </c>
      <c r="K13" s="177">
        <v>110</v>
      </c>
      <c r="L13" s="177">
        <v>135.89189400000001</v>
      </c>
      <c r="M13" s="177">
        <v>133.98943800000001</v>
      </c>
      <c r="N13" s="177"/>
    </row>
    <row r="14" spans="1:14" x14ac:dyDescent="0.25">
      <c r="A14" s="186" t="s">
        <v>232</v>
      </c>
      <c r="B14" s="177">
        <v>43.655099999999997</v>
      </c>
      <c r="C14" s="177">
        <v>27.5198</v>
      </c>
      <c r="D14" s="177">
        <v>43.522100000000002</v>
      </c>
      <c r="E14" s="177">
        <v>99.740600000000001</v>
      </c>
      <c r="F14" s="177">
        <v>67.698576000000003</v>
      </c>
      <c r="G14" s="177">
        <v>70.224299999999999</v>
      </c>
      <c r="H14" s="177">
        <v>38.539543999999999</v>
      </c>
      <c r="I14" s="177">
        <v>53.052799999999998</v>
      </c>
      <c r="J14" s="177">
        <v>40.103453999999999</v>
      </c>
      <c r="K14" s="177">
        <v>34</v>
      </c>
      <c r="L14" s="177">
        <v>101.223145</v>
      </c>
      <c r="M14" s="177">
        <v>29.838826999999998</v>
      </c>
      <c r="N14" s="177"/>
    </row>
    <row r="15" spans="1:14" x14ac:dyDescent="0.25">
      <c r="A15" s="186" t="s">
        <v>233</v>
      </c>
      <c r="B15" s="177">
        <v>10.932257</v>
      </c>
      <c r="C15" s="177">
        <v>26.075313999999999</v>
      </c>
      <c r="D15" s="177">
        <v>31.452386000000001</v>
      </c>
      <c r="E15" s="177">
        <v>32.89331</v>
      </c>
      <c r="F15" s="177">
        <v>30.567737999999999</v>
      </c>
      <c r="G15" s="177">
        <v>20</v>
      </c>
      <c r="H15" s="177">
        <v>20</v>
      </c>
      <c r="I15" s="177">
        <v>23.698222000000001</v>
      </c>
      <c r="J15" s="177">
        <v>26.595818000000001</v>
      </c>
      <c r="K15" s="177"/>
      <c r="L15" s="177"/>
      <c r="M15" s="177"/>
      <c r="N15" s="177"/>
    </row>
    <row r="16" spans="1:14" x14ac:dyDescent="0.25">
      <c r="A16" s="188" t="s">
        <v>234</v>
      </c>
      <c r="B16" s="177">
        <v>808.78334700000005</v>
      </c>
      <c r="C16" s="177">
        <v>841.69370200000003</v>
      </c>
      <c r="D16" s="177">
        <v>701.12158899999997</v>
      </c>
      <c r="E16" s="177">
        <v>816.66533300000003</v>
      </c>
      <c r="F16" s="177">
        <v>1042.6350540000001</v>
      </c>
      <c r="G16" s="177">
        <v>1182.0124169999999</v>
      </c>
      <c r="H16" s="177">
        <v>1060</v>
      </c>
      <c r="I16" s="177">
        <v>1238.058628</v>
      </c>
      <c r="J16" s="177">
        <v>1131.275347</v>
      </c>
      <c r="K16" s="177">
        <v>1015.955607</v>
      </c>
      <c r="L16" s="177">
        <v>1267</v>
      </c>
      <c r="M16" s="177"/>
      <c r="N16" s="177"/>
    </row>
    <row r="17" spans="1:14" ht="15.75" x14ac:dyDescent="0.25">
      <c r="A17" s="178" t="s">
        <v>235</v>
      </c>
      <c r="B17" s="179">
        <v>0.93145933591847041</v>
      </c>
      <c r="C17" s="179">
        <v>0.83394452270611019</v>
      </c>
      <c r="D17" s="179">
        <v>0.76605367761092125</v>
      </c>
      <c r="E17" s="179">
        <v>0.7804666647170897</v>
      </c>
      <c r="F17" s="179">
        <v>0.830539355121654</v>
      </c>
      <c r="G17" s="179">
        <v>0.92191651326413915</v>
      </c>
      <c r="H17" s="161">
        <v>1.0566499831569494</v>
      </c>
      <c r="I17" s="179">
        <v>0.96304540987465292</v>
      </c>
      <c r="J17" s="161">
        <v>1.1152579740578106</v>
      </c>
      <c r="K17" s="179" t="s">
        <v>236</v>
      </c>
      <c r="L17" s="181" t="s">
        <v>236</v>
      </c>
      <c r="M17" s="184"/>
      <c r="N17" s="184"/>
    </row>
    <row r="18" spans="1:14" x14ac:dyDescent="0.25">
      <c r="A18" s="376" t="s">
        <v>237</v>
      </c>
      <c r="B18" s="377"/>
      <c r="C18" s="377"/>
      <c r="D18" s="377"/>
      <c r="E18" s="377"/>
      <c r="F18" s="377"/>
      <c r="G18" s="377"/>
      <c r="H18" s="377"/>
      <c r="I18" s="377"/>
      <c r="J18" s="377"/>
      <c r="K18" s="377"/>
      <c r="L18" s="377"/>
      <c r="M18" s="377"/>
      <c r="N18" s="378"/>
    </row>
    <row r="19" spans="1:14" ht="30" customHeight="1" x14ac:dyDescent="0.25">
      <c r="A19" s="379" t="s">
        <v>238</v>
      </c>
      <c r="B19" s="380"/>
      <c r="C19" s="380"/>
      <c r="D19" s="380"/>
      <c r="E19" s="380"/>
      <c r="F19" s="380"/>
      <c r="G19" s="380"/>
      <c r="H19" s="380"/>
      <c r="I19" s="380"/>
      <c r="J19" s="380"/>
      <c r="K19" s="380"/>
      <c r="L19" s="380"/>
      <c r="M19" s="380"/>
      <c r="N19" s="381"/>
    </row>
    <row r="20" spans="1:14" x14ac:dyDescent="0.25">
      <c r="A20" s="366" t="s">
        <v>239</v>
      </c>
      <c r="B20" s="367"/>
      <c r="C20" s="367"/>
      <c r="D20" s="367"/>
      <c r="E20" s="367"/>
      <c r="F20" s="367"/>
      <c r="G20" s="367"/>
      <c r="H20" s="367"/>
      <c r="I20" s="367"/>
      <c r="J20" s="367"/>
      <c r="K20" s="367"/>
      <c r="L20" s="367"/>
      <c r="M20" s="367"/>
      <c r="N20" s="368"/>
    </row>
    <row r="21" spans="1:14" x14ac:dyDescent="0.25">
      <c r="A21" s="369" t="s">
        <v>240</v>
      </c>
      <c r="B21" s="370"/>
      <c r="C21" s="370"/>
      <c r="D21" s="370"/>
      <c r="E21" s="370"/>
      <c r="F21" s="370"/>
      <c r="G21" s="370"/>
      <c r="H21" s="370"/>
      <c r="I21" s="370"/>
      <c r="J21" s="370"/>
      <c r="K21" s="370"/>
      <c r="L21" s="370"/>
      <c r="M21" s="370"/>
      <c r="N21" s="371"/>
    </row>
  </sheetData>
  <mergeCells count="7">
    <mergeCell ref="A20:N20"/>
    <mergeCell ref="A21:N21"/>
    <mergeCell ref="A1:M1"/>
    <mergeCell ref="A3:A4"/>
    <mergeCell ref="B4:N4"/>
    <mergeCell ref="A18:N18"/>
    <mergeCell ref="A19:N19"/>
  </mergeCells>
  <pageMargins left="0.7" right="0.7" top="0.75" bottom="0.75" header="0.3" footer="0.3"/>
  <pageSetup paperSize="12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385F-9AE2-454E-B9E5-FDDF5BB23886}">
  <dimension ref="A1:R28"/>
  <sheetViews>
    <sheetView zoomScaleNormal="100" workbookViewId="0">
      <selection activeCell="B2" sqref="B2:B3"/>
    </sheetView>
  </sheetViews>
  <sheetFormatPr baseColWidth="10" defaultRowHeight="15" x14ac:dyDescent="0.25"/>
  <cols>
    <col min="1" max="1" width="10.5703125" bestFit="1" customWidth="1"/>
    <col min="2" max="2" width="6.85546875" bestFit="1" customWidth="1"/>
    <col min="3" max="4" width="5" bestFit="1" customWidth="1"/>
    <col min="5" max="5" width="5.42578125" bestFit="1" customWidth="1"/>
    <col min="6" max="6" width="7.5703125" customWidth="1"/>
    <col min="7" max="8" width="5" bestFit="1" customWidth="1"/>
    <col min="9" max="9" width="5.42578125" bestFit="1" customWidth="1"/>
    <col min="10" max="10" width="7.85546875" bestFit="1" customWidth="1"/>
    <col min="11" max="13" width="5.42578125" bestFit="1" customWidth="1"/>
    <col min="14" max="14" width="7.85546875" bestFit="1" customWidth="1"/>
    <col min="15" max="15" width="5.42578125" bestFit="1" customWidth="1"/>
    <col min="16" max="17" width="5" bestFit="1" customWidth="1"/>
    <col min="18" max="18" width="7.85546875" bestFit="1" customWidth="1"/>
  </cols>
  <sheetData>
    <row r="1" spans="1:18" x14ac:dyDescent="0.25">
      <c r="A1" s="392" t="s">
        <v>421</v>
      </c>
      <c r="B1" s="392"/>
      <c r="C1" s="392"/>
      <c r="D1" s="392"/>
      <c r="E1" s="392"/>
      <c r="F1" s="392"/>
      <c r="G1" s="392"/>
      <c r="H1" s="392"/>
      <c r="I1" s="392"/>
      <c r="J1" s="392"/>
      <c r="K1" s="392"/>
      <c r="L1" s="392"/>
      <c r="M1" s="392"/>
      <c r="N1" s="392"/>
      <c r="O1" s="392"/>
      <c r="P1" s="392"/>
      <c r="Q1" s="392"/>
      <c r="R1" s="392"/>
    </row>
    <row r="2" spans="1:18" x14ac:dyDescent="0.25">
      <c r="A2" s="390" t="s">
        <v>266</v>
      </c>
      <c r="B2" s="388" t="s">
        <v>281</v>
      </c>
      <c r="C2" s="386" t="s">
        <v>267</v>
      </c>
      <c r="D2" s="386"/>
      <c r="E2" s="386"/>
      <c r="F2" s="387"/>
      <c r="G2" s="386" t="s">
        <v>268</v>
      </c>
      <c r="H2" s="386"/>
      <c r="I2" s="386"/>
      <c r="J2" s="387"/>
      <c r="K2" s="386" t="s">
        <v>269</v>
      </c>
      <c r="L2" s="386"/>
      <c r="M2" s="386"/>
      <c r="N2" s="387"/>
      <c r="O2" s="386" t="s">
        <v>270</v>
      </c>
      <c r="P2" s="386"/>
      <c r="Q2" s="386"/>
      <c r="R2" s="387"/>
    </row>
    <row r="3" spans="1:18" ht="38.25" x14ac:dyDescent="0.25">
      <c r="A3" s="391"/>
      <c r="B3" s="389"/>
      <c r="C3" s="286">
        <v>2018</v>
      </c>
      <c r="D3" s="286">
        <v>2019</v>
      </c>
      <c r="E3" s="160">
        <v>2020</v>
      </c>
      <c r="F3" s="159" t="s">
        <v>420</v>
      </c>
      <c r="G3" s="286">
        <v>2018</v>
      </c>
      <c r="H3" s="286">
        <v>2019</v>
      </c>
      <c r="I3" s="160">
        <v>2020</v>
      </c>
      <c r="J3" s="159" t="s">
        <v>420</v>
      </c>
      <c r="K3" s="286">
        <v>2018</v>
      </c>
      <c r="L3" s="286">
        <v>2019</v>
      </c>
      <c r="M3" s="160">
        <v>2020</v>
      </c>
      <c r="N3" s="159" t="s">
        <v>420</v>
      </c>
      <c r="O3" s="286">
        <v>2018</v>
      </c>
      <c r="P3" s="286">
        <v>2019</v>
      </c>
      <c r="Q3" s="160">
        <v>2020</v>
      </c>
      <c r="R3" s="159" t="s">
        <v>420</v>
      </c>
    </row>
    <row r="4" spans="1:18" x14ac:dyDescent="0.25">
      <c r="A4" s="158" t="s">
        <v>271</v>
      </c>
      <c r="B4" s="157"/>
      <c r="C4" s="289"/>
      <c r="D4" s="289"/>
      <c r="E4" s="157"/>
      <c r="F4" s="157"/>
      <c r="G4" s="156"/>
      <c r="H4" s="156"/>
      <c r="I4" s="156"/>
      <c r="J4" s="156"/>
      <c r="K4" s="289"/>
      <c r="L4" s="289"/>
      <c r="M4" s="157"/>
      <c r="N4" s="157"/>
      <c r="O4" s="289"/>
      <c r="P4" s="289"/>
      <c r="Q4" s="157"/>
      <c r="R4" s="157"/>
    </row>
    <row r="5" spans="1:18" x14ac:dyDescent="0.25">
      <c r="A5" s="382" t="s">
        <v>272</v>
      </c>
      <c r="B5" s="155" t="s">
        <v>273</v>
      </c>
      <c r="C5" s="154"/>
      <c r="D5" s="154">
        <v>135</v>
      </c>
      <c r="E5" s="154">
        <v>190</v>
      </c>
      <c r="F5" s="152">
        <f>(E5/D5)-1</f>
        <v>0.40740740740740744</v>
      </c>
      <c r="G5" s="154"/>
      <c r="H5" s="154">
        <v>150</v>
      </c>
      <c r="I5" s="154"/>
      <c r="J5" s="152" t="s">
        <v>274</v>
      </c>
      <c r="K5" s="154">
        <v>260</v>
      </c>
      <c r="L5" s="154">
        <v>170</v>
      </c>
      <c r="M5" s="154"/>
      <c r="N5" s="152" t="s">
        <v>274</v>
      </c>
      <c r="O5" s="151"/>
      <c r="P5" s="151"/>
      <c r="Q5" s="151"/>
      <c r="R5" s="152" t="s">
        <v>274</v>
      </c>
    </row>
    <row r="6" spans="1:18" x14ac:dyDescent="0.25">
      <c r="A6" s="383"/>
      <c r="B6" s="150" t="s">
        <v>275</v>
      </c>
      <c r="C6" s="149"/>
      <c r="D6" s="149">
        <v>175</v>
      </c>
      <c r="E6" s="149">
        <v>225</v>
      </c>
      <c r="F6" s="153">
        <f t="shared" ref="F6:F16" si="0">(E6/D6)-1</f>
        <v>0.28571428571428581</v>
      </c>
      <c r="G6" s="149"/>
      <c r="H6" s="149">
        <v>175</v>
      </c>
      <c r="I6" s="149"/>
      <c r="J6" s="153" t="s">
        <v>274</v>
      </c>
      <c r="K6" s="149">
        <v>315</v>
      </c>
      <c r="L6" s="149">
        <v>210</v>
      </c>
      <c r="M6" s="149"/>
      <c r="N6" s="153" t="s">
        <v>274</v>
      </c>
      <c r="O6" s="147"/>
      <c r="P6" s="147"/>
      <c r="Q6" s="147"/>
      <c r="R6" s="153" t="s">
        <v>274</v>
      </c>
    </row>
    <row r="7" spans="1:18" x14ac:dyDescent="0.25">
      <c r="A7" s="382" t="s">
        <v>152</v>
      </c>
      <c r="B7" s="155" t="s">
        <v>273</v>
      </c>
      <c r="C7" s="154"/>
      <c r="D7" s="154">
        <v>155</v>
      </c>
      <c r="E7" s="154">
        <v>190</v>
      </c>
      <c r="F7" s="306">
        <f t="shared" si="0"/>
        <v>0.22580645161290325</v>
      </c>
      <c r="G7" s="154"/>
      <c r="H7" s="154">
        <v>160</v>
      </c>
      <c r="I7" s="154"/>
      <c r="J7" s="145" t="s">
        <v>274</v>
      </c>
      <c r="K7" s="154">
        <v>270</v>
      </c>
      <c r="L7" s="154">
        <v>170</v>
      </c>
      <c r="M7" s="154"/>
      <c r="N7" s="145" t="s">
        <v>274</v>
      </c>
      <c r="O7" s="151"/>
      <c r="P7" s="151"/>
      <c r="Q7" s="151"/>
      <c r="R7" s="145" t="s">
        <v>274</v>
      </c>
    </row>
    <row r="8" spans="1:18" x14ac:dyDescent="0.25">
      <c r="A8" s="383"/>
      <c r="B8" s="150" t="s">
        <v>275</v>
      </c>
      <c r="C8" s="149"/>
      <c r="D8" s="149">
        <v>180</v>
      </c>
      <c r="E8" s="149">
        <v>235</v>
      </c>
      <c r="F8" s="307">
        <f t="shared" si="0"/>
        <v>0.30555555555555558</v>
      </c>
      <c r="G8" s="149"/>
      <c r="H8" s="149">
        <v>180</v>
      </c>
      <c r="I8" s="149"/>
      <c r="J8" s="144" t="s">
        <v>274</v>
      </c>
      <c r="K8" s="149">
        <v>330</v>
      </c>
      <c r="L8" s="149">
        <v>200</v>
      </c>
      <c r="M8" s="149"/>
      <c r="N8" s="144" t="s">
        <v>274</v>
      </c>
      <c r="O8" s="147"/>
      <c r="P8" s="147"/>
      <c r="Q8" s="147"/>
      <c r="R8" s="144" t="s">
        <v>274</v>
      </c>
    </row>
    <row r="9" spans="1:18" x14ac:dyDescent="0.25">
      <c r="A9" s="382" t="s">
        <v>154</v>
      </c>
      <c r="B9" s="155" t="s">
        <v>273</v>
      </c>
      <c r="C9" s="154"/>
      <c r="D9" s="154">
        <v>170</v>
      </c>
      <c r="E9" s="154">
        <v>230</v>
      </c>
      <c r="F9" s="306">
        <f t="shared" si="0"/>
        <v>0.35294117647058831</v>
      </c>
      <c r="G9" s="154"/>
      <c r="H9" s="154">
        <v>180</v>
      </c>
      <c r="I9" s="154"/>
      <c r="J9" s="145" t="s">
        <v>274</v>
      </c>
      <c r="K9" s="154">
        <v>300</v>
      </c>
      <c r="L9" s="154">
        <v>190</v>
      </c>
      <c r="M9" s="154"/>
      <c r="N9" s="145" t="s">
        <v>274</v>
      </c>
      <c r="O9" s="151"/>
      <c r="P9" s="151"/>
      <c r="Q9" s="151"/>
      <c r="R9" s="145" t="s">
        <v>274</v>
      </c>
    </row>
    <row r="10" spans="1:18" x14ac:dyDescent="0.25">
      <c r="A10" s="383"/>
      <c r="B10" s="150" t="s">
        <v>275</v>
      </c>
      <c r="C10" s="149"/>
      <c r="D10" s="149">
        <v>200</v>
      </c>
      <c r="E10" s="149">
        <v>240</v>
      </c>
      <c r="F10" s="307">
        <f t="shared" si="0"/>
        <v>0.19999999999999996</v>
      </c>
      <c r="G10" s="149"/>
      <c r="H10" s="149">
        <v>200</v>
      </c>
      <c r="I10" s="149"/>
      <c r="J10" s="144" t="s">
        <v>274</v>
      </c>
      <c r="K10" s="149">
        <v>360</v>
      </c>
      <c r="L10" s="149">
        <v>230</v>
      </c>
      <c r="M10" s="149"/>
      <c r="N10" s="144" t="s">
        <v>274</v>
      </c>
      <c r="O10" s="147"/>
      <c r="P10" s="147"/>
      <c r="Q10" s="147"/>
      <c r="R10" s="144" t="s">
        <v>274</v>
      </c>
    </row>
    <row r="11" spans="1:18" x14ac:dyDescent="0.25">
      <c r="A11" s="382" t="s">
        <v>156</v>
      </c>
      <c r="B11" s="155" t="s">
        <v>273</v>
      </c>
      <c r="C11" s="154"/>
      <c r="D11" s="154">
        <v>130</v>
      </c>
      <c r="E11" s="154">
        <v>170</v>
      </c>
      <c r="F11" s="306">
        <f t="shared" si="0"/>
        <v>0.30769230769230771</v>
      </c>
      <c r="G11" s="154"/>
      <c r="H11" s="154">
        <v>130</v>
      </c>
      <c r="I11" s="154"/>
      <c r="J11" s="145" t="s">
        <v>274</v>
      </c>
      <c r="K11" s="154">
        <v>270</v>
      </c>
      <c r="L11" s="154">
        <v>130</v>
      </c>
      <c r="M11" s="154"/>
      <c r="N11" s="145" t="s">
        <v>274</v>
      </c>
      <c r="O11" s="151"/>
      <c r="P11" s="151"/>
      <c r="Q11" s="151"/>
      <c r="R11" s="145" t="s">
        <v>274</v>
      </c>
    </row>
    <row r="12" spans="1:18" x14ac:dyDescent="0.25">
      <c r="A12" s="383"/>
      <c r="B12" s="150" t="s">
        <v>275</v>
      </c>
      <c r="C12" s="149"/>
      <c r="D12" s="149">
        <v>165</v>
      </c>
      <c r="E12" s="149">
        <v>210</v>
      </c>
      <c r="F12" s="307">
        <f t="shared" si="0"/>
        <v>0.27272727272727271</v>
      </c>
      <c r="G12" s="149"/>
      <c r="H12" s="149">
        <v>165</v>
      </c>
      <c r="I12" s="149"/>
      <c r="J12" s="144" t="s">
        <v>274</v>
      </c>
      <c r="K12" s="149">
        <v>320</v>
      </c>
      <c r="L12" s="149">
        <v>165</v>
      </c>
      <c r="M12" s="149"/>
      <c r="N12" s="144" t="s">
        <v>274</v>
      </c>
      <c r="O12" s="147"/>
      <c r="P12" s="147"/>
      <c r="Q12" s="147"/>
      <c r="R12" s="144" t="s">
        <v>274</v>
      </c>
    </row>
    <row r="13" spans="1:18" x14ac:dyDescent="0.25">
      <c r="A13" s="382" t="s">
        <v>276</v>
      </c>
      <c r="B13" s="155" t="s">
        <v>273</v>
      </c>
      <c r="C13" s="154"/>
      <c r="D13" s="154">
        <v>120</v>
      </c>
      <c r="E13" s="154">
        <v>165</v>
      </c>
      <c r="F13" s="306">
        <f t="shared" si="0"/>
        <v>0.375</v>
      </c>
      <c r="G13" s="154"/>
      <c r="H13" s="154">
        <v>120</v>
      </c>
      <c r="I13" s="154"/>
      <c r="J13" s="145" t="s">
        <v>274</v>
      </c>
      <c r="K13" s="154">
        <v>230</v>
      </c>
      <c r="L13" s="154">
        <v>135</v>
      </c>
      <c r="M13" s="154"/>
      <c r="N13" s="145" t="s">
        <v>274</v>
      </c>
      <c r="O13" s="151"/>
      <c r="P13" s="151"/>
      <c r="Q13" s="151"/>
      <c r="R13" s="145" t="s">
        <v>274</v>
      </c>
    </row>
    <row r="14" spans="1:18" x14ac:dyDescent="0.25">
      <c r="A14" s="383"/>
      <c r="B14" s="150" t="s">
        <v>275</v>
      </c>
      <c r="C14" s="149"/>
      <c r="D14" s="149">
        <v>165</v>
      </c>
      <c r="E14" s="149">
        <v>210</v>
      </c>
      <c r="F14" s="307">
        <f t="shared" si="0"/>
        <v>0.27272727272727271</v>
      </c>
      <c r="G14" s="149"/>
      <c r="H14" s="149">
        <v>165</v>
      </c>
      <c r="I14" s="149"/>
      <c r="J14" s="144" t="s">
        <v>274</v>
      </c>
      <c r="K14" s="149">
        <v>250</v>
      </c>
      <c r="L14" s="149">
        <v>170</v>
      </c>
      <c r="M14" s="149"/>
      <c r="N14" s="144" t="s">
        <v>274</v>
      </c>
      <c r="O14" s="147"/>
      <c r="P14" s="143"/>
      <c r="Q14" s="143"/>
      <c r="R14" s="144" t="s">
        <v>274</v>
      </c>
    </row>
    <row r="15" spans="1:18" x14ac:dyDescent="0.25">
      <c r="A15" s="382" t="s">
        <v>173</v>
      </c>
      <c r="B15" s="155" t="s">
        <v>273</v>
      </c>
      <c r="C15" s="154"/>
      <c r="D15" s="154">
        <v>90</v>
      </c>
      <c r="E15" s="154">
        <v>130</v>
      </c>
      <c r="F15" s="306">
        <f t="shared" si="0"/>
        <v>0.44444444444444442</v>
      </c>
      <c r="G15" s="154"/>
      <c r="H15" s="154">
        <v>90</v>
      </c>
      <c r="I15" s="154"/>
      <c r="J15" s="145" t="s">
        <v>274</v>
      </c>
      <c r="K15" s="154">
        <v>225</v>
      </c>
      <c r="L15" s="154">
        <v>110</v>
      </c>
      <c r="M15" s="154"/>
      <c r="N15" s="145" t="s">
        <v>274</v>
      </c>
      <c r="O15" s="142"/>
      <c r="P15" s="142"/>
      <c r="Q15" s="142"/>
      <c r="R15" s="145" t="s">
        <v>274</v>
      </c>
    </row>
    <row r="16" spans="1:18" x14ac:dyDescent="0.25">
      <c r="A16" s="383"/>
      <c r="B16" s="150" t="s">
        <v>275</v>
      </c>
      <c r="C16" s="149"/>
      <c r="D16" s="149">
        <v>110</v>
      </c>
      <c r="E16" s="149">
        <v>150</v>
      </c>
      <c r="F16" s="307">
        <f t="shared" si="0"/>
        <v>0.36363636363636354</v>
      </c>
      <c r="G16" s="149"/>
      <c r="H16" s="149">
        <v>110</v>
      </c>
      <c r="I16" s="149"/>
      <c r="J16" s="144" t="s">
        <v>274</v>
      </c>
      <c r="K16" s="149">
        <v>250</v>
      </c>
      <c r="L16" s="149">
        <v>135</v>
      </c>
      <c r="M16" s="149"/>
      <c r="N16" s="144" t="s">
        <v>274</v>
      </c>
      <c r="O16" s="146"/>
      <c r="P16" s="146"/>
      <c r="Q16" s="146"/>
      <c r="R16" s="144" t="s">
        <v>274</v>
      </c>
    </row>
    <row r="17" spans="1:18" x14ac:dyDescent="0.25">
      <c r="A17" s="158" t="s">
        <v>277</v>
      </c>
      <c r="B17" s="157"/>
      <c r="C17" s="289"/>
      <c r="D17" s="289"/>
      <c r="E17" s="157"/>
      <c r="F17" s="157"/>
      <c r="G17" s="156"/>
      <c r="H17" s="156"/>
      <c r="I17" s="156"/>
      <c r="J17" s="157"/>
      <c r="K17" s="141"/>
      <c r="L17" s="140"/>
      <c r="M17" s="140"/>
      <c r="N17" s="148"/>
      <c r="O17" s="289"/>
      <c r="P17" s="209"/>
      <c r="Q17" s="209"/>
      <c r="R17" s="289"/>
    </row>
    <row r="18" spans="1:18" x14ac:dyDescent="0.25">
      <c r="A18" s="382" t="s">
        <v>278</v>
      </c>
      <c r="B18" s="155" t="s">
        <v>273</v>
      </c>
      <c r="C18" s="154"/>
      <c r="D18" s="154">
        <v>155</v>
      </c>
      <c r="E18" s="154">
        <v>210</v>
      </c>
      <c r="F18" s="308">
        <f>(E18/D18)-1</f>
        <v>0.35483870967741926</v>
      </c>
      <c r="G18" s="154"/>
      <c r="H18" s="154">
        <v>155</v>
      </c>
      <c r="I18" s="154"/>
      <c r="J18" s="145" t="s">
        <v>274</v>
      </c>
      <c r="K18" s="154">
        <v>265</v>
      </c>
      <c r="L18" s="154">
        <v>170</v>
      </c>
      <c r="M18" s="154"/>
      <c r="N18" s="145" t="s">
        <v>274</v>
      </c>
      <c r="O18" s="138"/>
      <c r="P18" s="138"/>
      <c r="Q18" s="138"/>
      <c r="R18" s="145" t="s">
        <v>274</v>
      </c>
    </row>
    <row r="19" spans="1:18" x14ac:dyDescent="0.25">
      <c r="A19" s="383"/>
      <c r="B19" s="150" t="s">
        <v>275</v>
      </c>
      <c r="C19" s="149"/>
      <c r="D19" s="149">
        <v>180</v>
      </c>
      <c r="E19" s="149">
        <v>230</v>
      </c>
      <c r="F19" s="309">
        <f t="shared" ref="F19:F27" si="1">(E19/D19)-1</f>
        <v>0.27777777777777768</v>
      </c>
      <c r="G19" s="149"/>
      <c r="H19" s="149">
        <v>180</v>
      </c>
      <c r="I19" s="149"/>
      <c r="J19" s="144" t="s">
        <v>274</v>
      </c>
      <c r="K19" s="149">
        <v>325</v>
      </c>
      <c r="L19" s="149">
        <v>210</v>
      </c>
      <c r="M19" s="149"/>
      <c r="N19" s="144" t="s">
        <v>274</v>
      </c>
      <c r="O19" s="137"/>
      <c r="P19" s="137"/>
      <c r="Q19" s="137"/>
      <c r="R19" s="144" t="s">
        <v>274</v>
      </c>
    </row>
    <row r="20" spans="1:18" x14ac:dyDescent="0.25">
      <c r="A20" s="382" t="s">
        <v>142</v>
      </c>
      <c r="B20" s="155" t="s">
        <v>273</v>
      </c>
      <c r="C20" s="154"/>
      <c r="D20" s="154">
        <v>165</v>
      </c>
      <c r="E20" s="154">
        <v>235</v>
      </c>
      <c r="F20" s="308">
        <f t="shared" si="1"/>
        <v>0.42424242424242431</v>
      </c>
      <c r="G20" s="154"/>
      <c r="H20" s="154">
        <v>185</v>
      </c>
      <c r="I20" s="154"/>
      <c r="J20" s="145" t="s">
        <v>274</v>
      </c>
      <c r="K20" s="154">
        <v>285</v>
      </c>
      <c r="L20" s="154">
        <v>220</v>
      </c>
      <c r="M20" s="154"/>
      <c r="N20" s="145" t="s">
        <v>274</v>
      </c>
      <c r="O20" s="138"/>
      <c r="P20" s="138"/>
      <c r="Q20" s="138"/>
      <c r="R20" s="145" t="s">
        <v>274</v>
      </c>
    </row>
    <row r="21" spans="1:18" x14ac:dyDescent="0.25">
      <c r="A21" s="383"/>
      <c r="B21" s="150" t="s">
        <v>275</v>
      </c>
      <c r="C21" s="149"/>
      <c r="D21" s="149">
        <v>200</v>
      </c>
      <c r="E21" s="149">
        <v>250</v>
      </c>
      <c r="F21" s="309">
        <f t="shared" si="1"/>
        <v>0.25</v>
      </c>
      <c r="G21" s="149"/>
      <c r="H21" s="149">
        <v>200</v>
      </c>
      <c r="I21" s="149"/>
      <c r="J21" s="144" t="s">
        <v>274</v>
      </c>
      <c r="K21" s="149">
        <v>360</v>
      </c>
      <c r="L21" s="149">
        <v>240</v>
      </c>
      <c r="M21" s="149"/>
      <c r="N21" s="144" t="s">
        <v>274</v>
      </c>
      <c r="O21" s="137"/>
      <c r="P21" s="137"/>
      <c r="Q21" s="137"/>
      <c r="R21" s="144" t="s">
        <v>274</v>
      </c>
    </row>
    <row r="22" spans="1:18" x14ac:dyDescent="0.25">
      <c r="A22" s="382" t="s">
        <v>265</v>
      </c>
      <c r="B22" s="155" t="s">
        <v>273</v>
      </c>
      <c r="C22" s="154"/>
      <c r="D22" s="154">
        <v>130</v>
      </c>
      <c r="E22" s="154">
        <v>190</v>
      </c>
      <c r="F22" s="308">
        <f t="shared" si="1"/>
        <v>0.46153846153846145</v>
      </c>
      <c r="G22" s="154"/>
      <c r="H22" s="154">
        <v>150</v>
      </c>
      <c r="I22" s="154"/>
      <c r="J22" s="145" t="s">
        <v>274</v>
      </c>
      <c r="K22" s="154">
        <v>220</v>
      </c>
      <c r="L22" s="154">
        <v>170</v>
      </c>
      <c r="M22" s="154"/>
      <c r="N22" s="145" t="s">
        <v>274</v>
      </c>
      <c r="O22" s="138"/>
      <c r="P22" s="138"/>
      <c r="Q22" s="138"/>
      <c r="R22" s="145" t="s">
        <v>274</v>
      </c>
    </row>
    <row r="23" spans="1:18" x14ac:dyDescent="0.25">
      <c r="A23" s="383"/>
      <c r="B23" s="150" t="s">
        <v>275</v>
      </c>
      <c r="C23" s="149"/>
      <c r="D23" s="149">
        <v>150</v>
      </c>
      <c r="E23" s="149">
        <v>210</v>
      </c>
      <c r="F23" s="309">
        <f t="shared" si="1"/>
        <v>0.39999999999999991</v>
      </c>
      <c r="G23" s="149"/>
      <c r="H23" s="149">
        <v>165</v>
      </c>
      <c r="I23" s="149"/>
      <c r="J23" s="144" t="s">
        <v>274</v>
      </c>
      <c r="K23" s="149">
        <v>280</v>
      </c>
      <c r="L23" s="149">
        <v>180</v>
      </c>
      <c r="M23" s="149"/>
      <c r="N23" s="144" t="s">
        <v>274</v>
      </c>
      <c r="O23" s="137"/>
      <c r="P23" s="137"/>
      <c r="Q23" s="137"/>
      <c r="R23" s="144" t="s">
        <v>274</v>
      </c>
    </row>
    <row r="24" spans="1:18" x14ac:dyDescent="0.25">
      <c r="A24" s="382" t="s">
        <v>279</v>
      </c>
      <c r="B24" s="155" t="s">
        <v>273</v>
      </c>
      <c r="C24" s="154"/>
      <c r="D24" s="154">
        <v>100</v>
      </c>
      <c r="E24" s="154">
        <v>145</v>
      </c>
      <c r="F24" s="308">
        <f t="shared" si="1"/>
        <v>0.44999999999999996</v>
      </c>
      <c r="G24" s="154"/>
      <c r="H24" s="154">
        <v>100</v>
      </c>
      <c r="I24" s="154"/>
      <c r="J24" s="145" t="s">
        <v>274</v>
      </c>
      <c r="K24" s="154">
        <v>220</v>
      </c>
      <c r="L24" s="154">
        <v>110</v>
      </c>
      <c r="M24" s="154"/>
      <c r="N24" s="145" t="s">
        <v>274</v>
      </c>
      <c r="O24" s="139"/>
      <c r="P24" s="136"/>
      <c r="Q24" s="136"/>
      <c r="R24" s="145" t="s">
        <v>274</v>
      </c>
    </row>
    <row r="25" spans="1:18" x14ac:dyDescent="0.25">
      <c r="A25" s="383"/>
      <c r="B25" s="150" t="s">
        <v>275</v>
      </c>
      <c r="C25" s="149"/>
      <c r="D25" s="149">
        <v>110</v>
      </c>
      <c r="E25" s="149">
        <v>150</v>
      </c>
      <c r="F25" s="309">
        <f t="shared" si="1"/>
        <v>0.36363636363636354</v>
      </c>
      <c r="G25" s="149"/>
      <c r="H25" s="149">
        <v>110</v>
      </c>
      <c r="I25" s="149"/>
      <c r="J25" s="144" t="s">
        <v>274</v>
      </c>
      <c r="K25" s="149">
        <v>260</v>
      </c>
      <c r="L25" s="149">
        <v>130</v>
      </c>
      <c r="M25" s="149"/>
      <c r="N25" s="144" t="s">
        <v>274</v>
      </c>
      <c r="O25" s="174"/>
      <c r="P25" s="136"/>
      <c r="Q25" s="136"/>
      <c r="R25" s="135"/>
    </row>
    <row r="26" spans="1:18" x14ac:dyDescent="0.25">
      <c r="A26" s="382" t="s">
        <v>280</v>
      </c>
      <c r="B26" s="155" t="s">
        <v>273</v>
      </c>
      <c r="C26" s="154"/>
      <c r="D26" s="154">
        <v>110</v>
      </c>
      <c r="E26" s="154">
        <v>165</v>
      </c>
      <c r="F26" s="308">
        <f t="shared" si="1"/>
        <v>0.5</v>
      </c>
      <c r="G26" s="154"/>
      <c r="H26" s="154">
        <v>110</v>
      </c>
      <c r="I26" s="154"/>
      <c r="J26" s="145" t="s">
        <v>274</v>
      </c>
      <c r="K26" s="154">
        <v>235</v>
      </c>
      <c r="L26" s="154">
        <v>130</v>
      </c>
      <c r="M26" s="154"/>
      <c r="N26" s="145" t="s">
        <v>274</v>
      </c>
      <c r="O26" s="138"/>
      <c r="P26" s="138"/>
      <c r="Q26" s="138"/>
      <c r="R26" s="145" t="s">
        <v>274</v>
      </c>
    </row>
    <row r="27" spans="1:18" x14ac:dyDescent="0.25">
      <c r="A27" s="383"/>
      <c r="B27" s="150" t="s">
        <v>275</v>
      </c>
      <c r="C27" s="149"/>
      <c r="D27" s="149">
        <v>130</v>
      </c>
      <c r="E27" s="149">
        <v>190</v>
      </c>
      <c r="F27" s="309">
        <f t="shared" si="1"/>
        <v>0.46153846153846145</v>
      </c>
      <c r="G27" s="149"/>
      <c r="H27" s="149">
        <v>135</v>
      </c>
      <c r="I27" s="149"/>
      <c r="J27" s="144" t="s">
        <v>274</v>
      </c>
      <c r="K27" s="149">
        <v>270</v>
      </c>
      <c r="L27" s="149">
        <v>160</v>
      </c>
      <c r="M27" s="149"/>
      <c r="N27" s="144" t="s">
        <v>274</v>
      </c>
      <c r="O27" s="137"/>
      <c r="P27" s="137"/>
      <c r="Q27" s="137"/>
      <c r="R27" s="144" t="s">
        <v>274</v>
      </c>
    </row>
    <row r="28" spans="1:18" x14ac:dyDescent="0.25">
      <c r="A28" s="384" t="s">
        <v>282</v>
      </c>
      <c r="B28" s="385"/>
      <c r="C28" s="385"/>
      <c r="D28" s="385"/>
      <c r="E28" s="385"/>
      <c r="F28" s="385"/>
      <c r="G28" s="385"/>
      <c r="H28" s="385"/>
      <c r="I28" s="385"/>
      <c r="J28" s="385"/>
      <c r="K28" s="385"/>
      <c r="L28" s="385"/>
      <c r="M28" s="385"/>
      <c r="N28" s="385"/>
      <c r="O28" s="385"/>
      <c r="P28" s="385"/>
      <c r="Q28" s="385"/>
      <c r="R28" s="385"/>
    </row>
  </sheetData>
  <mergeCells count="19">
    <mergeCell ref="A1:R1"/>
    <mergeCell ref="A7:A8"/>
    <mergeCell ref="A11:A12"/>
    <mergeCell ref="A9:A10"/>
    <mergeCell ref="G2:J2"/>
    <mergeCell ref="C2:F2"/>
    <mergeCell ref="A24:A25"/>
    <mergeCell ref="A5:A6"/>
    <mergeCell ref="A28:R28"/>
    <mergeCell ref="A26:A27"/>
    <mergeCell ref="O2:R2"/>
    <mergeCell ref="B2:B3"/>
    <mergeCell ref="K2:N2"/>
    <mergeCell ref="A20:A21"/>
    <mergeCell ref="A18:A19"/>
    <mergeCell ref="A13:A14"/>
    <mergeCell ref="A22:A23"/>
    <mergeCell ref="A15:A16"/>
    <mergeCell ref="A2:A3"/>
  </mergeCells>
  <pageMargins left="0.7" right="0.7" top="0.75" bottom="0.75" header="0.3" footer="0.3"/>
  <pageSetup paperSize="12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15E-2C09-4809-8455-B8C47F34BF3D}">
  <dimension ref="A1:N59"/>
  <sheetViews>
    <sheetView zoomScaleNormal="100" workbookViewId="0">
      <selection activeCell="A57" sqref="A57:N57"/>
    </sheetView>
  </sheetViews>
  <sheetFormatPr baseColWidth="10" defaultRowHeight="15" x14ac:dyDescent="0.25"/>
  <cols>
    <col min="1" max="1" width="6" customWidth="1"/>
    <col min="2" max="13" width="8.28515625" customWidth="1"/>
    <col min="14" max="14" width="9.7109375" customWidth="1"/>
  </cols>
  <sheetData>
    <row r="1" spans="1:14" x14ac:dyDescent="0.25">
      <c r="A1" s="395" t="s">
        <v>410</v>
      </c>
      <c r="B1" s="396"/>
      <c r="C1" s="396"/>
      <c r="D1" s="396"/>
      <c r="E1" s="396"/>
      <c r="F1" s="396"/>
      <c r="G1" s="396"/>
      <c r="H1" s="396"/>
      <c r="I1" s="396"/>
      <c r="J1" s="396"/>
      <c r="K1" s="396"/>
      <c r="L1" s="396"/>
      <c r="M1" s="396"/>
      <c r="N1" s="396"/>
    </row>
    <row r="2" spans="1:14" x14ac:dyDescent="0.25">
      <c r="A2" s="395" t="s">
        <v>241</v>
      </c>
      <c r="B2" s="396"/>
      <c r="C2" s="396"/>
      <c r="D2" s="396"/>
      <c r="E2" s="396"/>
      <c r="F2" s="396"/>
      <c r="G2" s="396"/>
      <c r="H2" s="396"/>
      <c r="I2" s="396"/>
      <c r="J2" s="396"/>
      <c r="K2" s="396"/>
      <c r="L2" s="396"/>
      <c r="M2" s="396"/>
      <c r="N2" s="396"/>
    </row>
    <row r="3" spans="1:14" x14ac:dyDescent="0.25">
      <c r="A3" s="395" t="s">
        <v>242</v>
      </c>
      <c r="B3" s="396"/>
      <c r="C3" s="396"/>
      <c r="D3" s="396"/>
      <c r="E3" s="396"/>
      <c r="F3" s="396"/>
      <c r="G3" s="396"/>
      <c r="H3" s="396"/>
      <c r="I3" s="396"/>
      <c r="J3" s="396"/>
      <c r="K3" s="396"/>
      <c r="L3" s="396"/>
      <c r="M3" s="396"/>
      <c r="N3" s="396"/>
    </row>
    <row r="4" spans="1:14" x14ac:dyDescent="0.25">
      <c r="A4" s="196" t="s">
        <v>243</v>
      </c>
      <c r="B4" s="196" t="s">
        <v>244</v>
      </c>
      <c r="C4" s="196" t="s">
        <v>245</v>
      </c>
      <c r="D4" s="196" t="s">
        <v>246</v>
      </c>
      <c r="E4" s="196" t="s">
        <v>247</v>
      </c>
      <c r="F4" s="196" t="s">
        <v>248</v>
      </c>
      <c r="G4" s="196" t="s">
        <v>249</v>
      </c>
      <c r="H4" s="196" t="s">
        <v>250</v>
      </c>
      <c r="I4" s="196" t="s">
        <v>251</v>
      </c>
      <c r="J4" s="196" t="s">
        <v>252</v>
      </c>
      <c r="K4" s="196" t="s">
        <v>253</v>
      </c>
      <c r="L4" s="196" t="s">
        <v>254</v>
      </c>
      <c r="M4" s="196" t="s">
        <v>255</v>
      </c>
      <c r="N4" s="196" t="s">
        <v>256</v>
      </c>
    </row>
    <row r="5" spans="1:14" x14ac:dyDescent="0.25">
      <c r="A5" s="198">
        <v>2015</v>
      </c>
      <c r="B5" s="199">
        <v>7250</v>
      </c>
      <c r="C5" s="199">
        <v>6250</v>
      </c>
      <c r="D5" s="199">
        <v>6250</v>
      </c>
      <c r="E5" s="199">
        <v>7000</v>
      </c>
      <c r="F5" s="199">
        <v>7500</v>
      </c>
      <c r="G5" s="199">
        <v>7000</v>
      </c>
      <c r="H5" s="199">
        <v>7000</v>
      </c>
      <c r="I5" s="199">
        <v>7000</v>
      </c>
      <c r="J5" s="199">
        <v>7000</v>
      </c>
      <c r="K5" s="199">
        <v>7000</v>
      </c>
      <c r="L5" s="199">
        <v>6500</v>
      </c>
      <c r="M5" s="199">
        <v>6500</v>
      </c>
      <c r="N5" s="199">
        <f>AVERAGE(B5:M5)</f>
        <v>6854.166666666667</v>
      </c>
    </row>
    <row r="6" spans="1:14" x14ac:dyDescent="0.25">
      <c r="A6" s="200">
        <v>2016</v>
      </c>
      <c r="B6" s="201">
        <v>6500</v>
      </c>
      <c r="C6" s="201">
        <v>6500</v>
      </c>
      <c r="D6" s="201">
        <v>7500</v>
      </c>
      <c r="E6" s="201">
        <v>8500</v>
      </c>
      <c r="F6" s="201">
        <v>10000</v>
      </c>
      <c r="G6" s="201">
        <v>10250</v>
      </c>
      <c r="H6" s="201">
        <v>10000</v>
      </c>
      <c r="I6" s="201">
        <v>10500</v>
      </c>
      <c r="J6" s="201">
        <v>11000</v>
      </c>
      <c r="K6" s="201">
        <v>11000</v>
      </c>
      <c r="L6" s="201">
        <v>11000</v>
      </c>
      <c r="M6" s="201">
        <v>11000</v>
      </c>
      <c r="N6" s="199">
        <f t="shared" ref="N6:N10" si="0">AVERAGE(B6:M6)</f>
        <v>9479.1666666666661</v>
      </c>
    </row>
    <row r="7" spans="1:14" x14ac:dyDescent="0.25">
      <c r="A7" s="200">
        <v>2017</v>
      </c>
      <c r="B7" s="201">
        <v>11000</v>
      </c>
      <c r="C7" s="201">
        <v>11000</v>
      </c>
      <c r="D7" s="201">
        <v>13000</v>
      </c>
      <c r="E7" s="201">
        <v>12500</v>
      </c>
      <c r="F7" s="201">
        <v>13500</v>
      </c>
      <c r="G7" s="201">
        <v>15000</v>
      </c>
      <c r="H7" s="201">
        <v>14500</v>
      </c>
      <c r="I7" s="201">
        <v>14500</v>
      </c>
      <c r="J7" s="201">
        <v>15500</v>
      </c>
      <c r="K7" s="201">
        <v>15000</v>
      </c>
      <c r="L7" s="201">
        <v>15000</v>
      </c>
      <c r="M7" s="201">
        <v>15000</v>
      </c>
      <c r="N7" s="199">
        <f t="shared" si="0"/>
        <v>13791.666666666666</v>
      </c>
    </row>
    <row r="8" spans="1:14" x14ac:dyDescent="0.25">
      <c r="A8" s="200">
        <v>2018</v>
      </c>
      <c r="B8" s="201">
        <v>14500</v>
      </c>
      <c r="C8" s="201">
        <v>16500</v>
      </c>
      <c r="D8" s="201">
        <v>16000</v>
      </c>
      <c r="E8" s="201">
        <v>16000</v>
      </c>
      <c r="F8" s="201">
        <v>15000</v>
      </c>
      <c r="G8" s="201">
        <v>14000</v>
      </c>
      <c r="H8" s="201">
        <v>14500</v>
      </c>
      <c r="I8" s="201">
        <v>15000</v>
      </c>
      <c r="J8" s="201">
        <v>13500</v>
      </c>
      <c r="K8" s="201">
        <v>10000</v>
      </c>
      <c r="L8" s="201">
        <v>11000</v>
      </c>
      <c r="M8" s="201">
        <v>10000</v>
      </c>
      <c r="N8" s="199">
        <f t="shared" si="0"/>
        <v>13833.333333333334</v>
      </c>
    </row>
    <row r="9" spans="1:14" x14ac:dyDescent="0.25">
      <c r="A9" s="202">
        <v>2019</v>
      </c>
      <c r="B9" s="203">
        <v>10000</v>
      </c>
      <c r="C9" s="203">
        <v>10000</v>
      </c>
      <c r="D9" s="203">
        <v>12000</v>
      </c>
      <c r="E9" s="203"/>
      <c r="F9" s="203"/>
      <c r="G9" s="203">
        <v>10500</v>
      </c>
      <c r="H9" s="203">
        <v>11000</v>
      </c>
      <c r="I9" s="203">
        <v>10000</v>
      </c>
      <c r="J9" s="203">
        <v>10000</v>
      </c>
      <c r="K9" s="203">
        <v>10000</v>
      </c>
      <c r="L9" s="203">
        <v>10000</v>
      </c>
      <c r="M9" s="203">
        <v>10000</v>
      </c>
      <c r="N9" s="199">
        <f t="shared" si="0"/>
        <v>10350</v>
      </c>
    </row>
    <row r="10" spans="1:14" x14ac:dyDescent="0.25">
      <c r="A10" s="202">
        <v>2020</v>
      </c>
      <c r="B10" s="203">
        <v>10000</v>
      </c>
      <c r="C10" s="203"/>
      <c r="D10" s="203"/>
      <c r="E10" s="203"/>
      <c r="F10" s="203"/>
      <c r="G10" s="203"/>
      <c r="H10" s="203"/>
      <c r="I10" s="203"/>
      <c r="J10" s="203"/>
      <c r="K10" s="203"/>
      <c r="L10" s="203"/>
      <c r="M10" s="203"/>
      <c r="N10" s="199">
        <f t="shared" si="0"/>
        <v>10000</v>
      </c>
    </row>
    <row r="11" spans="1:14" x14ac:dyDescent="0.25">
      <c r="A11" s="397" t="s">
        <v>257</v>
      </c>
      <c r="B11" s="398" t="s">
        <v>258</v>
      </c>
      <c r="C11" s="398" t="s">
        <v>258</v>
      </c>
      <c r="D11" s="398" t="s">
        <v>258</v>
      </c>
      <c r="E11" s="398" t="s">
        <v>258</v>
      </c>
      <c r="F11" s="398" t="s">
        <v>258</v>
      </c>
      <c r="G11" s="398" t="s">
        <v>258</v>
      </c>
      <c r="H11" s="398" t="s">
        <v>258</v>
      </c>
      <c r="I11" s="398" t="s">
        <v>258</v>
      </c>
      <c r="J11" s="398" t="s">
        <v>258</v>
      </c>
      <c r="K11" s="398" t="s">
        <v>258</v>
      </c>
      <c r="L11" s="398" t="s">
        <v>258</v>
      </c>
      <c r="M11" s="398" t="s">
        <v>258</v>
      </c>
      <c r="N11" s="399" t="s">
        <v>258</v>
      </c>
    </row>
    <row r="12" spans="1:14" x14ac:dyDescent="0.25">
      <c r="A12" s="197"/>
      <c r="B12" s="204"/>
      <c r="C12" s="204"/>
      <c r="D12" s="204"/>
      <c r="E12" s="204"/>
      <c r="F12" s="204"/>
      <c r="G12" s="204"/>
      <c r="H12" s="204"/>
      <c r="I12" s="204"/>
      <c r="J12" s="204"/>
      <c r="K12" s="204"/>
      <c r="L12" s="204"/>
      <c r="M12" s="204"/>
      <c r="N12" s="204"/>
    </row>
    <row r="13" spans="1:14" x14ac:dyDescent="0.25">
      <c r="A13" s="395" t="s">
        <v>411</v>
      </c>
      <c r="B13" s="395"/>
      <c r="C13" s="395"/>
      <c r="D13" s="395"/>
      <c r="E13" s="395"/>
      <c r="F13" s="395"/>
      <c r="G13" s="395"/>
      <c r="H13" s="395"/>
      <c r="I13" s="395"/>
      <c r="J13" s="395"/>
      <c r="K13" s="395"/>
      <c r="L13" s="395"/>
      <c r="M13" s="395"/>
      <c r="N13" s="395"/>
    </row>
    <row r="14" spans="1:14" x14ac:dyDescent="0.25">
      <c r="A14" s="395" t="s">
        <v>241</v>
      </c>
      <c r="B14" s="395"/>
      <c r="C14" s="395"/>
      <c r="D14" s="395"/>
      <c r="E14" s="395"/>
      <c r="F14" s="395"/>
      <c r="G14" s="395"/>
      <c r="H14" s="395"/>
      <c r="I14" s="395"/>
      <c r="J14" s="395"/>
      <c r="K14" s="395"/>
      <c r="L14" s="395"/>
      <c r="M14" s="395"/>
      <c r="N14" s="395"/>
    </row>
    <row r="15" spans="1:14" x14ac:dyDescent="0.25">
      <c r="A15" s="395" t="s">
        <v>242</v>
      </c>
      <c r="B15" s="395"/>
      <c r="C15" s="395"/>
      <c r="D15" s="395"/>
      <c r="E15" s="395"/>
      <c r="F15" s="395"/>
      <c r="G15" s="395"/>
      <c r="H15" s="395"/>
      <c r="I15" s="395"/>
      <c r="J15" s="395"/>
      <c r="K15" s="395"/>
      <c r="L15" s="395"/>
      <c r="M15" s="395"/>
      <c r="N15" s="395"/>
    </row>
    <row r="16" spans="1:14" x14ac:dyDescent="0.25">
      <c r="A16" s="196" t="s">
        <v>243</v>
      </c>
      <c r="B16" s="196" t="s">
        <v>244</v>
      </c>
      <c r="C16" s="196" t="s">
        <v>245</v>
      </c>
      <c r="D16" s="196" t="s">
        <v>246</v>
      </c>
      <c r="E16" s="196" t="s">
        <v>247</v>
      </c>
      <c r="F16" s="196" t="s">
        <v>248</v>
      </c>
      <c r="G16" s="196" t="s">
        <v>249</v>
      </c>
      <c r="H16" s="196" t="s">
        <v>250</v>
      </c>
      <c r="I16" s="196" t="s">
        <v>251</v>
      </c>
      <c r="J16" s="196" t="s">
        <v>252</v>
      </c>
      <c r="K16" s="196" t="s">
        <v>253</v>
      </c>
      <c r="L16" s="196" t="s">
        <v>254</v>
      </c>
      <c r="M16" s="196" t="s">
        <v>255</v>
      </c>
      <c r="N16" s="196" t="s">
        <v>256</v>
      </c>
    </row>
    <row r="17" spans="1:14" x14ac:dyDescent="0.25">
      <c r="A17" s="198">
        <v>2015</v>
      </c>
      <c r="B17" s="199">
        <v>8500</v>
      </c>
      <c r="C17" s="199">
        <v>7500</v>
      </c>
      <c r="D17" s="199">
        <v>8000</v>
      </c>
      <c r="E17" s="199">
        <v>9500</v>
      </c>
      <c r="F17" s="199">
        <v>10000</v>
      </c>
      <c r="G17" s="199">
        <v>10000</v>
      </c>
      <c r="H17" s="199">
        <v>10000</v>
      </c>
      <c r="I17" s="199">
        <v>10500</v>
      </c>
      <c r="J17" s="199">
        <v>10250</v>
      </c>
      <c r="K17" s="199">
        <v>10000</v>
      </c>
      <c r="L17" s="199">
        <v>9500</v>
      </c>
      <c r="M17" s="199">
        <v>10000</v>
      </c>
      <c r="N17" s="199">
        <f>AVERAGE(B17:M17)</f>
        <v>9479.1666666666661</v>
      </c>
    </row>
    <row r="18" spans="1:14" x14ac:dyDescent="0.25">
      <c r="A18" s="200">
        <v>2016</v>
      </c>
      <c r="B18" s="201">
        <v>10000</v>
      </c>
      <c r="C18" s="201">
        <v>10000</v>
      </c>
      <c r="D18" s="201">
        <v>10000</v>
      </c>
      <c r="E18" s="201">
        <v>12000</v>
      </c>
      <c r="F18" s="201">
        <v>13000</v>
      </c>
      <c r="G18" s="201">
        <v>14000</v>
      </c>
      <c r="H18" s="201">
        <v>13250</v>
      </c>
      <c r="I18" s="201">
        <v>17500</v>
      </c>
      <c r="J18" s="201">
        <v>17000</v>
      </c>
      <c r="K18" s="201">
        <v>18500</v>
      </c>
      <c r="L18" s="201">
        <v>19000</v>
      </c>
      <c r="M18" s="201">
        <v>18000</v>
      </c>
      <c r="N18" s="199">
        <f t="shared" ref="N18:N22" si="1">AVERAGE(B18:M18)</f>
        <v>14354.166666666666</v>
      </c>
    </row>
    <row r="19" spans="1:14" x14ac:dyDescent="0.25">
      <c r="A19" s="200">
        <v>2017</v>
      </c>
      <c r="B19" s="201">
        <v>18000</v>
      </c>
      <c r="C19" s="201">
        <v>18500</v>
      </c>
      <c r="D19" s="201">
        <v>18500</v>
      </c>
      <c r="E19" s="201">
        <v>17000</v>
      </c>
      <c r="F19" s="201">
        <v>21000</v>
      </c>
      <c r="G19" s="201">
        <v>21000</v>
      </c>
      <c r="H19" s="201">
        <v>22000</v>
      </c>
      <c r="I19" s="201">
        <v>22000</v>
      </c>
      <c r="J19" s="201">
        <v>23000</v>
      </c>
      <c r="K19" s="201">
        <v>22500</v>
      </c>
      <c r="L19" s="201">
        <v>22500</v>
      </c>
      <c r="M19" s="201">
        <v>22500</v>
      </c>
      <c r="N19" s="199">
        <f t="shared" si="1"/>
        <v>20708.333333333332</v>
      </c>
    </row>
    <row r="20" spans="1:14" x14ac:dyDescent="0.25">
      <c r="A20" s="200">
        <v>2018</v>
      </c>
      <c r="B20" s="201">
        <v>22500</v>
      </c>
      <c r="C20" s="201">
        <v>24000</v>
      </c>
      <c r="D20" s="201">
        <v>22500</v>
      </c>
      <c r="E20" s="201">
        <v>22000</v>
      </c>
      <c r="F20" s="201">
        <v>22500</v>
      </c>
      <c r="G20" s="201">
        <v>22000</v>
      </c>
      <c r="H20" s="201">
        <v>22000</v>
      </c>
      <c r="I20" s="201">
        <v>21000</v>
      </c>
      <c r="J20" s="201">
        <v>19500</v>
      </c>
      <c r="K20" s="201">
        <v>18500</v>
      </c>
      <c r="L20" s="201">
        <v>17500</v>
      </c>
      <c r="M20" s="201">
        <v>15500</v>
      </c>
      <c r="N20" s="199">
        <f t="shared" si="1"/>
        <v>20791.666666666668</v>
      </c>
    </row>
    <row r="21" spans="1:14" x14ac:dyDescent="0.25">
      <c r="A21" s="202">
        <v>2019</v>
      </c>
      <c r="B21" s="203">
        <v>14000</v>
      </c>
      <c r="C21" s="203">
        <v>14000</v>
      </c>
      <c r="D21" s="203">
        <v>15000</v>
      </c>
      <c r="E21" s="203"/>
      <c r="F21" s="203"/>
      <c r="G21" s="203">
        <v>14000</v>
      </c>
      <c r="H21" s="203">
        <v>14000</v>
      </c>
      <c r="I21" s="203">
        <v>14000</v>
      </c>
      <c r="J21" s="203">
        <v>14000</v>
      </c>
      <c r="K21" s="203">
        <v>14000</v>
      </c>
      <c r="L21" s="203">
        <v>14000</v>
      </c>
      <c r="M21" s="203">
        <v>14000</v>
      </c>
      <c r="N21" s="199">
        <f t="shared" si="1"/>
        <v>14100</v>
      </c>
    </row>
    <row r="22" spans="1:14" x14ac:dyDescent="0.25">
      <c r="A22" s="202">
        <v>2020</v>
      </c>
      <c r="B22" s="203">
        <v>14000</v>
      </c>
      <c r="C22" s="203"/>
      <c r="D22" s="203"/>
      <c r="E22" s="203"/>
      <c r="F22" s="203"/>
      <c r="G22" s="203"/>
      <c r="H22" s="203"/>
      <c r="I22" s="203"/>
      <c r="J22" s="203"/>
      <c r="K22" s="203"/>
      <c r="L22" s="203"/>
      <c r="M22" s="203"/>
      <c r="N22" s="199">
        <f t="shared" si="1"/>
        <v>14000</v>
      </c>
    </row>
    <row r="23" spans="1:14" x14ac:dyDescent="0.25">
      <c r="A23" s="400" t="s">
        <v>259</v>
      </c>
      <c r="B23" s="398" t="s">
        <v>258</v>
      </c>
      <c r="C23" s="398" t="s">
        <v>258</v>
      </c>
      <c r="D23" s="398" t="s">
        <v>258</v>
      </c>
      <c r="E23" s="398" t="s">
        <v>258</v>
      </c>
      <c r="F23" s="398" t="s">
        <v>258</v>
      </c>
      <c r="G23" s="398" t="s">
        <v>258</v>
      </c>
      <c r="H23" s="398" t="s">
        <v>258</v>
      </c>
      <c r="I23" s="398" t="s">
        <v>258</v>
      </c>
      <c r="J23" s="398" t="s">
        <v>258</v>
      </c>
      <c r="K23" s="398" t="s">
        <v>258</v>
      </c>
      <c r="L23" s="398" t="s">
        <v>258</v>
      </c>
      <c r="M23" s="398" t="s">
        <v>258</v>
      </c>
      <c r="N23" s="399" t="s">
        <v>258</v>
      </c>
    </row>
    <row r="24" spans="1:14" s="112" customFormat="1" x14ac:dyDescent="0.25">
      <c r="A24" s="194"/>
      <c r="B24" s="193"/>
      <c r="C24" s="193"/>
      <c r="D24" s="193"/>
      <c r="E24" s="193"/>
      <c r="F24" s="193"/>
      <c r="G24" s="193"/>
      <c r="H24" s="193"/>
      <c r="I24" s="193"/>
      <c r="J24" s="193"/>
      <c r="K24" s="193"/>
      <c r="L24" s="193"/>
      <c r="M24" s="193"/>
      <c r="N24" s="193"/>
    </row>
    <row r="25" spans="1:14" s="112" customFormat="1" x14ac:dyDescent="0.25">
      <c r="A25" s="194"/>
      <c r="B25" s="193"/>
      <c r="C25" s="193"/>
      <c r="D25" s="193"/>
      <c r="E25" s="193"/>
      <c r="F25" s="193"/>
      <c r="G25" s="193"/>
      <c r="H25" s="193"/>
      <c r="I25" s="193"/>
      <c r="J25" s="193"/>
      <c r="K25" s="193"/>
      <c r="L25" s="193"/>
      <c r="M25" s="193"/>
      <c r="N25" s="193"/>
    </row>
    <row r="26" spans="1:14" s="112" customFormat="1" x14ac:dyDescent="0.25">
      <c r="A26" s="194"/>
      <c r="B26" s="193"/>
      <c r="C26" s="193"/>
      <c r="D26" s="193"/>
      <c r="E26" s="193"/>
      <c r="F26" s="193"/>
      <c r="G26" s="193"/>
      <c r="H26" s="193"/>
      <c r="I26" s="193"/>
      <c r="J26" s="193"/>
      <c r="K26" s="193"/>
      <c r="L26" s="193"/>
      <c r="M26" s="193"/>
      <c r="N26" s="193"/>
    </row>
    <row r="27" spans="1:14" s="112" customFormat="1" x14ac:dyDescent="0.25">
      <c r="A27" s="194"/>
      <c r="B27" s="193"/>
      <c r="C27" s="193"/>
      <c r="D27" s="193"/>
      <c r="E27" s="193"/>
      <c r="F27" s="193"/>
      <c r="G27" s="193"/>
      <c r="H27" s="193"/>
      <c r="I27" s="193"/>
      <c r="J27" s="193"/>
      <c r="K27" s="193"/>
      <c r="L27" s="193"/>
      <c r="M27" s="193"/>
      <c r="N27" s="193"/>
    </row>
    <row r="28" spans="1:14" s="112" customFormat="1" x14ac:dyDescent="0.25">
      <c r="A28" s="194"/>
      <c r="B28" s="193"/>
      <c r="C28" s="193"/>
      <c r="D28" s="193"/>
      <c r="E28" s="193"/>
      <c r="F28" s="193"/>
      <c r="G28" s="193"/>
      <c r="H28" s="193"/>
      <c r="I28" s="193"/>
      <c r="J28" s="193"/>
      <c r="K28" s="193"/>
      <c r="L28" s="193"/>
      <c r="M28" s="193"/>
      <c r="N28" s="193"/>
    </row>
    <row r="29" spans="1:14" s="112" customFormat="1" x14ac:dyDescent="0.25">
      <c r="A29" s="194"/>
      <c r="B29" s="193"/>
      <c r="C29" s="193"/>
      <c r="D29" s="193"/>
      <c r="E29" s="193"/>
      <c r="F29" s="193"/>
      <c r="G29" s="193"/>
      <c r="H29" s="193"/>
      <c r="I29" s="193"/>
      <c r="J29" s="193"/>
      <c r="K29" s="193"/>
      <c r="L29" s="193"/>
      <c r="M29" s="193"/>
      <c r="N29" s="193"/>
    </row>
    <row r="30" spans="1:14" s="112" customFormat="1" x14ac:dyDescent="0.25">
      <c r="A30" s="194"/>
      <c r="B30" s="193"/>
      <c r="C30" s="193"/>
      <c r="D30" s="193"/>
      <c r="E30" s="193"/>
      <c r="F30" s="193"/>
      <c r="G30" s="193"/>
      <c r="H30" s="193"/>
      <c r="I30" s="193"/>
      <c r="J30" s="193"/>
      <c r="K30" s="193"/>
      <c r="L30" s="193"/>
      <c r="M30" s="193"/>
      <c r="N30" s="193"/>
    </row>
    <row r="31" spans="1:14" s="112" customFormat="1" x14ac:dyDescent="0.25">
      <c r="A31" s="194"/>
      <c r="B31" s="193"/>
      <c r="C31" s="193"/>
      <c r="D31" s="193"/>
      <c r="E31" s="193"/>
      <c r="F31" s="193"/>
      <c r="G31" s="193"/>
      <c r="H31" s="193"/>
      <c r="I31" s="193"/>
      <c r="J31" s="193"/>
      <c r="K31" s="193"/>
      <c r="L31" s="193"/>
      <c r="M31" s="193"/>
      <c r="N31" s="193"/>
    </row>
    <row r="32" spans="1:14" s="112" customFormat="1" x14ac:dyDescent="0.25">
      <c r="A32" s="194"/>
      <c r="B32" s="193"/>
      <c r="C32" s="193"/>
      <c r="D32" s="193"/>
      <c r="E32" s="193"/>
      <c r="F32" s="193"/>
      <c r="G32" s="193"/>
      <c r="H32" s="193"/>
      <c r="I32" s="193"/>
      <c r="J32" s="193"/>
      <c r="K32" s="193"/>
      <c r="L32" s="193"/>
      <c r="M32" s="193"/>
      <c r="N32" s="193"/>
    </row>
    <row r="33" spans="1:14" s="112" customFormat="1" x14ac:dyDescent="0.25">
      <c r="A33" s="194"/>
      <c r="B33" s="193"/>
      <c r="C33" s="193"/>
      <c r="D33" s="193"/>
      <c r="E33" s="193"/>
      <c r="F33" s="193"/>
      <c r="G33" s="193"/>
      <c r="H33" s="193"/>
      <c r="I33" s="193"/>
      <c r="J33" s="193"/>
      <c r="K33" s="193"/>
      <c r="L33" s="193"/>
      <c r="M33" s="193"/>
      <c r="N33" s="193"/>
    </row>
    <row r="34" spans="1:14" x14ac:dyDescent="0.25">
      <c r="A34" s="197"/>
      <c r="B34" s="204"/>
      <c r="C34" s="204"/>
      <c r="D34" s="204"/>
      <c r="E34" s="204"/>
      <c r="F34" s="204"/>
      <c r="G34" s="204"/>
      <c r="H34" s="204"/>
      <c r="I34" s="204"/>
      <c r="J34" s="204"/>
      <c r="K34" s="204"/>
      <c r="L34" s="204"/>
      <c r="M34" s="204"/>
      <c r="N34" s="204"/>
    </row>
    <row r="35" spans="1:14" x14ac:dyDescent="0.25">
      <c r="A35" s="395" t="s">
        <v>412</v>
      </c>
      <c r="B35" s="395"/>
      <c r="C35" s="395"/>
      <c r="D35" s="395"/>
      <c r="E35" s="395"/>
      <c r="F35" s="395"/>
      <c r="G35" s="395"/>
      <c r="H35" s="395"/>
      <c r="I35" s="395"/>
      <c r="J35" s="395"/>
      <c r="K35" s="395"/>
      <c r="L35" s="395"/>
      <c r="M35" s="395"/>
      <c r="N35" s="395"/>
    </row>
    <row r="36" spans="1:14" x14ac:dyDescent="0.25">
      <c r="A36" s="395" t="s">
        <v>241</v>
      </c>
      <c r="B36" s="395"/>
      <c r="C36" s="395"/>
      <c r="D36" s="395"/>
      <c r="E36" s="395"/>
      <c r="F36" s="395"/>
      <c r="G36" s="395"/>
      <c r="H36" s="395"/>
      <c r="I36" s="395"/>
      <c r="J36" s="395"/>
      <c r="K36" s="395"/>
      <c r="L36" s="395"/>
      <c r="M36" s="395"/>
      <c r="N36" s="395"/>
    </row>
    <row r="37" spans="1:14" x14ac:dyDescent="0.25">
      <c r="A37" s="395" t="s">
        <v>242</v>
      </c>
      <c r="B37" s="395"/>
      <c r="C37" s="395"/>
      <c r="D37" s="395"/>
      <c r="E37" s="395"/>
      <c r="F37" s="395"/>
      <c r="G37" s="395"/>
      <c r="H37" s="395"/>
      <c r="I37" s="395"/>
      <c r="J37" s="395"/>
      <c r="K37" s="395"/>
      <c r="L37" s="395"/>
      <c r="M37" s="395"/>
      <c r="N37" s="395"/>
    </row>
    <row r="38" spans="1:14" x14ac:dyDescent="0.25">
      <c r="A38" s="196" t="s">
        <v>243</v>
      </c>
      <c r="B38" s="196" t="s">
        <v>244</v>
      </c>
      <c r="C38" s="196" t="s">
        <v>245</v>
      </c>
      <c r="D38" s="196" t="s">
        <v>246</v>
      </c>
      <c r="E38" s="196" t="s">
        <v>247</v>
      </c>
      <c r="F38" s="196" t="s">
        <v>248</v>
      </c>
      <c r="G38" s="196" t="s">
        <v>249</v>
      </c>
      <c r="H38" s="196" t="s">
        <v>250</v>
      </c>
      <c r="I38" s="196" t="s">
        <v>251</v>
      </c>
      <c r="J38" s="196" t="s">
        <v>252</v>
      </c>
      <c r="K38" s="196" t="s">
        <v>253</v>
      </c>
      <c r="L38" s="196" t="s">
        <v>254</v>
      </c>
      <c r="M38" s="196" t="s">
        <v>255</v>
      </c>
      <c r="N38" s="196" t="s">
        <v>256</v>
      </c>
    </row>
    <row r="39" spans="1:14" x14ac:dyDescent="0.25">
      <c r="A39" s="198">
        <v>2015</v>
      </c>
      <c r="B39" s="199">
        <v>5750</v>
      </c>
      <c r="C39" s="199">
        <v>5000</v>
      </c>
      <c r="D39" s="199">
        <v>5400</v>
      </c>
      <c r="E39" s="199">
        <v>6250</v>
      </c>
      <c r="F39" s="199">
        <v>6500</v>
      </c>
      <c r="G39" s="199">
        <v>6500</v>
      </c>
      <c r="H39" s="199">
        <v>6500</v>
      </c>
      <c r="I39" s="199">
        <v>6500</v>
      </c>
      <c r="J39" s="199">
        <v>6500</v>
      </c>
      <c r="K39" s="199">
        <v>6000</v>
      </c>
      <c r="L39" s="199">
        <v>6000</v>
      </c>
      <c r="M39" s="199">
        <v>6000</v>
      </c>
      <c r="N39" s="199">
        <f>AVERAGE(B39:M39)</f>
        <v>6075</v>
      </c>
    </row>
    <row r="40" spans="1:14" x14ac:dyDescent="0.25">
      <c r="A40" s="200">
        <v>2016</v>
      </c>
      <c r="B40" s="201">
        <v>6000</v>
      </c>
      <c r="C40" s="201">
        <v>6500</v>
      </c>
      <c r="D40" s="201">
        <v>6500</v>
      </c>
      <c r="E40" s="201">
        <v>7500</v>
      </c>
      <c r="F40" s="201">
        <v>8750</v>
      </c>
      <c r="G40" s="201">
        <v>8750</v>
      </c>
      <c r="H40" s="201">
        <v>8500</v>
      </c>
      <c r="I40" s="201">
        <v>9000</v>
      </c>
      <c r="J40" s="201">
        <v>9500</v>
      </c>
      <c r="K40" s="201">
        <v>9500</v>
      </c>
      <c r="L40" s="201">
        <v>9000</v>
      </c>
      <c r="M40" s="201">
        <v>10000</v>
      </c>
      <c r="N40" s="199">
        <f t="shared" ref="N40:N44" si="2">AVERAGE(B40:M40)</f>
        <v>8291.6666666666661</v>
      </c>
    </row>
    <row r="41" spans="1:14" x14ac:dyDescent="0.25">
      <c r="A41" s="200">
        <v>2017</v>
      </c>
      <c r="B41" s="201">
        <v>9500</v>
      </c>
      <c r="C41" s="201">
        <v>11000</v>
      </c>
      <c r="D41" s="201">
        <v>11000</v>
      </c>
      <c r="E41" s="201">
        <v>12000</v>
      </c>
      <c r="F41" s="201">
        <v>12500</v>
      </c>
      <c r="G41" s="201">
        <v>12500</v>
      </c>
      <c r="H41" s="201">
        <v>13000</v>
      </c>
      <c r="I41" s="201">
        <v>13000</v>
      </c>
      <c r="J41" s="201">
        <v>14000</v>
      </c>
      <c r="K41" s="201">
        <v>14000</v>
      </c>
      <c r="L41" s="201">
        <v>15000</v>
      </c>
      <c r="M41" s="201">
        <v>15000</v>
      </c>
      <c r="N41" s="199">
        <f t="shared" si="2"/>
        <v>12708.333333333334</v>
      </c>
    </row>
    <row r="42" spans="1:14" x14ac:dyDescent="0.25">
      <c r="A42" s="200">
        <v>2018</v>
      </c>
      <c r="B42" s="201">
        <v>14000</v>
      </c>
      <c r="C42" s="201">
        <v>15000</v>
      </c>
      <c r="D42" s="201">
        <v>13000</v>
      </c>
      <c r="E42" s="201">
        <v>13000</v>
      </c>
      <c r="F42" s="201">
        <v>13000</v>
      </c>
      <c r="G42" s="201">
        <v>13000</v>
      </c>
      <c r="H42" s="201">
        <v>13000</v>
      </c>
      <c r="I42" s="201">
        <v>11000</v>
      </c>
      <c r="J42" s="201">
        <v>9000</v>
      </c>
      <c r="K42" s="201">
        <v>8500</v>
      </c>
      <c r="L42" s="201">
        <v>8500</v>
      </c>
      <c r="M42" s="201">
        <v>7500</v>
      </c>
      <c r="N42" s="199">
        <f t="shared" si="2"/>
        <v>11541.666666666666</v>
      </c>
    </row>
    <row r="43" spans="1:14" x14ac:dyDescent="0.25">
      <c r="A43" s="200">
        <v>2019</v>
      </c>
      <c r="B43" s="201">
        <v>7500</v>
      </c>
      <c r="C43" s="201">
        <v>7500</v>
      </c>
      <c r="D43" s="201">
        <v>9000</v>
      </c>
      <c r="E43" s="201"/>
      <c r="F43" s="201"/>
      <c r="G43" s="201">
        <v>8500</v>
      </c>
      <c r="H43" s="201">
        <v>8500</v>
      </c>
      <c r="I43" s="201">
        <v>8500</v>
      </c>
      <c r="J43" s="201">
        <v>8000</v>
      </c>
      <c r="K43" s="201">
        <v>8500</v>
      </c>
      <c r="L43" s="201">
        <v>8000</v>
      </c>
      <c r="M43" s="201">
        <v>8000</v>
      </c>
      <c r="N43" s="199">
        <f t="shared" si="2"/>
        <v>8200</v>
      </c>
    </row>
    <row r="44" spans="1:14" x14ac:dyDescent="0.25">
      <c r="A44" s="200">
        <v>2020</v>
      </c>
      <c r="B44" s="201">
        <v>7500</v>
      </c>
      <c r="C44" s="201"/>
      <c r="D44" s="201"/>
      <c r="E44" s="201"/>
      <c r="F44" s="201"/>
      <c r="G44" s="201"/>
      <c r="H44" s="201"/>
      <c r="I44" s="201"/>
      <c r="J44" s="201"/>
      <c r="K44" s="201"/>
      <c r="L44" s="201"/>
      <c r="M44" s="201"/>
      <c r="N44" s="199">
        <f t="shared" si="2"/>
        <v>7500</v>
      </c>
    </row>
    <row r="45" spans="1:14" x14ac:dyDescent="0.25">
      <c r="A45" s="400" t="s">
        <v>259</v>
      </c>
      <c r="B45" s="398" t="s">
        <v>258</v>
      </c>
      <c r="C45" s="398" t="s">
        <v>258</v>
      </c>
      <c r="D45" s="398" t="s">
        <v>258</v>
      </c>
      <c r="E45" s="398" t="s">
        <v>258</v>
      </c>
      <c r="F45" s="398" t="s">
        <v>258</v>
      </c>
      <c r="G45" s="398" t="s">
        <v>258</v>
      </c>
      <c r="H45" s="398" t="s">
        <v>258</v>
      </c>
      <c r="I45" s="398" t="s">
        <v>258</v>
      </c>
      <c r="J45" s="398" t="s">
        <v>258</v>
      </c>
      <c r="K45" s="398" t="s">
        <v>258</v>
      </c>
      <c r="L45" s="398" t="s">
        <v>258</v>
      </c>
      <c r="M45" s="398" t="s">
        <v>258</v>
      </c>
      <c r="N45" s="399" t="s">
        <v>258</v>
      </c>
    </row>
    <row r="46" spans="1:14" x14ac:dyDescent="0.25">
      <c r="A46" s="197"/>
      <c r="B46" s="204"/>
      <c r="C46" s="204"/>
      <c r="D46" s="204"/>
      <c r="E46" s="204"/>
      <c r="F46" s="204"/>
      <c r="G46" s="204"/>
      <c r="H46" s="204"/>
      <c r="I46" s="204"/>
      <c r="J46" s="204"/>
      <c r="K46" s="204"/>
      <c r="L46" s="204"/>
      <c r="M46" s="204"/>
      <c r="N46" s="204"/>
    </row>
    <row r="47" spans="1:14" x14ac:dyDescent="0.25">
      <c r="A47" s="401" t="s">
        <v>413</v>
      </c>
      <c r="B47" s="402"/>
      <c r="C47" s="402"/>
      <c r="D47" s="402"/>
      <c r="E47" s="402"/>
      <c r="F47" s="402"/>
      <c r="G47" s="402"/>
      <c r="H47" s="402"/>
      <c r="I47" s="402"/>
      <c r="J47" s="402"/>
      <c r="K47" s="402"/>
      <c r="L47" s="402"/>
      <c r="M47" s="402"/>
      <c r="N47" s="403"/>
    </row>
    <row r="48" spans="1:14" x14ac:dyDescent="0.25">
      <c r="A48" s="395" t="s">
        <v>241</v>
      </c>
      <c r="B48" s="395"/>
      <c r="C48" s="395"/>
      <c r="D48" s="395"/>
      <c r="E48" s="395"/>
      <c r="F48" s="395"/>
      <c r="G48" s="395"/>
      <c r="H48" s="395"/>
      <c r="I48" s="395"/>
      <c r="J48" s="395"/>
      <c r="K48" s="395"/>
      <c r="L48" s="395"/>
      <c r="M48" s="395"/>
      <c r="N48" s="395"/>
    </row>
    <row r="49" spans="1:14" x14ac:dyDescent="0.25">
      <c r="A49" s="395" t="s">
        <v>242</v>
      </c>
      <c r="B49" s="395"/>
      <c r="C49" s="395"/>
      <c r="D49" s="395"/>
      <c r="E49" s="395"/>
      <c r="F49" s="395"/>
      <c r="G49" s="395"/>
      <c r="H49" s="395"/>
      <c r="I49" s="395"/>
      <c r="J49" s="395"/>
      <c r="K49" s="395"/>
      <c r="L49" s="395"/>
      <c r="M49" s="395"/>
      <c r="N49" s="395"/>
    </row>
    <row r="50" spans="1:14" x14ac:dyDescent="0.25">
      <c r="A50" s="196" t="s">
        <v>243</v>
      </c>
      <c r="B50" s="196" t="s">
        <v>244</v>
      </c>
      <c r="C50" s="196" t="s">
        <v>245</v>
      </c>
      <c r="D50" s="196" t="s">
        <v>246</v>
      </c>
      <c r="E50" s="196" t="s">
        <v>247</v>
      </c>
      <c r="F50" s="196" t="s">
        <v>248</v>
      </c>
      <c r="G50" s="196" t="s">
        <v>249</v>
      </c>
      <c r="H50" s="196" t="s">
        <v>250</v>
      </c>
      <c r="I50" s="196" t="s">
        <v>251</v>
      </c>
      <c r="J50" s="196" t="s">
        <v>252</v>
      </c>
      <c r="K50" s="196" t="s">
        <v>253</v>
      </c>
      <c r="L50" s="196" t="s">
        <v>254</v>
      </c>
      <c r="M50" s="196" t="s">
        <v>255</v>
      </c>
      <c r="N50" s="196" t="s">
        <v>256</v>
      </c>
    </row>
    <row r="51" spans="1:14" x14ac:dyDescent="0.25">
      <c r="A51" s="198">
        <v>2015</v>
      </c>
      <c r="B51" s="199" t="s">
        <v>260</v>
      </c>
      <c r="C51" s="199" t="s">
        <v>260</v>
      </c>
      <c r="D51" s="199" t="s">
        <v>260</v>
      </c>
      <c r="E51" s="199">
        <v>10000</v>
      </c>
      <c r="F51" s="199">
        <v>10000</v>
      </c>
      <c r="G51" s="199">
        <v>11000</v>
      </c>
      <c r="H51" s="199">
        <v>11000</v>
      </c>
      <c r="I51" s="199">
        <v>11000</v>
      </c>
      <c r="J51" s="199" t="s">
        <v>260</v>
      </c>
      <c r="K51" s="199" t="s">
        <v>260</v>
      </c>
      <c r="L51" s="199" t="s">
        <v>260</v>
      </c>
      <c r="M51" s="199" t="s">
        <v>260</v>
      </c>
      <c r="N51" s="199">
        <f>AVERAGE(B51:M51)</f>
        <v>10600</v>
      </c>
    </row>
    <row r="52" spans="1:14" x14ac:dyDescent="0.25">
      <c r="A52" s="200">
        <v>2016</v>
      </c>
      <c r="B52" s="199" t="s">
        <v>260</v>
      </c>
      <c r="C52" s="201">
        <v>8000</v>
      </c>
      <c r="D52" s="201">
        <v>8000</v>
      </c>
      <c r="E52" s="201">
        <v>12000</v>
      </c>
      <c r="F52" s="201">
        <v>13500</v>
      </c>
      <c r="G52" s="201">
        <v>13500</v>
      </c>
      <c r="H52" s="201">
        <v>12000</v>
      </c>
      <c r="I52" s="201">
        <v>13500</v>
      </c>
      <c r="J52" s="199" t="s">
        <v>260</v>
      </c>
      <c r="K52" s="199" t="s">
        <v>260</v>
      </c>
      <c r="L52" s="199" t="s">
        <v>260</v>
      </c>
      <c r="M52" s="199" t="s">
        <v>260</v>
      </c>
      <c r="N52" s="199">
        <f t="shared" ref="N52:N56" si="3">AVERAGE(B52:M52)</f>
        <v>11500</v>
      </c>
    </row>
    <row r="53" spans="1:14" x14ac:dyDescent="0.25">
      <c r="A53" s="200">
        <v>2017</v>
      </c>
      <c r="B53" s="201">
        <v>13000</v>
      </c>
      <c r="C53" s="201" t="s">
        <v>260</v>
      </c>
      <c r="D53" s="201" t="s">
        <v>260</v>
      </c>
      <c r="E53" s="201">
        <v>16000</v>
      </c>
      <c r="F53" s="201">
        <v>17500</v>
      </c>
      <c r="G53" s="201">
        <v>17000</v>
      </c>
      <c r="H53" s="201">
        <v>18000</v>
      </c>
      <c r="I53" s="201">
        <v>18000</v>
      </c>
      <c r="J53" s="201" t="s">
        <v>260</v>
      </c>
      <c r="K53" s="201">
        <v>18000</v>
      </c>
      <c r="L53" s="201">
        <v>18000</v>
      </c>
      <c r="M53" s="201">
        <v>18500</v>
      </c>
      <c r="N53" s="199">
        <f t="shared" si="3"/>
        <v>17111.111111111109</v>
      </c>
    </row>
    <row r="54" spans="1:14" x14ac:dyDescent="0.25">
      <c r="A54" s="202">
        <v>2018</v>
      </c>
      <c r="B54" s="203">
        <v>18000</v>
      </c>
      <c r="C54" s="203">
        <v>18500</v>
      </c>
      <c r="D54" s="203">
        <v>20000</v>
      </c>
      <c r="E54" s="203">
        <v>20000</v>
      </c>
      <c r="F54" s="203">
        <v>19000</v>
      </c>
      <c r="G54" s="203">
        <v>18000</v>
      </c>
      <c r="H54" s="203">
        <v>17500</v>
      </c>
      <c r="I54" s="203">
        <v>17500</v>
      </c>
      <c r="J54" s="203">
        <v>15500</v>
      </c>
      <c r="K54" s="203">
        <v>14000</v>
      </c>
      <c r="L54" s="203">
        <v>14000</v>
      </c>
      <c r="M54" s="203">
        <v>12250</v>
      </c>
      <c r="N54" s="199">
        <f t="shared" si="3"/>
        <v>17020.833333333332</v>
      </c>
    </row>
    <row r="55" spans="1:14" x14ac:dyDescent="0.25">
      <c r="A55" s="202">
        <v>2019</v>
      </c>
      <c r="B55" s="203">
        <v>12000</v>
      </c>
      <c r="C55" s="203">
        <v>12000</v>
      </c>
      <c r="D55" s="203">
        <v>12500</v>
      </c>
      <c r="E55" s="203"/>
      <c r="F55" s="203"/>
      <c r="G55" s="203">
        <v>12000</v>
      </c>
      <c r="H55" s="203">
        <v>11500</v>
      </c>
      <c r="I55" s="203">
        <v>11500</v>
      </c>
      <c r="J55" s="203">
        <v>9000</v>
      </c>
      <c r="K55" s="203">
        <v>12000</v>
      </c>
      <c r="L55" s="203">
        <v>10000</v>
      </c>
      <c r="M55" s="203">
        <v>11000</v>
      </c>
      <c r="N55" s="199">
        <f t="shared" si="3"/>
        <v>11350</v>
      </c>
    </row>
    <row r="56" spans="1:14" x14ac:dyDescent="0.25">
      <c r="A56" s="202">
        <v>2020</v>
      </c>
      <c r="B56" s="203">
        <v>10000</v>
      </c>
      <c r="C56" s="203"/>
      <c r="D56" s="203"/>
      <c r="E56" s="203"/>
      <c r="F56" s="203"/>
      <c r="G56" s="203"/>
      <c r="H56" s="203"/>
      <c r="I56" s="203"/>
      <c r="J56" s="203"/>
      <c r="K56" s="203"/>
      <c r="L56" s="203"/>
      <c r="M56" s="203"/>
      <c r="N56" s="199">
        <f t="shared" si="3"/>
        <v>10000</v>
      </c>
    </row>
    <row r="57" spans="1:14" x14ac:dyDescent="0.25">
      <c r="A57" s="393" t="s">
        <v>261</v>
      </c>
      <c r="B57" s="394" t="s">
        <v>258</v>
      </c>
      <c r="C57" s="394" t="s">
        <v>258</v>
      </c>
      <c r="D57" s="394" t="s">
        <v>258</v>
      </c>
      <c r="E57" s="394" t="s">
        <v>258</v>
      </c>
      <c r="F57" s="394" t="s">
        <v>258</v>
      </c>
      <c r="G57" s="394" t="s">
        <v>258</v>
      </c>
      <c r="H57" s="394" t="s">
        <v>258</v>
      </c>
      <c r="I57" s="394" t="s">
        <v>258</v>
      </c>
      <c r="J57" s="394" t="s">
        <v>258</v>
      </c>
      <c r="K57" s="394" t="s">
        <v>258</v>
      </c>
      <c r="L57" s="394" t="s">
        <v>258</v>
      </c>
      <c r="M57" s="394" t="s">
        <v>258</v>
      </c>
      <c r="N57" s="394" t="s">
        <v>258</v>
      </c>
    </row>
    <row r="58" spans="1:14" x14ac:dyDescent="0.25">
      <c r="A58" s="112"/>
      <c r="B58" s="112"/>
      <c r="C58" s="112"/>
      <c r="D58" s="112"/>
      <c r="E58" s="112"/>
      <c r="F58" s="112"/>
      <c r="G58" s="112"/>
      <c r="H58" s="112"/>
      <c r="I58" s="112"/>
      <c r="J58" s="112"/>
      <c r="K58" s="112"/>
      <c r="L58" s="112"/>
      <c r="M58" s="112"/>
      <c r="N58" s="112"/>
    </row>
    <row r="59" spans="1:14" x14ac:dyDescent="0.25">
      <c r="A59" s="195" t="s">
        <v>262</v>
      </c>
      <c r="B59" s="112"/>
      <c r="C59" s="112"/>
      <c r="D59" s="112"/>
      <c r="E59" s="112"/>
      <c r="F59" s="112"/>
      <c r="G59" s="112"/>
      <c r="H59" s="112"/>
      <c r="I59" s="112"/>
      <c r="J59" s="112"/>
      <c r="K59" s="112"/>
      <c r="L59" s="112"/>
      <c r="M59" s="112"/>
      <c r="N59" s="112"/>
    </row>
  </sheetData>
  <mergeCells count="16">
    <mergeCell ref="A57:N57"/>
    <mergeCell ref="A14:N14"/>
    <mergeCell ref="A13:N13"/>
    <mergeCell ref="A49:N49"/>
    <mergeCell ref="A1:N1"/>
    <mergeCell ref="A2:N2"/>
    <mergeCell ref="A3:N3"/>
    <mergeCell ref="A11:N11"/>
    <mergeCell ref="A45:N45"/>
    <mergeCell ref="A23:N23"/>
    <mergeCell ref="A47:N47"/>
    <mergeCell ref="A48:N48"/>
    <mergeCell ref="A15:N15"/>
    <mergeCell ref="A35:N35"/>
    <mergeCell ref="A36:N36"/>
    <mergeCell ref="A37:N37"/>
  </mergeCells>
  <pageMargins left="0.7" right="0.7" top="0.75" bottom="0.75" header="0.3" footer="0.3"/>
  <pageSetup paperSize="12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BA4EF-3A93-4989-8632-405193663424}">
  <dimension ref="I1:T53"/>
  <sheetViews>
    <sheetView zoomScaleNormal="100" workbookViewId="0">
      <selection activeCell="H43" sqref="H43"/>
    </sheetView>
  </sheetViews>
  <sheetFormatPr baseColWidth="10" defaultRowHeight="15" x14ac:dyDescent="0.25"/>
  <cols>
    <col min="9" max="9" width="11.42578125" style="112"/>
  </cols>
  <sheetData>
    <row r="1" spans="11:20" x14ac:dyDescent="0.25">
      <c r="K1" s="205"/>
      <c r="L1" s="205" t="s">
        <v>263</v>
      </c>
      <c r="M1" s="205" t="s">
        <v>264</v>
      </c>
      <c r="N1" s="205" t="s">
        <v>173</v>
      </c>
      <c r="O1" s="205" t="s">
        <v>265</v>
      </c>
      <c r="P1" s="205"/>
      <c r="Q1" s="205" t="s">
        <v>263</v>
      </c>
      <c r="R1" s="205" t="s">
        <v>264</v>
      </c>
      <c r="S1" s="205" t="s">
        <v>173</v>
      </c>
      <c r="T1" s="205" t="s">
        <v>265</v>
      </c>
    </row>
    <row r="2" spans="11:20" x14ac:dyDescent="0.25">
      <c r="K2" s="208">
        <v>42370</v>
      </c>
      <c r="L2" s="206">
        <v>6500</v>
      </c>
      <c r="M2" s="206">
        <v>10000</v>
      </c>
      <c r="N2" s="206">
        <v>6000</v>
      </c>
      <c r="O2" s="206"/>
      <c r="P2" s="208">
        <v>42370</v>
      </c>
      <c r="Q2" s="206">
        <v>162.5</v>
      </c>
      <c r="R2" s="206">
        <v>250</v>
      </c>
      <c r="S2" s="206">
        <v>150</v>
      </c>
      <c r="T2" s="206"/>
    </row>
    <row r="3" spans="11:20" x14ac:dyDescent="0.25">
      <c r="K3" s="208">
        <v>42401</v>
      </c>
      <c r="L3" s="206">
        <v>6500</v>
      </c>
      <c r="M3" s="206">
        <v>10000</v>
      </c>
      <c r="N3" s="206">
        <v>6500</v>
      </c>
      <c r="O3" s="206">
        <v>8000</v>
      </c>
      <c r="P3" s="208">
        <v>42401</v>
      </c>
      <c r="Q3" s="206">
        <v>162.5</v>
      </c>
      <c r="R3" s="206">
        <v>250</v>
      </c>
      <c r="S3" s="206">
        <v>162.5</v>
      </c>
      <c r="T3" s="206">
        <v>200</v>
      </c>
    </row>
    <row r="4" spans="11:20" x14ac:dyDescent="0.25">
      <c r="K4" s="208">
        <v>42430</v>
      </c>
      <c r="L4" s="206">
        <v>7000</v>
      </c>
      <c r="M4" s="206">
        <v>10000</v>
      </c>
      <c r="N4" s="206">
        <v>6500</v>
      </c>
      <c r="O4" s="206">
        <v>8000</v>
      </c>
      <c r="P4" s="208">
        <v>42430</v>
      </c>
      <c r="Q4" s="206">
        <v>175</v>
      </c>
      <c r="R4" s="206">
        <v>250</v>
      </c>
      <c r="S4" s="206">
        <v>162.5</v>
      </c>
      <c r="T4" s="206">
        <v>200</v>
      </c>
    </row>
    <row r="5" spans="11:20" x14ac:dyDescent="0.25">
      <c r="K5" s="208">
        <v>42461</v>
      </c>
      <c r="L5" s="206">
        <v>8500</v>
      </c>
      <c r="M5" s="206">
        <v>12000</v>
      </c>
      <c r="N5" s="206">
        <v>7500</v>
      </c>
      <c r="O5" s="206">
        <v>12000</v>
      </c>
      <c r="P5" s="208">
        <v>42461</v>
      </c>
      <c r="Q5" s="206">
        <v>212.5</v>
      </c>
      <c r="R5" s="206">
        <v>300</v>
      </c>
      <c r="S5" s="206">
        <v>187.5</v>
      </c>
      <c r="T5" s="206">
        <v>300</v>
      </c>
    </row>
    <row r="6" spans="11:20" x14ac:dyDescent="0.25">
      <c r="K6" s="208">
        <v>42491</v>
      </c>
      <c r="L6" s="206">
        <v>10000</v>
      </c>
      <c r="M6" s="206">
        <v>13000</v>
      </c>
      <c r="N6" s="206">
        <v>8750</v>
      </c>
      <c r="O6" s="206">
        <v>13500</v>
      </c>
      <c r="P6" s="208">
        <v>42491</v>
      </c>
      <c r="Q6" s="206">
        <v>250</v>
      </c>
      <c r="R6" s="206">
        <v>325</v>
      </c>
      <c r="S6" s="206">
        <v>218.75</v>
      </c>
      <c r="T6" s="206">
        <v>337.5</v>
      </c>
    </row>
    <row r="7" spans="11:20" x14ac:dyDescent="0.25">
      <c r="K7" s="208">
        <v>42522</v>
      </c>
      <c r="L7" s="206">
        <v>10500</v>
      </c>
      <c r="M7" s="206">
        <v>14000</v>
      </c>
      <c r="N7" s="206">
        <v>8750</v>
      </c>
      <c r="O7" s="206">
        <v>13500</v>
      </c>
      <c r="P7" s="208">
        <v>42522</v>
      </c>
      <c r="Q7" s="206">
        <v>262.5</v>
      </c>
      <c r="R7" s="206">
        <v>350</v>
      </c>
      <c r="S7" s="206">
        <v>218.75</v>
      </c>
      <c r="T7" s="206">
        <v>337.5</v>
      </c>
    </row>
    <row r="8" spans="11:20" x14ac:dyDescent="0.25">
      <c r="K8" s="208">
        <v>42552</v>
      </c>
      <c r="L8" s="206">
        <v>10000</v>
      </c>
      <c r="M8" s="206">
        <v>13500</v>
      </c>
      <c r="N8" s="206">
        <v>8500</v>
      </c>
      <c r="O8" s="206">
        <v>12000</v>
      </c>
      <c r="P8" s="208">
        <v>42552</v>
      </c>
      <c r="Q8" s="206">
        <v>250</v>
      </c>
      <c r="R8" s="206">
        <v>337.5</v>
      </c>
      <c r="S8" s="206">
        <v>212.5</v>
      </c>
      <c r="T8" s="206">
        <v>300</v>
      </c>
    </row>
    <row r="9" spans="11:20" x14ac:dyDescent="0.25">
      <c r="K9" s="208">
        <v>42583</v>
      </c>
      <c r="L9" s="206">
        <v>10500</v>
      </c>
      <c r="M9" s="206">
        <v>17500</v>
      </c>
      <c r="N9" s="206">
        <v>9000</v>
      </c>
      <c r="O9" s="206">
        <v>13500</v>
      </c>
      <c r="P9" s="208">
        <v>42583</v>
      </c>
      <c r="Q9" s="206">
        <v>262.5</v>
      </c>
      <c r="R9" s="206">
        <v>437.5</v>
      </c>
      <c r="S9" s="206">
        <v>225</v>
      </c>
      <c r="T9" s="206">
        <v>337.5</v>
      </c>
    </row>
    <row r="10" spans="11:20" x14ac:dyDescent="0.25">
      <c r="K10" s="208">
        <v>42614</v>
      </c>
      <c r="L10" s="206">
        <v>11000</v>
      </c>
      <c r="M10" s="206">
        <v>17000</v>
      </c>
      <c r="N10" s="206">
        <v>9500</v>
      </c>
      <c r="O10" s="206"/>
      <c r="P10" s="208">
        <v>42614</v>
      </c>
      <c r="Q10" s="206">
        <v>275</v>
      </c>
      <c r="R10" s="206">
        <v>425</v>
      </c>
      <c r="S10" s="206">
        <v>237.5</v>
      </c>
      <c r="T10" s="205"/>
    </row>
    <row r="11" spans="11:20" x14ac:dyDescent="0.25">
      <c r="K11" s="208">
        <v>42644</v>
      </c>
      <c r="L11" s="206">
        <v>11000</v>
      </c>
      <c r="M11" s="206">
        <v>18500</v>
      </c>
      <c r="N11" s="206">
        <v>9500</v>
      </c>
      <c r="O11" s="206"/>
      <c r="P11" s="208">
        <v>42644</v>
      </c>
      <c r="Q11" s="206">
        <v>275</v>
      </c>
      <c r="R11" s="206">
        <v>462.5</v>
      </c>
      <c r="S11" s="206">
        <v>237.5</v>
      </c>
      <c r="T11" s="205"/>
    </row>
    <row r="12" spans="11:20" x14ac:dyDescent="0.25">
      <c r="K12" s="208">
        <v>42675</v>
      </c>
      <c r="L12" s="206">
        <v>11000</v>
      </c>
      <c r="M12" s="206">
        <v>19000</v>
      </c>
      <c r="N12" s="206">
        <v>9000</v>
      </c>
      <c r="O12" s="206"/>
      <c r="P12" s="208">
        <v>42675</v>
      </c>
      <c r="Q12" s="206">
        <v>275</v>
      </c>
      <c r="R12" s="206">
        <v>475</v>
      </c>
      <c r="S12" s="206">
        <v>225</v>
      </c>
      <c r="T12" s="205"/>
    </row>
    <row r="13" spans="11:20" x14ac:dyDescent="0.25">
      <c r="K13" s="208">
        <v>42705</v>
      </c>
      <c r="L13" s="206">
        <v>11000</v>
      </c>
      <c r="M13" s="206">
        <v>18000</v>
      </c>
      <c r="N13" s="206">
        <v>10000</v>
      </c>
      <c r="O13" s="206"/>
      <c r="P13" s="208">
        <v>42705</v>
      </c>
      <c r="Q13" s="206">
        <v>275</v>
      </c>
      <c r="R13" s="206">
        <v>450</v>
      </c>
      <c r="S13" s="206">
        <v>250</v>
      </c>
      <c r="T13" s="205"/>
    </row>
    <row r="14" spans="11:20" x14ac:dyDescent="0.25">
      <c r="K14" s="208">
        <v>42736</v>
      </c>
      <c r="L14" s="206">
        <v>11000</v>
      </c>
      <c r="M14" s="206">
        <v>18000</v>
      </c>
      <c r="N14" s="206">
        <v>9500</v>
      </c>
      <c r="O14" s="206">
        <v>13000</v>
      </c>
      <c r="P14" s="208">
        <v>42736</v>
      </c>
      <c r="Q14" s="206">
        <v>275</v>
      </c>
      <c r="R14" s="206">
        <v>450</v>
      </c>
      <c r="S14" s="206">
        <v>237.5</v>
      </c>
      <c r="T14" s="206">
        <v>325</v>
      </c>
    </row>
    <row r="15" spans="11:20" x14ac:dyDescent="0.25">
      <c r="K15" s="208">
        <v>42767</v>
      </c>
      <c r="L15" s="206">
        <v>11000</v>
      </c>
      <c r="M15" s="206">
        <v>18500</v>
      </c>
      <c r="N15" s="206">
        <v>11000</v>
      </c>
      <c r="O15" s="206"/>
      <c r="P15" s="208">
        <v>42767</v>
      </c>
      <c r="Q15" s="206">
        <v>275</v>
      </c>
      <c r="R15" s="206">
        <v>462.5</v>
      </c>
      <c r="S15" s="206">
        <v>275</v>
      </c>
      <c r="T15" s="205"/>
    </row>
    <row r="16" spans="11:20" x14ac:dyDescent="0.25">
      <c r="K16" s="208">
        <v>42795</v>
      </c>
      <c r="L16" s="206">
        <v>13000</v>
      </c>
      <c r="M16" s="206">
        <v>18500</v>
      </c>
      <c r="N16" s="206">
        <v>11000</v>
      </c>
      <c r="O16" s="206"/>
      <c r="P16" s="208">
        <v>42795</v>
      </c>
      <c r="Q16" s="206">
        <v>325</v>
      </c>
      <c r="R16" s="206">
        <v>462.5</v>
      </c>
      <c r="S16" s="206">
        <v>275</v>
      </c>
      <c r="T16" s="205"/>
    </row>
    <row r="17" spans="11:20" x14ac:dyDescent="0.25">
      <c r="K17" s="208">
        <v>42826</v>
      </c>
      <c r="L17" s="206">
        <v>12500</v>
      </c>
      <c r="M17" s="206">
        <v>17000</v>
      </c>
      <c r="N17" s="206">
        <v>12000</v>
      </c>
      <c r="O17" s="206">
        <v>16000</v>
      </c>
      <c r="P17" s="208">
        <v>42826</v>
      </c>
      <c r="Q17" s="206">
        <v>312.5</v>
      </c>
      <c r="R17" s="206">
        <v>425</v>
      </c>
      <c r="S17" s="206">
        <v>300</v>
      </c>
      <c r="T17" s="206">
        <v>400</v>
      </c>
    </row>
    <row r="18" spans="11:20" x14ac:dyDescent="0.25">
      <c r="K18" s="208">
        <v>42856</v>
      </c>
      <c r="L18" s="206">
        <v>13500</v>
      </c>
      <c r="M18" s="206">
        <v>21000</v>
      </c>
      <c r="N18" s="206">
        <v>12500</v>
      </c>
      <c r="O18" s="206">
        <v>17500</v>
      </c>
      <c r="P18" s="208">
        <v>42856</v>
      </c>
      <c r="Q18" s="206">
        <v>337.5</v>
      </c>
      <c r="R18" s="206">
        <v>525</v>
      </c>
      <c r="S18" s="206">
        <v>312.5</v>
      </c>
      <c r="T18" s="206">
        <v>437.5</v>
      </c>
    </row>
    <row r="19" spans="11:20" x14ac:dyDescent="0.25">
      <c r="K19" s="208">
        <v>42887</v>
      </c>
      <c r="L19" s="206">
        <v>15000</v>
      </c>
      <c r="M19" s="206">
        <v>21000</v>
      </c>
      <c r="N19" s="206">
        <v>12500</v>
      </c>
      <c r="O19" s="206">
        <v>17000</v>
      </c>
      <c r="P19" s="208">
        <v>42887</v>
      </c>
      <c r="Q19" s="206">
        <v>375</v>
      </c>
      <c r="R19" s="206">
        <v>525</v>
      </c>
      <c r="S19" s="206">
        <v>312.5</v>
      </c>
      <c r="T19" s="206">
        <v>425</v>
      </c>
    </row>
    <row r="20" spans="11:20" x14ac:dyDescent="0.25">
      <c r="K20" s="208">
        <v>42917</v>
      </c>
      <c r="L20" s="206">
        <v>14500</v>
      </c>
      <c r="M20" s="206">
        <v>22000</v>
      </c>
      <c r="N20" s="206">
        <v>13000</v>
      </c>
      <c r="O20" s="206">
        <v>18000</v>
      </c>
      <c r="P20" s="208">
        <v>42917</v>
      </c>
      <c r="Q20" s="206">
        <v>362.5</v>
      </c>
      <c r="R20" s="206">
        <v>550</v>
      </c>
      <c r="S20" s="206">
        <v>325</v>
      </c>
      <c r="T20" s="206">
        <v>450</v>
      </c>
    </row>
    <row r="21" spans="11:20" x14ac:dyDescent="0.25">
      <c r="K21" s="208">
        <v>42948</v>
      </c>
      <c r="L21" s="206">
        <v>14500</v>
      </c>
      <c r="M21" s="206">
        <v>22000</v>
      </c>
      <c r="N21" s="206">
        <v>13000</v>
      </c>
      <c r="O21" s="206">
        <v>18000</v>
      </c>
      <c r="P21" s="208">
        <v>42948</v>
      </c>
      <c r="Q21" s="206">
        <v>362.5</v>
      </c>
      <c r="R21" s="206">
        <v>550</v>
      </c>
      <c r="S21" s="206">
        <v>325</v>
      </c>
      <c r="T21" s="206">
        <v>450</v>
      </c>
    </row>
    <row r="22" spans="11:20" x14ac:dyDescent="0.25">
      <c r="K22" s="208">
        <v>42979</v>
      </c>
      <c r="L22" s="206">
        <v>15500</v>
      </c>
      <c r="M22" s="206">
        <v>23000</v>
      </c>
      <c r="N22" s="206">
        <v>14000</v>
      </c>
      <c r="O22" s="205"/>
      <c r="P22" s="208">
        <v>42979</v>
      </c>
      <c r="Q22" s="206">
        <v>387.5</v>
      </c>
      <c r="R22" s="206">
        <v>575</v>
      </c>
      <c r="S22" s="206">
        <v>350</v>
      </c>
      <c r="T22" s="205"/>
    </row>
    <row r="23" spans="11:20" x14ac:dyDescent="0.25">
      <c r="K23" s="208">
        <v>43009</v>
      </c>
      <c r="L23" s="206">
        <v>15000</v>
      </c>
      <c r="M23" s="206">
        <v>22500</v>
      </c>
      <c r="N23" s="206">
        <v>14000</v>
      </c>
      <c r="O23" s="206">
        <v>18000</v>
      </c>
      <c r="P23" s="208">
        <v>43009</v>
      </c>
      <c r="Q23" s="206">
        <v>375</v>
      </c>
      <c r="R23" s="206">
        <v>562.5</v>
      </c>
      <c r="S23" s="206">
        <v>350</v>
      </c>
      <c r="T23" s="206">
        <v>450</v>
      </c>
    </row>
    <row r="24" spans="11:20" x14ac:dyDescent="0.25">
      <c r="K24" s="208">
        <v>43040</v>
      </c>
      <c r="L24" s="206">
        <v>15000</v>
      </c>
      <c r="M24" s="206">
        <v>22500</v>
      </c>
      <c r="N24" s="206">
        <v>15000</v>
      </c>
      <c r="O24" s="206">
        <v>18000</v>
      </c>
      <c r="P24" s="208">
        <v>43040</v>
      </c>
      <c r="Q24" s="206">
        <v>375</v>
      </c>
      <c r="R24" s="206">
        <v>562.5</v>
      </c>
      <c r="S24" s="206">
        <v>375</v>
      </c>
      <c r="T24" s="206">
        <v>450</v>
      </c>
    </row>
    <row r="25" spans="11:20" x14ac:dyDescent="0.25">
      <c r="K25" s="208">
        <v>43070</v>
      </c>
      <c r="L25" s="206">
        <v>15000</v>
      </c>
      <c r="M25" s="206">
        <v>22500</v>
      </c>
      <c r="N25" s="206">
        <v>15000</v>
      </c>
      <c r="O25" s="206">
        <v>18500</v>
      </c>
      <c r="P25" s="208">
        <v>43070</v>
      </c>
      <c r="Q25" s="206">
        <v>375</v>
      </c>
      <c r="R25" s="206">
        <v>562.5</v>
      </c>
      <c r="S25" s="206">
        <v>375</v>
      </c>
      <c r="T25" s="206">
        <v>462.5</v>
      </c>
    </row>
    <row r="26" spans="11:20" x14ac:dyDescent="0.25">
      <c r="K26" s="208">
        <v>43101</v>
      </c>
      <c r="L26" s="206">
        <v>14500</v>
      </c>
      <c r="M26" s="206">
        <v>22500</v>
      </c>
      <c r="N26" s="206">
        <v>14000</v>
      </c>
      <c r="O26" s="206">
        <v>18000</v>
      </c>
      <c r="P26" s="208">
        <v>43101</v>
      </c>
      <c r="Q26" s="206">
        <v>362.5</v>
      </c>
      <c r="R26" s="206">
        <v>562.5</v>
      </c>
      <c r="S26" s="206">
        <v>350</v>
      </c>
      <c r="T26" s="206">
        <v>450</v>
      </c>
    </row>
    <row r="27" spans="11:20" x14ac:dyDescent="0.25">
      <c r="K27" s="208">
        <v>43132</v>
      </c>
      <c r="L27" s="206">
        <v>16500</v>
      </c>
      <c r="M27" s="206">
        <v>24000</v>
      </c>
      <c r="N27" s="206">
        <v>15000</v>
      </c>
      <c r="O27" s="206">
        <v>18500</v>
      </c>
      <c r="P27" s="208">
        <v>43132</v>
      </c>
      <c r="Q27" s="206">
        <v>412.5</v>
      </c>
      <c r="R27" s="206">
        <v>600</v>
      </c>
      <c r="S27" s="206">
        <v>375</v>
      </c>
      <c r="T27" s="206">
        <v>462.5</v>
      </c>
    </row>
    <row r="28" spans="11:20" x14ac:dyDescent="0.25">
      <c r="K28" s="208">
        <v>43160</v>
      </c>
      <c r="L28" s="206">
        <v>16000</v>
      </c>
      <c r="M28" s="206">
        <v>22500</v>
      </c>
      <c r="N28" s="206">
        <v>13000</v>
      </c>
      <c r="O28" s="206">
        <v>20000</v>
      </c>
      <c r="P28" s="208">
        <v>43160</v>
      </c>
      <c r="Q28" s="206">
        <v>400</v>
      </c>
      <c r="R28" s="206">
        <v>562.5</v>
      </c>
      <c r="S28" s="206">
        <v>325</v>
      </c>
      <c r="T28" s="206">
        <v>500</v>
      </c>
    </row>
    <row r="29" spans="11:20" x14ac:dyDescent="0.25">
      <c r="K29" s="208">
        <v>43191</v>
      </c>
      <c r="L29" s="206">
        <v>16000</v>
      </c>
      <c r="M29" s="206">
        <v>22000</v>
      </c>
      <c r="N29" s="206">
        <v>13000</v>
      </c>
      <c r="O29" s="206">
        <v>20000</v>
      </c>
      <c r="P29" s="208">
        <v>43191</v>
      </c>
      <c r="Q29" s="206">
        <v>400</v>
      </c>
      <c r="R29" s="206">
        <v>550</v>
      </c>
      <c r="S29" s="206">
        <v>325</v>
      </c>
      <c r="T29" s="206">
        <v>500</v>
      </c>
    </row>
    <row r="30" spans="11:20" x14ac:dyDescent="0.25">
      <c r="K30" s="208">
        <v>43221</v>
      </c>
      <c r="L30" s="206">
        <v>15000</v>
      </c>
      <c r="M30" s="206">
        <v>22500</v>
      </c>
      <c r="N30" s="206">
        <v>13000</v>
      </c>
      <c r="O30" s="206">
        <v>19000</v>
      </c>
      <c r="P30" s="208">
        <v>43221</v>
      </c>
      <c r="Q30" s="206">
        <v>375</v>
      </c>
      <c r="R30" s="206">
        <v>562.5</v>
      </c>
      <c r="S30" s="206">
        <v>325</v>
      </c>
      <c r="T30" s="206">
        <v>475</v>
      </c>
    </row>
    <row r="31" spans="11:20" x14ac:dyDescent="0.25">
      <c r="K31" s="208">
        <v>43252</v>
      </c>
      <c r="L31" s="207">
        <v>14000</v>
      </c>
      <c r="M31" s="207">
        <v>22000</v>
      </c>
      <c r="N31" s="207">
        <v>13000</v>
      </c>
      <c r="O31" s="207">
        <v>18000</v>
      </c>
      <c r="P31" s="208">
        <v>43252</v>
      </c>
      <c r="Q31" s="206">
        <v>350</v>
      </c>
      <c r="R31" s="206">
        <v>550</v>
      </c>
      <c r="S31" s="206">
        <v>325</v>
      </c>
      <c r="T31" s="206">
        <v>450</v>
      </c>
    </row>
    <row r="32" spans="11:20" x14ac:dyDescent="0.25">
      <c r="K32" s="208">
        <v>43282</v>
      </c>
      <c r="L32" s="206">
        <v>14500</v>
      </c>
      <c r="M32" s="206">
        <v>22000</v>
      </c>
      <c r="N32" s="206">
        <v>13000</v>
      </c>
      <c r="O32" s="206">
        <v>17500</v>
      </c>
      <c r="P32" s="208">
        <v>43282</v>
      </c>
      <c r="Q32" s="206">
        <v>362.5</v>
      </c>
      <c r="R32" s="206">
        <v>550</v>
      </c>
      <c r="S32" s="206">
        <v>325</v>
      </c>
      <c r="T32" s="206">
        <v>437.5</v>
      </c>
    </row>
    <row r="33" spans="11:20" x14ac:dyDescent="0.25">
      <c r="K33" s="208">
        <v>43313</v>
      </c>
      <c r="L33" s="206">
        <v>15000</v>
      </c>
      <c r="M33" s="205">
        <v>21000</v>
      </c>
      <c r="N33" s="205">
        <v>11000</v>
      </c>
      <c r="O33" s="205">
        <v>17500</v>
      </c>
      <c r="P33" s="208">
        <v>43313</v>
      </c>
      <c r="Q33" s="206">
        <v>375</v>
      </c>
      <c r="R33" s="206">
        <v>525</v>
      </c>
      <c r="S33" s="206">
        <v>275</v>
      </c>
      <c r="T33" s="206">
        <v>437.5</v>
      </c>
    </row>
    <row r="34" spans="11:20" x14ac:dyDescent="0.25">
      <c r="K34" s="208">
        <v>43344</v>
      </c>
      <c r="L34" s="206">
        <v>13500</v>
      </c>
      <c r="M34" s="206">
        <v>19500</v>
      </c>
      <c r="N34" s="206">
        <v>9000</v>
      </c>
      <c r="O34" s="206">
        <v>15500</v>
      </c>
      <c r="P34" s="208">
        <v>43344</v>
      </c>
      <c r="Q34" s="206">
        <v>337.5</v>
      </c>
      <c r="R34" s="206">
        <v>487.5</v>
      </c>
      <c r="S34" s="206">
        <v>225</v>
      </c>
      <c r="T34" s="206">
        <v>387.5</v>
      </c>
    </row>
    <row r="35" spans="11:20" x14ac:dyDescent="0.25">
      <c r="K35" s="208">
        <v>43374</v>
      </c>
      <c r="L35" s="206">
        <v>10000</v>
      </c>
      <c r="M35" s="206">
        <v>18000</v>
      </c>
      <c r="N35" s="206">
        <v>8500</v>
      </c>
      <c r="O35" s="206">
        <v>14000</v>
      </c>
      <c r="P35" s="208">
        <v>43374</v>
      </c>
      <c r="Q35" s="206">
        <v>250</v>
      </c>
      <c r="R35" s="206">
        <v>450</v>
      </c>
      <c r="S35" s="206">
        <v>212.5</v>
      </c>
      <c r="T35" s="206">
        <v>350</v>
      </c>
    </row>
    <row r="36" spans="11:20" x14ac:dyDescent="0.25">
      <c r="K36" s="208">
        <v>43405</v>
      </c>
      <c r="L36" s="206">
        <v>11000</v>
      </c>
      <c r="M36" s="206">
        <v>17000</v>
      </c>
      <c r="N36" s="206">
        <v>8500</v>
      </c>
      <c r="O36" s="206">
        <v>14000</v>
      </c>
      <c r="P36" s="208">
        <v>43405</v>
      </c>
      <c r="Q36" s="206">
        <v>275</v>
      </c>
      <c r="R36" s="206">
        <v>425</v>
      </c>
      <c r="S36" s="206">
        <v>212.5</v>
      </c>
      <c r="T36" s="206">
        <v>350</v>
      </c>
    </row>
    <row r="37" spans="11:20" x14ac:dyDescent="0.25">
      <c r="K37" s="208">
        <v>43435</v>
      </c>
      <c r="L37" s="207">
        <v>10000</v>
      </c>
      <c r="M37" s="207">
        <v>15500</v>
      </c>
      <c r="N37" s="207">
        <v>7500</v>
      </c>
      <c r="O37" s="207">
        <v>12250</v>
      </c>
      <c r="P37" s="208">
        <v>43435</v>
      </c>
      <c r="Q37" s="206">
        <v>250</v>
      </c>
      <c r="R37" s="206">
        <v>387.5</v>
      </c>
      <c r="S37" s="206">
        <v>187.5</v>
      </c>
      <c r="T37" s="206">
        <v>306.25</v>
      </c>
    </row>
    <row r="38" spans="11:20" x14ac:dyDescent="0.25">
      <c r="K38" s="208">
        <v>43466</v>
      </c>
      <c r="L38" s="207">
        <v>10000</v>
      </c>
      <c r="M38" s="207">
        <v>14000</v>
      </c>
      <c r="N38" s="207">
        <v>7500</v>
      </c>
      <c r="O38" s="207">
        <v>12000</v>
      </c>
      <c r="P38" s="208">
        <v>43466</v>
      </c>
      <c r="Q38" s="206">
        <v>250</v>
      </c>
      <c r="R38" s="206">
        <v>350</v>
      </c>
      <c r="S38" s="206">
        <v>187.5</v>
      </c>
      <c r="T38" s="206">
        <v>300</v>
      </c>
    </row>
    <row r="39" spans="11:20" x14ac:dyDescent="0.25">
      <c r="K39" s="208">
        <v>43497</v>
      </c>
      <c r="L39" s="207">
        <v>10000</v>
      </c>
      <c r="M39" s="207">
        <v>14000</v>
      </c>
      <c r="N39" s="207">
        <v>7500</v>
      </c>
      <c r="O39" s="207">
        <v>12000</v>
      </c>
      <c r="P39" s="208">
        <v>43497</v>
      </c>
      <c r="Q39" s="206">
        <v>250</v>
      </c>
      <c r="R39" s="206">
        <v>350</v>
      </c>
      <c r="S39" s="206">
        <v>187.5</v>
      </c>
      <c r="T39" s="206">
        <v>300</v>
      </c>
    </row>
    <row r="40" spans="11:20" x14ac:dyDescent="0.25">
      <c r="K40" s="208">
        <v>43525</v>
      </c>
      <c r="L40" s="207">
        <v>12000</v>
      </c>
      <c r="M40" s="207">
        <v>15000</v>
      </c>
      <c r="N40" s="207">
        <v>9000</v>
      </c>
      <c r="O40" s="207">
        <v>12500</v>
      </c>
      <c r="P40" s="208">
        <v>43525</v>
      </c>
      <c r="Q40" s="206">
        <v>300</v>
      </c>
      <c r="R40" s="206">
        <v>375</v>
      </c>
      <c r="S40" s="206">
        <v>225</v>
      </c>
      <c r="T40" s="206">
        <v>312.5</v>
      </c>
    </row>
    <row r="41" spans="11:20" x14ac:dyDescent="0.25">
      <c r="K41" s="208">
        <v>43556</v>
      </c>
      <c r="L41" s="205"/>
      <c r="M41" s="205"/>
      <c r="N41" s="205"/>
      <c r="O41" s="205"/>
      <c r="P41" s="208">
        <v>43556</v>
      </c>
      <c r="Q41" s="206"/>
      <c r="R41" s="206"/>
      <c r="S41" s="206"/>
      <c r="T41" s="206"/>
    </row>
    <row r="42" spans="11:20" x14ac:dyDescent="0.25">
      <c r="K42" s="208">
        <v>43586</v>
      </c>
      <c r="L42" s="205"/>
      <c r="M42" s="205"/>
      <c r="N42" s="205"/>
      <c r="O42" s="205"/>
      <c r="P42" s="208">
        <v>43586</v>
      </c>
      <c r="Q42" s="206"/>
      <c r="R42" s="206"/>
      <c r="S42" s="206"/>
      <c r="T42" s="206"/>
    </row>
    <row r="43" spans="11:20" x14ac:dyDescent="0.25">
      <c r="K43" s="208">
        <v>43617</v>
      </c>
      <c r="L43" s="205">
        <v>10500</v>
      </c>
      <c r="M43" s="205">
        <v>14000</v>
      </c>
      <c r="N43" s="205">
        <v>8500</v>
      </c>
      <c r="O43" s="205">
        <v>12000</v>
      </c>
      <c r="P43" s="208">
        <v>43617</v>
      </c>
      <c r="Q43" s="206">
        <v>262.5</v>
      </c>
      <c r="R43" s="206">
        <v>350</v>
      </c>
      <c r="S43" s="206">
        <v>212.5</v>
      </c>
      <c r="T43" s="206">
        <v>300</v>
      </c>
    </row>
    <row r="44" spans="11:20" x14ac:dyDescent="0.25">
      <c r="K44" s="208">
        <v>43647</v>
      </c>
      <c r="L44" s="205">
        <v>11000</v>
      </c>
      <c r="M44" s="205">
        <v>14000</v>
      </c>
      <c r="N44" s="205">
        <v>8500</v>
      </c>
      <c r="O44" s="205">
        <v>11500</v>
      </c>
      <c r="P44" s="208">
        <v>43647</v>
      </c>
      <c r="Q44" s="206">
        <v>275</v>
      </c>
      <c r="R44" s="206">
        <v>350</v>
      </c>
      <c r="S44" s="206">
        <v>212.5</v>
      </c>
      <c r="T44" s="206">
        <v>287.5</v>
      </c>
    </row>
    <row r="45" spans="11:20" x14ac:dyDescent="0.25">
      <c r="K45" s="208">
        <v>43678</v>
      </c>
      <c r="L45" s="205">
        <v>10000</v>
      </c>
      <c r="M45" s="205">
        <v>14000</v>
      </c>
      <c r="N45" s="205">
        <v>8500</v>
      </c>
      <c r="O45" s="205">
        <v>11500</v>
      </c>
      <c r="P45" s="208">
        <v>43678</v>
      </c>
      <c r="Q45" s="206">
        <v>250</v>
      </c>
      <c r="R45" s="206">
        <v>350</v>
      </c>
      <c r="S45" s="206">
        <v>212.5</v>
      </c>
      <c r="T45" s="206">
        <v>287.5</v>
      </c>
    </row>
    <row r="46" spans="11:20" x14ac:dyDescent="0.25">
      <c r="K46" s="208">
        <v>43709</v>
      </c>
      <c r="L46" s="207">
        <v>10000</v>
      </c>
      <c r="M46" s="205">
        <v>14000</v>
      </c>
      <c r="N46" s="205">
        <v>8000</v>
      </c>
      <c r="O46" s="205">
        <v>9000</v>
      </c>
      <c r="P46" s="208">
        <v>43709</v>
      </c>
      <c r="Q46" s="206">
        <v>250</v>
      </c>
      <c r="R46" s="206">
        <v>350</v>
      </c>
      <c r="S46" s="206">
        <v>200</v>
      </c>
      <c r="T46" s="206">
        <v>225</v>
      </c>
    </row>
    <row r="47" spans="11:20" x14ac:dyDescent="0.25">
      <c r="K47" s="208">
        <v>43739</v>
      </c>
      <c r="L47" s="205">
        <v>10000</v>
      </c>
      <c r="M47" s="205">
        <v>14000</v>
      </c>
      <c r="N47" s="205">
        <v>8500</v>
      </c>
      <c r="O47" s="205">
        <v>12000</v>
      </c>
      <c r="P47" s="208">
        <v>43739</v>
      </c>
      <c r="Q47" s="206">
        <v>250</v>
      </c>
      <c r="R47" s="206">
        <v>350</v>
      </c>
      <c r="S47" s="206">
        <v>212.5</v>
      </c>
      <c r="T47" s="206">
        <v>300</v>
      </c>
    </row>
    <row r="48" spans="11:20" x14ac:dyDescent="0.25">
      <c r="K48" s="208">
        <v>43770</v>
      </c>
      <c r="L48" s="205">
        <v>10000</v>
      </c>
      <c r="M48" s="205">
        <v>14000</v>
      </c>
      <c r="N48" s="205">
        <v>8000</v>
      </c>
      <c r="O48" s="205">
        <v>10000</v>
      </c>
      <c r="P48" s="208">
        <v>43770</v>
      </c>
      <c r="Q48" s="206">
        <v>250</v>
      </c>
      <c r="R48" s="206">
        <v>350</v>
      </c>
      <c r="S48" s="206">
        <v>200</v>
      </c>
      <c r="T48" s="206">
        <v>250</v>
      </c>
    </row>
    <row r="49" spans="11:20" x14ac:dyDescent="0.25">
      <c r="K49" s="208">
        <v>43800</v>
      </c>
      <c r="L49" s="310">
        <v>10000</v>
      </c>
      <c r="M49" s="310">
        <v>14000</v>
      </c>
      <c r="N49" s="310">
        <v>8000</v>
      </c>
      <c r="O49" s="310">
        <v>11000</v>
      </c>
      <c r="P49" s="208">
        <v>43800</v>
      </c>
      <c r="Q49">
        <f>L49/40</f>
        <v>250</v>
      </c>
      <c r="R49" s="112">
        <f t="shared" ref="R49:T49" si="0">M49/40</f>
        <v>350</v>
      </c>
      <c r="S49" s="112">
        <f t="shared" si="0"/>
        <v>200</v>
      </c>
      <c r="T49" s="112">
        <f t="shared" si="0"/>
        <v>275</v>
      </c>
    </row>
    <row r="50" spans="11:20" x14ac:dyDescent="0.25">
      <c r="K50" s="208">
        <v>43831</v>
      </c>
      <c r="L50" s="310">
        <v>10000</v>
      </c>
      <c r="M50" s="311">
        <v>14000</v>
      </c>
      <c r="N50" s="311">
        <v>7500</v>
      </c>
      <c r="O50" s="311">
        <v>10000</v>
      </c>
      <c r="P50" s="208">
        <v>43831</v>
      </c>
      <c r="Q50" s="112">
        <f>L50/40</f>
        <v>250</v>
      </c>
      <c r="R50" s="112">
        <f t="shared" ref="R50" si="1">M50/40</f>
        <v>350</v>
      </c>
      <c r="S50" s="112">
        <f t="shared" ref="S50" si="2">N50/40</f>
        <v>187.5</v>
      </c>
      <c r="T50" s="112">
        <f t="shared" ref="T50" si="3">O50/40</f>
        <v>250</v>
      </c>
    </row>
    <row r="53" spans="11:20" x14ac:dyDescent="0.25">
      <c r="L53" s="205" t="s">
        <v>263</v>
      </c>
      <c r="M53" s="205" t="s">
        <v>264</v>
      </c>
      <c r="N53" s="205" t="s">
        <v>173</v>
      </c>
      <c r="O53" s="205" t="s">
        <v>265</v>
      </c>
      <c r="P53" s="205"/>
      <c r="Q53" s="205" t="s">
        <v>263</v>
      </c>
      <c r="R53" s="205" t="s">
        <v>264</v>
      </c>
      <c r="S53" s="205" t="s">
        <v>173</v>
      </c>
      <c r="T53" s="205" t="s">
        <v>265</v>
      </c>
    </row>
  </sheetData>
  <pageMargins left="0.7" right="0.7" top="0.75" bottom="0.75" header="0.3" footer="0.3"/>
  <pageSetup paperSize="12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7BB0-AFCF-48E8-B7E0-3323AFD2A375}">
  <dimension ref="A1:V110"/>
  <sheetViews>
    <sheetView zoomScaleNormal="100" workbookViewId="0">
      <selection activeCell="A77" sqref="A77:A78"/>
    </sheetView>
  </sheetViews>
  <sheetFormatPr baseColWidth="10" defaultRowHeight="12.75" x14ac:dyDescent="0.2"/>
  <cols>
    <col min="1" max="1" width="10.5703125" style="173" bestFit="1" customWidth="1"/>
    <col min="2" max="2" width="7.5703125" style="173" bestFit="1" customWidth="1"/>
    <col min="3" max="6" width="5.140625" style="173" bestFit="1" customWidth="1"/>
    <col min="7" max="7" width="5.42578125" style="173" customWidth="1"/>
    <col min="8" max="11" width="5.140625" style="173" bestFit="1" customWidth="1"/>
    <col min="12" max="12" width="5.42578125" style="173" customWidth="1"/>
    <col min="13" max="16" width="5.140625" style="173" bestFit="1" customWidth="1"/>
    <col min="17" max="17" width="5.42578125" style="173" customWidth="1"/>
    <col min="18" max="21" width="5.140625" style="173" bestFit="1" customWidth="1"/>
    <col min="22" max="22" width="5.42578125" style="173" customWidth="1"/>
    <col min="23" max="16384" width="11.42578125" style="173"/>
  </cols>
  <sheetData>
    <row r="1" spans="1:22" x14ac:dyDescent="0.2">
      <c r="A1" s="406" t="s">
        <v>431</v>
      </c>
      <c r="B1" s="406"/>
      <c r="C1" s="406"/>
      <c r="D1" s="406"/>
      <c r="E1" s="406"/>
      <c r="F1" s="406"/>
      <c r="G1" s="406"/>
      <c r="H1" s="406"/>
      <c r="I1" s="406"/>
      <c r="J1" s="406"/>
      <c r="K1" s="406"/>
      <c r="L1" s="406"/>
      <c r="M1" s="406"/>
      <c r="N1" s="406"/>
      <c r="O1" s="406"/>
      <c r="P1" s="406"/>
      <c r="Q1" s="406"/>
      <c r="R1" s="406"/>
      <c r="S1" s="406"/>
      <c r="T1" s="406"/>
      <c r="U1" s="406"/>
      <c r="V1" s="406"/>
    </row>
    <row r="2" spans="1:22" x14ac:dyDescent="0.2">
      <c r="A2" s="410" t="s">
        <v>266</v>
      </c>
      <c r="B2" s="411" t="s">
        <v>281</v>
      </c>
      <c r="C2" s="404" t="s">
        <v>267</v>
      </c>
      <c r="D2" s="404"/>
      <c r="E2" s="404"/>
      <c r="F2" s="404"/>
      <c r="G2" s="404"/>
      <c r="H2" s="404" t="s">
        <v>268</v>
      </c>
      <c r="I2" s="404"/>
      <c r="J2" s="404"/>
      <c r="K2" s="404"/>
      <c r="L2" s="404"/>
      <c r="M2" s="404" t="s">
        <v>269</v>
      </c>
      <c r="N2" s="404"/>
      <c r="O2" s="404"/>
      <c r="P2" s="404"/>
      <c r="Q2" s="404"/>
      <c r="R2" s="404" t="s">
        <v>270</v>
      </c>
      <c r="S2" s="404"/>
      <c r="T2" s="404"/>
      <c r="U2" s="404"/>
      <c r="V2" s="404"/>
    </row>
    <row r="3" spans="1:22" ht="51" x14ac:dyDescent="0.2">
      <c r="A3" s="410"/>
      <c r="B3" s="411"/>
      <c r="C3" s="286">
        <v>2017</v>
      </c>
      <c r="D3" s="286">
        <v>2018</v>
      </c>
      <c r="E3" s="286">
        <v>2019</v>
      </c>
      <c r="F3" s="160">
        <v>2020</v>
      </c>
      <c r="G3" s="159" t="s">
        <v>422</v>
      </c>
      <c r="H3" s="286">
        <v>2017</v>
      </c>
      <c r="I3" s="286">
        <v>2018</v>
      </c>
      <c r="J3" s="286">
        <v>2019</v>
      </c>
      <c r="K3" s="160">
        <v>2020</v>
      </c>
      <c r="L3" s="159" t="s">
        <v>422</v>
      </c>
      <c r="M3" s="286">
        <v>2017</v>
      </c>
      <c r="N3" s="286">
        <v>2018</v>
      </c>
      <c r="O3" s="286">
        <v>2019</v>
      </c>
      <c r="P3" s="160">
        <v>2020</v>
      </c>
      <c r="Q3" s="159" t="s">
        <v>422</v>
      </c>
      <c r="R3" s="286">
        <v>2017</v>
      </c>
      <c r="S3" s="286">
        <v>2018</v>
      </c>
      <c r="T3" s="286">
        <v>2019</v>
      </c>
      <c r="U3" s="160">
        <v>2020</v>
      </c>
      <c r="V3" s="159" t="s">
        <v>422</v>
      </c>
    </row>
    <row r="4" spans="1:22" x14ac:dyDescent="0.2">
      <c r="A4" s="413" t="s">
        <v>283</v>
      </c>
      <c r="B4" s="414"/>
      <c r="C4" s="414"/>
      <c r="D4" s="414"/>
      <c r="E4" s="414"/>
      <c r="F4" s="414"/>
      <c r="G4" s="414"/>
      <c r="H4" s="414"/>
      <c r="I4" s="414"/>
      <c r="J4" s="414"/>
      <c r="K4" s="414"/>
      <c r="L4" s="414"/>
      <c r="M4" s="414"/>
      <c r="N4" s="414"/>
      <c r="O4" s="414"/>
      <c r="P4" s="414"/>
      <c r="Q4" s="414"/>
      <c r="R4" s="414"/>
      <c r="S4" s="414"/>
      <c r="T4" s="414"/>
      <c r="U4" s="414"/>
      <c r="V4" s="415"/>
    </row>
    <row r="5" spans="1:22" x14ac:dyDescent="0.2">
      <c r="A5" s="404" t="s">
        <v>284</v>
      </c>
      <c r="B5" s="212" t="s">
        <v>285</v>
      </c>
      <c r="C5" s="213">
        <v>275</v>
      </c>
      <c r="D5" s="213">
        <v>350</v>
      </c>
      <c r="E5" s="213">
        <v>225</v>
      </c>
      <c r="F5" s="213">
        <v>225</v>
      </c>
      <c r="G5" s="313">
        <f>(F5/E5)-1</f>
        <v>0</v>
      </c>
      <c r="H5" s="213">
        <v>275</v>
      </c>
      <c r="I5" s="132" t="s">
        <v>236</v>
      </c>
      <c r="J5" s="213">
        <v>225</v>
      </c>
      <c r="K5" s="213"/>
      <c r="L5" s="134" t="s">
        <v>236</v>
      </c>
      <c r="M5" s="213">
        <v>325</v>
      </c>
      <c r="N5" s="213">
        <v>375</v>
      </c>
      <c r="O5" s="213">
        <v>275</v>
      </c>
      <c r="P5" s="213"/>
      <c r="Q5" s="133">
        <f>(P5/O5)-1</f>
        <v>-1</v>
      </c>
      <c r="R5" s="213">
        <v>262.5</v>
      </c>
      <c r="S5" s="213">
        <v>375</v>
      </c>
      <c r="T5" s="213">
        <v>0</v>
      </c>
      <c r="U5" s="213"/>
      <c r="V5" s="133" t="e">
        <f>(U5/T5)-1</f>
        <v>#DIV/0!</v>
      </c>
    </row>
    <row r="6" spans="1:22" x14ac:dyDescent="0.2">
      <c r="A6" s="404"/>
      <c r="B6" s="212" t="s">
        <v>286</v>
      </c>
      <c r="C6" s="213">
        <v>275</v>
      </c>
      <c r="D6" s="213">
        <v>375</v>
      </c>
      <c r="E6" s="213">
        <v>275</v>
      </c>
      <c r="F6" s="213">
        <v>275</v>
      </c>
      <c r="G6" s="313">
        <f t="shared" ref="G6:G16" si="0">(F6/E6)-1</f>
        <v>0</v>
      </c>
      <c r="H6" s="213">
        <v>275</v>
      </c>
      <c r="I6" s="213">
        <v>412.5</v>
      </c>
      <c r="J6" s="213">
        <v>275</v>
      </c>
      <c r="K6" s="213"/>
      <c r="L6" s="133">
        <f t="shared" ref="L6:L16" si="1">(K6/J6)-1</f>
        <v>-1</v>
      </c>
      <c r="M6" s="213">
        <v>325</v>
      </c>
      <c r="N6" s="213">
        <v>425</v>
      </c>
      <c r="O6" s="213">
        <v>325</v>
      </c>
      <c r="P6" s="213"/>
      <c r="Q6" s="133">
        <f t="shared" ref="Q6:Q16" si="2">(P6/O6)-1</f>
        <v>-1</v>
      </c>
      <c r="R6" s="213">
        <v>337.5</v>
      </c>
      <c r="S6" s="213">
        <v>425</v>
      </c>
      <c r="T6" s="213">
        <v>0</v>
      </c>
      <c r="U6" s="213"/>
      <c r="V6" s="133" t="e">
        <f t="shared" ref="V6:V16" si="3">(U6/T6)-1</f>
        <v>#DIV/0!</v>
      </c>
    </row>
    <row r="7" spans="1:22" x14ac:dyDescent="0.2">
      <c r="A7" s="404" t="s">
        <v>272</v>
      </c>
      <c r="B7" s="212" t="s">
        <v>285</v>
      </c>
      <c r="C7" s="213">
        <v>425</v>
      </c>
      <c r="D7" s="213">
        <v>550</v>
      </c>
      <c r="E7" s="213">
        <v>325</v>
      </c>
      <c r="F7" s="213">
        <v>325</v>
      </c>
      <c r="G7" s="313">
        <f t="shared" si="0"/>
        <v>0</v>
      </c>
      <c r="H7" s="213">
        <v>462.5</v>
      </c>
      <c r="I7" s="213">
        <v>587.5</v>
      </c>
      <c r="J7" s="213">
        <v>325</v>
      </c>
      <c r="K7" s="213"/>
      <c r="L7" s="133">
        <f t="shared" si="1"/>
        <v>-1</v>
      </c>
      <c r="M7" s="213">
        <v>450</v>
      </c>
      <c r="N7" s="213">
        <v>550</v>
      </c>
      <c r="O7" s="213">
        <v>350</v>
      </c>
      <c r="P7" s="213"/>
      <c r="Q7" s="133">
        <f t="shared" si="2"/>
        <v>-1</v>
      </c>
      <c r="R7" s="213">
        <v>400</v>
      </c>
      <c r="S7" s="213">
        <v>550</v>
      </c>
      <c r="T7" s="213">
        <v>0</v>
      </c>
      <c r="U7" s="213"/>
      <c r="V7" s="133" t="e">
        <f t="shared" si="3"/>
        <v>#DIV/0!</v>
      </c>
    </row>
    <row r="8" spans="1:22" x14ac:dyDescent="0.2">
      <c r="A8" s="404"/>
      <c r="B8" s="212" t="s">
        <v>286</v>
      </c>
      <c r="C8" s="213">
        <v>475</v>
      </c>
      <c r="D8" s="213">
        <v>587.5</v>
      </c>
      <c r="E8" s="213">
        <v>400</v>
      </c>
      <c r="F8" s="213">
        <v>375</v>
      </c>
      <c r="G8" s="313">
        <f t="shared" si="0"/>
        <v>-6.25E-2</v>
      </c>
      <c r="H8" s="213">
        <v>475</v>
      </c>
      <c r="I8" s="213">
        <v>625</v>
      </c>
      <c r="J8" s="213">
        <v>400</v>
      </c>
      <c r="K8" s="213"/>
      <c r="L8" s="133">
        <f t="shared" si="1"/>
        <v>-1</v>
      </c>
      <c r="M8" s="213">
        <v>475</v>
      </c>
      <c r="N8" s="213">
        <v>587.5</v>
      </c>
      <c r="O8" s="213">
        <v>412.5</v>
      </c>
      <c r="P8" s="213"/>
      <c r="Q8" s="133">
        <f t="shared" si="2"/>
        <v>-1</v>
      </c>
      <c r="R8" s="213">
        <v>475</v>
      </c>
      <c r="S8" s="213">
        <v>575</v>
      </c>
      <c r="T8" s="213">
        <v>0</v>
      </c>
      <c r="U8" s="213"/>
      <c r="V8" s="133" t="e">
        <f t="shared" si="3"/>
        <v>#DIV/0!</v>
      </c>
    </row>
    <row r="9" spans="1:22" x14ac:dyDescent="0.2">
      <c r="A9" s="404" t="s">
        <v>152</v>
      </c>
      <c r="B9" s="212" t="s">
        <v>285</v>
      </c>
      <c r="C9" s="213">
        <v>425</v>
      </c>
      <c r="D9" s="213">
        <v>587.5</v>
      </c>
      <c r="E9" s="213">
        <v>375</v>
      </c>
      <c r="F9" s="213">
        <v>375</v>
      </c>
      <c r="G9" s="313">
        <f t="shared" si="0"/>
        <v>0</v>
      </c>
      <c r="H9" s="213">
        <v>450</v>
      </c>
      <c r="I9" s="213">
        <v>575</v>
      </c>
      <c r="J9" s="213">
        <v>375</v>
      </c>
      <c r="K9" s="213"/>
      <c r="L9" s="133">
        <f t="shared" si="1"/>
        <v>-1</v>
      </c>
      <c r="M9" s="213">
        <v>450</v>
      </c>
      <c r="N9" s="213">
        <v>550</v>
      </c>
      <c r="O9" s="213">
        <v>375</v>
      </c>
      <c r="P9" s="213"/>
      <c r="Q9" s="133">
        <f t="shared" si="2"/>
        <v>-1</v>
      </c>
      <c r="R9" s="213">
        <v>375</v>
      </c>
      <c r="S9" s="213">
        <v>550</v>
      </c>
      <c r="T9" s="213">
        <v>0</v>
      </c>
      <c r="U9" s="213"/>
      <c r="V9" s="133" t="e">
        <f t="shared" si="3"/>
        <v>#DIV/0!</v>
      </c>
    </row>
    <row r="10" spans="1:22" x14ac:dyDescent="0.2">
      <c r="A10" s="404"/>
      <c r="B10" s="212" t="s">
        <v>286</v>
      </c>
      <c r="C10" s="213">
        <v>450</v>
      </c>
      <c r="D10" s="213">
        <v>625</v>
      </c>
      <c r="E10" s="213">
        <v>425</v>
      </c>
      <c r="F10" s="213">
        <v>425</v>
      </c>
      <c r="G10" s="313">
        <f t="shared" si="0"/>
        <v>0</v>
      </c>
      <c r="H10" s="213">
        <v>475</v>
      </c>
      <c r="I10" s="213">
        <v>575</v>
      </c>
      <c r="J10" s="213">
        <v>425</v>
      </c>
      <c r="K10" s="213"/>
      <c r="L10" s="133">
        <f t="shared" si="1"/>
        <v>-1</v>
      </c>
      <c r="M10" s="213">
        <v>487.5</v>
      </c>
      <c r="N10" s="213">
        <v>587.5</v>
      </c>
      <c r="O10" s="213">
        <v>475</v>
      </c>
      <c r="P10" s="213"/>
      <c r="Q10" s="133">
        <f t="shared" si="2"/>
        <v>-1</v>
      </c>
      <c r="R10" s="213">
        <v>425</v>
      </c>
      <c r="S10" s="213">
        <v>575</v>
      </c>
      <c r="T10" s="213">
        <v>0</v>
      </c>
      <c r="U10" s="213"/>
      <c r="V10" s="133" t="e">
        <f t="shared" si="3"/>
        <v>#DIV/0!</v>
      </c>
    </row>
    <row r="11" spans="1:22" x14ac:dyDescent="0.2">
      <c r="A11" s="404" t="s">
        <v>154</v>
      </c>
      <c r="B11" s="212" t="s">
        <v>285</v>
      </c>
      <c r="C11" s="213">
        <v>475</v>
      </c>
      <c r="D11" s="213">
        <v>625</v>
      </c>
      <c r="E11" s="213">
        <v>425</v>
      </c>
      <c r="F11" s="213">
        <v>400</v>
      </c>
      <c r="G11" s="313">
        <f t="shared" si="0"/>
        <v>-5.8823529411764719E-2</v>
      </c>
      <c r="H11" s="213">
        <v>487.5</v>
      </c>
      <c r="I11" s="213">
        <v>637.5</v>
      </c>
      <c r="J11" s="213">
        <v>412.5</v>
      </c>
      <c r="K11" s="213"/>
      <c r="L11" s="133">
        <f t="shared" si="1"/>
        <v>-1</v>
      </c>
      <c r="M11" s="213">
        <v>525</v>
      </c>
      <c r="N11" s="213">
        <v>587.5</v>
      </c>
      <c r="O11" s="213">
        <v>425</v>
      </c>
      <c r="P11" s="213"/>
      <c r="Q11" s="133">
        <f t="shared" si="2"/>
        <v>-1</v>
      </c>
      <c r="R11" s="213">
        <v>437.5</v>
      </c>
      <c r="S11" s="213">
        <v>587.5</v>
      </c>
      <c r="T11" s="213">
        <v>0</v>
      </c>
      <c r="U11" s="213"/>
      <c r="V11" s="133" t="e">
        <f t="shared" si="3"/>
        <v>#DIV/0!</v>
      </c>
    </row>
    <row r="12" spans="1:22" x14ac:dyDescent="0.2">
      <c r="A12" s="404"/>
      <c r="B12" s="212" t="s">
        <v>286</v>
      </c>
      <c r="C12" s="213">
        <v>525</v>
      </c>
      <c r="D12" s="213">
        <v>675</v>
      </c>
      <c r="E12" s="213">
        <v>425</v>
      </c>
      <c r="F12" s="213">
        <v>425</v>
      </c>
      <c r="G12" s="313">
        <f t="shared" si="0"/>
        <v>0</v>
      </c>
      <c r="H12" s="213">
        <v>525</v>
      </c>
      <c r="I12" s="213">
        <v>662.5</v>
      </c>
      <c r="J12" s="213">
        <v>450</v>
      </c>
      <c r="K12" s="213"/>
      <c r="L12" s="133">
        <f t="shared" si="1"/>
        <v>-1</v>
      </c>
      <c r="M12" s="213">
        <v>525</v>
      </c>
      <c r="N12" s="213">
        <v>625</v>
      </c>
      <c r="O12" s="213">
        <v>475</v>
      </c>
      <c r="P12" s="213"/>
      <c r="Q12" s="133">
        <f t="shared" si="2"/>
        <v>-1</v>
      </c>
      <c r="R12" s="213">
        <v>525</v>
      </c>
      <c r="S12" s="213">
        <v>600</v>
      </c>
      <c r="T12" s="213">
        <v>0</v>
      </c>
      <c r="U12" s="213"/>
      <c r="V12" s="133" t="e">
        <f t="shared" si="3"/>
        <v>#DIV/0!</v>
      </c>
    </row>
    <row r="13" spans="1:22" x14ac:dyDescent="0.2">
      <c r="A13" s="404" t="s">
        <v>156</v>
      </c>
      <c r="B13" s="212" t="s">
        <v>285</v>
      </c>
      <c r="C13" s="213">
        <v>425</v>
      </c>
      <c r="D13" s="213">
        <v>550</v>
      </c>
      <c r="E13" s="213">
        <v>325</v>
      </c>
      <c r="F13" s="213">
        <v>313</v>
      </c>
      <c r="G13" s="313">
        <f t="shared" si="0"/>
        <v>-3.6923076923076947E-2</v>
      </c>
      <c r="H13" s="213">
        <v>450</v>
      </c>
      <c r="I13" s="213">
        <v>575</v>
      </c>
      <c r="J13" s="213">
        <v>300</v>
      </c>
      <c r="K13" s="213"/>
      <c r="L13" s="133">
        <f t="shared" si="1"/>
        <v>-1</v>
      </c>
      <c r="M13" s="213">
        <v>450</v>
      </c>
      <c r="N13" s="213">
        <v>550</v>
      </c>
      <c r="O13" s="213">
        <v>325</v>
      </c>
      <c r="P13" s="213"/>
      <c r="Q13" s="133">
        <f t="shared" si="2"/>
        <v>-1</v>
      </c>
      <c r="R13" s="213">
        <v>375</v>
      </c>
      <c r="S13" s="213">
        <v>537.5</v>
      </c>
      <c r="T13" s="213">
        <v>0</v>
      </c>
      <c r="U13" s="213"/>
      <c r="V13" s="133" t="e">
        <f t="shared" si="3"/>
        <v>#DIV/0!</v>
      </c>
    </row>
    <row r="14" spans="1:22" x14ac:dyDescent="0.2">
      <c r="A14" s="404"/>
      <c r="B14" s="212" t="s">
        <v>286</v>
      </c>
      <c r="C14" s="213">
        <v>425</v>
      </c>
      <c r="D14" s="213">
        <v>575</v>
      </c>
      <c r="E14" s="213">
        <v>375</v>
      </c>
      <c r="F14" s="213">
        <v>325</v>
      </c>
      <c r="G14" s="312">
        <f t="shared" si="0"/>
        <v>-0.1333333333333333</v>
      </c>
      <c r="H14" s="213">
        <v>450</v>
      </c>
      <c r="I14" s="213">
        <v>575</v>
      </c>
      <c r="J14" s="213">
        <v>337.5</v>
      </c>
      <c r="K14" s="213"/>
      <c r="L14" s="133">
        <f t="shared" si="1"/>
        <v>-1</v>
      </c>
      <c r="M14" s="213">
        <v>475</v>
      </c>
      <c r="N14" s="213">
        <v>587.5</v>
      </c>
      <c r="O14" s="213">
        <v>375</v>
      </c>
      <c r="P14" s="213"/>
      <c r="Q14" s="133">
        <f t="shared" si="2"/>
        <v>-1</v>
      </c>
      <c r="R14" s="213">
        <v>425</v>
      </c>
      <c r="S14" s="213">
        <v>575</v>
      </c>
      <c r="T14" s="213">
        <v>0</v>
      </c>
      <c r="U14" s="213"/>
      <c r="V14" s="133" t="e">
        <f t="shared" si="3"/>
        <v>#DIV/0!</v>
      </c>
    </row>
    <row r="15" spans="1:22" x14ac:dyDescent="0.2">
      <c r="A15" s="160" t="s">
        <v>276</v>
      </c>
      <c r="B15" s="212" t="s">
        <v>285</v>
      </c>
      <c r="C15" s="213">
        <v>275</v>
      </c>
      <c r="D15" s="213">
        <v>425</v>
      </c>
      <c r="E15" s="132">
        <v>0</v>
      </c>
      <c r="F15" s="132">
        <v>238</v>
      </c>
      <c r="G15" s="313" t="s">
        <v>236</v>
      </c>
      <c r="H15" s="213">
        <v>325</v>
      </c>
      <c r="I15" s="213">
        <v>425</v>
      </c>
      <c r="J15" s="213">
        <v>275</v>
      </c>
      <c r="K15" s="213"/>
      <c r="L15" s="133">
        <f t="shared" si="1"/>
        <v>-1</v>
      </c>
      <c r="M15" s="213">
        <v>325</v>
      </c>
      <c r="N15" s="213">
        <v>412.5</v>
      </c>
      <c r="O15" s="213">
        <v>325</v>
      </c>
      <c r="P15" s="213"/>
      <c r="Q15" s="133">
        <f t="shared" si="2"/>
        <v>-1</v>
      </c>
      <c r="R15" s="213">
        <v>375</v>
      </c>
      <c r="S15" s="213">
        <v>400</v>
      </c>
      <c r="T15" s="213">
        <v>0</v>
      </c>
      <c r="U15" s="213"/>
      <c r="V15" s="133" t="e">
        <f t="shared" si="3"/>
        <v>#DIV/0!</v>
      </c>
    </row>
    <row r="16" spans="1:22" x14ac:dyDescent="0.2">
      <c r="A16" s="160" t="s">
        <v>173</v>
      </c>
      <c r="B16" s="212" t="s">
        <v>285</v>
      </c>
      <c r="C16" s="213">
        <v>237.5</v>
      </c>
      <c r="D16" s="213">
        <v>350</v>
      </c>
      <c r="E16" s="213">
        <v>187.5</v>
      </c>
      <c r="F16" s="213">
        <v>188</v>
      </c>
      <c r="G16" s="313">
        <f t="shared" si="0"/>
        <v>2.666666666666595E-3</v>
      </c>
      <c r="H16" s="213">
        <v>275</v>
      </c>
      <c r="I16" s="213">
        <v>375</v>
      </c>
      <c r="J16" s="213">
        <v>187.5</v>
      </c>
      <c r="K16" s="213"/>
      <c r="L16" s="133">
        <f t="shared" si="1"/>
        <v>-1</v>
      </c>
      <c r="M16" s="213">
        <v>275</v>
      </c>
      <c r="N16" s="213">
        <v>325</v>
      </c>
      <c r="O16" s="213">
        <v>225</v>
      </c>
      <c r="P16" s="213"/>
      <c r="Q16" s="133">
        <f t="shared" si="2"/>
        <v>-1</v>
      </c>
      <c r="R16" s="213">
        <v>300</v>
      </c>
      <c r="S16" s="213">
        <v>325</v>
      </c>
      <c r="T16" s="213">
        <v>0</v>
      </c>
      <c r="U16" s="213"/>
      <c r="V16" s="133" t="e">
        <f t="shared" si="3"/>
        <v>#DIV/0!</v>
      </c>
    </row>
    <row r="17" spans="1:22" x14ac:dyDescent="0.2">
      <c r="A17" s="413" t="s">
        <v>287</v>
      </c>
      <c r="B17" s="414"/>
      <c r="C17" s="414"/>
      <c r="D17" s="414"/>
      <c r="E17" s="414"/>
      <c r="F17" s="414"/>
      <c r="G17" s="414"/>
      <c r="H17" s="414"/>
      <c r="I17" s="414"/>
      <c r="J17" s="414"/>
      <c r="K17" s="414"/>
      <c r="L17" s="414"/>
      <c r="M17" s="414"/>
      <c r="N17" s="414"/>
      <c r="O17" s="414"/>
      <c r="P17" s="414"/>
      <c r="Q17" s="414"/>
      <c r="R17" s="414"/>
      <c r="S17" s="414"/>
      <c r="T17" s="414"/>
      <c r="U17" s="414"/>
      <c r="V17" s="415"/>
    </row>
    <row r="18" spans="1:22" ht="15" customHeight="1" x14ac:dyDescent="0.2">
      <c r="A18" s="404" t="s">
        <v>278</v>
      </c>
      <c r="B18" s="212" t="s">
        <v>285</v>
      </c>
      <c r="C18" s="213">
        <v>412.5</v>
      </c>
      <c r="D18" s="213">
        <v>575</v>
      </c>
      <c r="E18" s="213">
        <v>337.5</v>
      </c>
      <c r="F18" s="213">
        <v>325</v>
      </c>
      <c r="G18" s="314">
        <f>(F18/E18)-1</f>
        <v>-3.703703703703709E-2</v>
      </c>
      <c r="H18" s="213">
        <v>425</v>
      </c>
      <c r="I18" s="213">
        <v>575</v>
      </c>
      <c r="J18" s="213">
        <v>312.5</v>
      </c>
      <c r="K18" s="213"/>
      <c r="L18" s="133">
        <f>(K18/J18)-1</f>
        <v>-1</v>
      </c>
      <c r="M18" s="213">
        <v>475</v>
      </c>
      <c r="N18" s="213">
        <v>575</v>
      </c>
      <c r="O18" s="213">
        <v>350</v>
      </c>
      <c r="P18" s="213"/>
      <c r="Q18" s="133">
        <f>(P18/O18)-1</f>
        <v>-1</v>
      </c>
      <c r="R18" s="213">
        <v>412.5</v>
      </c>
      <c r="S18" s="213">
        <v>575</v>
      </c>
      <c r="T18" s="213">
        <v>0</v>
      </c>
      <c r="U18" s="213"/>
      <c r="V18" s="133" t="e">
        <f>(U18/T18)-1</f>
        <v>#DIV/0!</v>
      </c>
    </row>
    <row r="19" spans="1:22" x14ac:dyDescent="0.2">
      <c r="A19" s="404"/>
      <c r="B19" s="212" t="s">
        <v>286</v>
      </c>
      <c r="C19" s="213">
        <v>475</v>
      </c>
      <c r="D19" s="213">
        <v>650</v>
      </c>
      <c r="E19" s="213">
        <v>375</v>
      </c>
      <c r="F19" s="213">
        <v>375</v>
      </c>
      <c r="G19" s="314">
        <f t="shared" ref="G19:G25" si="4">(F19/E19)-1</f>
        <v>0</v>
      </c>
      <c r="H19" s="213">
        <v>475</v>
      </c>
      <c r="I19" s="213">
        <v>625</v>
      </c>
      <c r="J19" s="213">
        <v>375</v>
      </c>
      <c r="K19" s="213"/>
      <c r="L19" s="133">
        <f t="shared" ref="L19:L25" si="5">(K19/J19)-1</f>
        <v>-1</v>
      </c>
      <c r="M19" s="213">
        <v>525</v>
      </c>
      <c r="N19" s="213">
        <v>612.5</v>
      </c>
      <c r="O19" s="213">
        <v>425</v>
      </c>
      <c r="P19" s="213"/>
      <c r="Q19" s="133">
        <f t="shared" ref="Q19:Q25" si="6">(P19/O19)-1</f>
        <v>-1</v>
      </c>
      <c r="R19" s="213">
        <v>550</v>
      </c>
      <c r="S19" s="213">
        <v>600</v>
      </c>
      <c r="T19" s="213">
        <v>0</v>
      </c>
      <c r="U19" s="213"/>
      <c r="V19" s="133" t="e">
        <f t="shared" ref="V19:V25" si="7">(U19/T19)-1</f>
        <v>#DIV/0!</v>
      </c>
    </row>
    <row r="20" spans="1:22" x14ac:dyDescent="0.2">
      <c r="A20" s="404" t="s">
        <v>142</v>
      </c>
      <c r="B20" s="212" t="s">
        <v>285</v>
      </c>
      <c r="C20" s="213">
        <v>425</v>
      </c>
      <c r="D20" s="213">
        <v>587.5</v>
      </c>
      <c r="E20" s="213">
        <v>412.5</v>
      </c>
      <c r="F20" s="213">
        <v>425</v>
      </c>
      <c r="G20" s="314">
        <f t="shared" si="4"/>
        <v>3.0303030303030276E-2</v>
      </c>
      <c r="H20" s="213">
        <v>450</v>
      </c>
      <c r="I20" s="213">
        <v>600</v>
      </c>
      <c r="J20" s="213">
        <v>400</v>
      </c>
      <c r="K20" s="213"/>
      <c r="L20" s="133">
        <f t="shared" si="5"/>
        <v>-1</v>
      </c>
      <c r="M20" s="213">
        <v>475</v>
      </c>
      <c r="N20" s="213">
        <v>625</v>
      </c>
      <c r="O20" s="213">
        <v>425</v>
      </c>
      <c r="P20" s="213"/>
      <c r="Q20" s="133">
        <f t="shared" si="6"/>
        <v>-1</v>
      </c>
      <c r="R20" s="213">
        <v>475</v>
      </c>
      <c r="S20" s="213">
        <v>600</v>
      </c>
      <c r="T20" s="213">
        <v>0</v>
      </c>
      <c r="U20" s="213"/>
      <c r="V20" s="133" t="e">
        <f t="shared" si="7"/>
        <v>#DIV/0!</v>
      </c>
    </row>
    <row r="21" spans="1:22" x14ac:dyDescent="0.2">
      <c r="A21" s="404"/>
      <c r="B21" s="212" t="s">
        <v>286</v>
      </c>
      <c r="C21" s="213">
        <v>475</v>
      </c>
      <c r="D21" s="213">
        <v>650</v>
      </c>
      <c r="E21" s="213">
        <v>450</v>
      </c>
      <c r="F21" s="213">
        <v>475</v>
      </c>
      <c r="G21" s="314">
        <f t="shared" si="4"/>
        <v>5.555555555555558E-2</v>
      </c>
      <c r="H21" s="213">
        <v>475</v>
      </c>
      <c r="I21" s="213">
        <v>675</v>
      </c>
      <c r="J21" s="213">
        <v>500</v>
      </c>
      <c r="K21" s="213"/>
      <c r="L21" s="133">
        <f t="shared" si="5"/>
        <v>-1</v>
      </c>
      <c r="M21" s="213">
        <v>525</v>
      </c>
      <c r="N21" s="213">
        <v>625</v>
      </c>
      <c r="O21" s="213">
        <v>550</v>
      </c>
      <c r="P21" s="213"/>
      <c r="Q21" s="133">
        <f t="shared" si="6"/>
        <v>-1</v>
      </c>
      <c r="R21" s="213">
        <v>562.5</v>
      </c>
      <c r="S21" s="213">
        <v>625</v>
      </c>
      <c r="T21" s="213">
        <v>0</v>
      </c>
      <c r="U21" s="213"/>
      <c r="V21" s="133" t="e">
        <f t="shared" si="7"/>
        <v>#DIV/0!</v>
      </c>
    </row>
    <row r="22" spans="1:22" x14ac:dyDescent="0.2">
      <c r="A22" s="404" t="s">
        <v>265</v>
      </c>
      <c r="B22" s="212" t="s">
        <v>285</v>
      </c>
      <c r="C22" s="213">
        <v>325</v>
      </c>
      <c r="D22" s="213">
        <v>425</v>
      </c>
      <c r="E22" s="213">
        <v>275</v>
      </c>
      <c r="F22" s="213">
        <v>225</v>
      </c>
      <c r="G22" s="134">
        <f t="shared" si="4"/>
        <v>-0.18181818181818177</v>
      </c>
      <c r="H22" s="213">
        <v>0</v>
      </c>
      <c r="I22" s="213">
        <v>462.5</v>
      </c>
      <c r="J22" s="213">
        <v>275</v>
      </c>
      <c r="K22" s="213"/>
      <c r="L22" s="133">
        <f t="shared" si="5"/>
        <v>-1</v>
      </c>
      <c r="M22" s="213">
        <v>0</v>
      </c>
      <c r="N22" s="213">
        <v>475</v>
      </c>
      <c r="O22" s="213">
        <v>275</v>
      </c>
      <c r="P22" s="213"/>
      <c r="Q22" s="133">
        <f t="shared" si="6"/>
        <v>-1</v>
      </c>
      <c r="R22" s="213">
        <v>375</v>
      </c>
      <c r="S22" s="213">
        <v>475</v>
      </c>
      <c r="T22" s="213">
        <v>0</v>
      </c>
      <c r="U22" s="213"/>
      <c r="V22" s="133" t="e">
        <f t="shared" si="7"/>
        <v>#DIV/0!</v>
      </c>
    </row>
    <row r="23" spans="1:22" x14ac:dyDescent="0.2">
      <c r="A23" s="404"/>
      <c r="B23" s="212" t="s">
        <v>286</v>
      </c>
      <c r="C23" s="213">
        <v>0</v>
      </c>
      <c r="D23" s="213">
        <v>475</v>
      </c>
      <c r="E23" s="213">
        <v>325</v>
      </c>
      <c r="F23" s="213">
        <v>275</v>
      </c>
      <c r="G23" s="134">
        <f t="shared" si="4"/>
        <v>-0.15384615384615385</v>
      </c>
      <c r="H23" s="213">
        <v>0</v>
      </c>
      <c r="I23" s="213">
        <v>475</v>
      </c>
      <c r="J23" s="213">
        <v>325</v>
      </c>
      <c r="K23" s="213"/>
      <c r="L23" s="133">
        <f t="shared" si="5"/>
        <v>-1</v>
      </c>
      <c r="M23" s="213">
        <v>0</v>
      </c>
      <c r="N23" s="213">
        <v>525</v>
      </c>
      <c r="O23" s="213">
        <v>350</v>
      </c>
      <c r="P23" s="213"/>
      <c r="Q23" s="133">
        <f t="shared" si="6"/>
        <v>-1</v>
      </c>
      <c r="R23" s="213">
        <v>425</v>
      </c>
      <c r="S23" s="213">
        <v>525</v>
      </c>
      <c r="T23" s="213">
        <v>0</v>
      </c>
      <c r="U23" s="213"/>
      <c r="V23" s="133" t="e">
        <f t="shared" si="7"/>
        <v>#DIV/0!</v>
      </c>
    </row>
    <row r="24" spans="1:22" x14ac:dyDescent="0.2">
      <c r="A24" s="160" t="s">
        <v>279</v>
      </c>
      <c r="B24" s="212" t="s">
        <v>285</v>
      </c>
      <c r="C24" s="213">
        <v>275</v>
      </c>
      <c r="D24" s="213">
        <v>337.5</v>
      </c>
      <c r="E24" s="213">
        <v>225</v>
      </c>
      <c r="F24" s="213">
        <v>225</v>
      </c>
      <c r="G24" s="314">
        <f t="shared" si="4"/>
        <v>0</v>
      </c>
      <c r="H24" s="213">
        <v>300</v>
      </c>
      <c r="I24" s="213">
        <v>337.5</v>
      </c>
      <c r="J24" s="213">
        <v>225</v>
      </c>
      <c r="K24" s="213"/>
      <c r="L24" s="133">
        <f t="shared" si="5"/>
        <v>-1</v>
      </c>
      <c r="M24" s="213">
        <v>300</v>
      </c>
      <c r="N24" s="213">
        <v>325</v>
      </c>
      <c r="O24" s="213">
        <v>237.5</v>
      </c>
      <c r="P24" s="213"/>
      <c r="Q24" s="133">
        <f t="shared" si="6"/>
        <v>-1</v>
      </c>
      <c r="R24" s="213">
        <v>350</v>
      </c>
      <c r="S24" s="213">
        <v>325</v>
      </c>
      <c r="T24" s="213">
        <v>0</v>
      </c>
      <c r="U24" s="213"/>
      <c r="V24" s="133" t="e">
        <f t="shared" si="7"/>
        <v>#DIV/0!</v>
      </c>
    </row>
    <row r="25" spans="1:22" x14ac:dyDescent="0.2">
      <c r="A25" s="160" t="s">
        <v>280</v>
      </c>
      <c r="B25" s="212" t="s">
        <v>285</v>
      </c>
      <c r="C25" s="213">
        <v>275</v>
      </c>
      <c r="D25" s="213">
        <v>375</v>
      </c>
      <c r="E25" s="213">
        <v>225</v>
      </c>
      <c r="F25" s="213">
        <v>225</v>
      </c>
      <c r="G25" s="314">
        <f t="shared" si="4"/>
        <v>0</v>
      </c>
      <c r="H25" s="213">
        <v>312.5</v>
      </c>
      <c r="I25" s="213">
        <v>350</v>
      </c>
      <c r="J25" s="213">
        <v>225</v>
      </c>
      <c r="K25" s="213"/>
      <c r="L25" s="133">
        <f t="shared" si="5"/>
        <v>-1</v>
      </c>
      <c r="M25" s="213">
        <v>300</v>
      </c>
      <c r="N25" s="213">
        <v>375</v>
      </c>
      <c r="O25" s="213">
        <v>275</v>
      </c>
      <c r="P25" s="213"/>
      <c r="Q25" s="133">
        <f t="shared" si="6"/>
        <v>-1</v>
      </c>
      <c r="R25" s="213">
        <v>362.5</v>
      </c>
      <c r="S25" s="213">
        <v>375</v>
      </c>
      <c r="T25" s="213">
        <v>0</v>
      </c>
      <c r="U25" s="213"/>
      <c r="V25" s="133" t="e">
        <f t="shared" si="7"/>
        <v>#DIV/0!</v>
      </c>
    </row>
    <row r="26" spans="1:22" x14ac:dyDescent="0.2">
      <c r="A26" s="405" t="s">
        <v>289</v>
      </c>
      <c r="B26" s="405"/>
      <c r="C26" s="405"/>
      <c r="D26" s="405"/>
      <c r="E26" s="405"/>
      <c r="F26" s="405"/>
      <c r="G26" s="405"/>
      <c r="H26" s="405"/>
      <c r="I26" s="405"/>
      <c r="J26" s="405"/>
      <c r="K26" s="405"/>
      <c r="L26" s="405"/>
      <c r="M26" s="405"/>
      <c r="N26" s="405"/>
      <c r="O26" s="405"/>
      <c r="P26" s="405"/>
      <c r="Q26" s="405"/>
      <c r="R26" s="405"/>
      <c r="S26" s="405"/>
      <c r="T26" s="405"/>
      <c r="U26" s="405"/>
      <c r="V26" s="405"/>
    </row>
    <row r="27" spans="1:22" x14ac:dyDescent="0.2">
      <c r="A27" s="405" t="s">
        <v>288</v>
      </c>
      <c r="B27" s="405"/>
      <c r="C27" s="405"/>
      <c r="D27" s="405"/>
      <c r="E27" s="405"/>
      <c r="F27" s="405"/>
      <c r="G27" s="405"/>
      <c r="H27" s="405"/>
      <c r="I27" s="405"/>
      <c r="J27" s="405"/>
      <c r="K27" s="405"/>
      <c r="L27" s="405"/>
      <c r="M27" s="405"/>
      <c r="N27" s="405"/>
      <c r="O27" s="405"/>
      <c r="P27" s="405"/>
      <c r="Q27" s="405"/>
      <c r="R27" s="405"/>
      <c r="S27" s="405"/>
      <c r="T27" s="405"/>
      <c r="U27" s="405"/>
      <c r="V27" s="405"/>
    </row>
    <row r="28" spans="1:22"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row>
    <row r="29" spans="1:22" x14ac:dyDescent="0.2">
      <c r="A29" s="210"/>
      <c r="B29" s="210"/>
      <c r="C29" s="210"/>
      <c r="D29" s="210"/>
      <c r="E29" s="210"/>
      <c r="F29" s="210"/>
      <c r="G29" s="210"/>
      <c r="H29" s="210"/>
      <c r="I29" s="210"/>
      <c r="J29" s="210"/>
      <c r="K29" s="210"/>
      <c r="L29" s="210"/>
      <c r="M29" s="210"/>
      <c r="N29" s="210"/>
      <c r="O29" s="210"/>
      <c r="P29" s="210"/>
      <c r="Q29" s="210"/>
      <c r="R29" s="210"/>
      <c r="S29" s="210"/>
      <c r="T29" s="210"/>
      <c r="U29" s="210"/>
      <c r="V29" s="210"/>
    </row>
    <row r="30" spans="1:22" x14ac:dyDescent="0.2">
      <c r="A30" s="210"/>
      <c r="B30" s="210"/>
      <c r="C30" s="210"/>
      <c r="D30" s="210"/>
      <c r="E30" s="210"/>
      <c r="F30" s="210"/>
      <c r="G30" s="210"/>
      <c r="H30" s="210"/>
      <c r="I30" s="210"/>
      <c r="J30" s="210"/>
      <c r="K30" s="210"/>
      <c r="L30" s="210"/>
      <c r="M30" s="210"/>
      <c r="N30" s="210"/>
      <c r="O30" s="210"/>
      <c r="P30" s="210"/>
      <c r="Q30" s="210"/>
      <c r="R30" s="210"/>
      <c r="S30" s="210"/>
      <c r="T30" s="210"/>
      <c r="U30" s="210"/>
      <c r="V30" s="210"/>
    </row>
    <row r="31" spans="1:22" x14ac:dyDescent="0.2">
      <c r="A31" s="210"/>
      <c r="B31" s="210"/>
      <c r="C31" s="210"/>
      <c r="D31" s="210"/>
      <c r="E31" s="210"/>
      <c r="F31" s="210"/>
      <c r="G31" s="210"/>
      <c r="H31" s="210"/>
      <c r="I31" s="210"/>
      <c r="J31" s="210"/>
      <c r="K31" s="210"/>
      <c r="L31" s="210"/>
      <c r="M31" s="210"/>
      <c r="N31" s="210"/>
      <c r="O31" s="210"/>
      <c r="P31" s="210"/>
      <c r="Q31" s="210"/>
      <c r="R31" s="210"/>
      <c r="S31" s="210"/>
      <c r="T31" s="210"/>
      <c r="U31" s="210"/>
      <c r="V31" s="210"/>
    </row>
    <row r="32" spans="1:22" x14ac:dyDescent="0.2">
      <c r="A32" s="210"/>
      <c r="B32" s="210"/>
      <c r="C32" s="210"/>
      <c r="D32" s="210"/>
      <c r="E32" s="210"/>
      <c r="F32" s="210"/>
      <c r="G32" s="210"/>
      <c r="H32" s="210"/>
      <c r="I32" s="210"/>
      <c r="J32" s="210"/>
      <c r="K32" s="210"/>
      <c r="L32" s="210"/>
      <c r="M32" s="210"/>
      <c r="N32" s="210"/>
      <c r="O32" s="210"/>
      <c r="P32" s="210"/>
      <c r="Q32" s="210"/>
      <c r="R32" s="210"/>
      <c r="S32" s="210"/>
      <c r="T32" s="210"/>
      <c r="U32" s="210"/>
      <c r="V32" s="210"/>
    </row>
    <row r="33" spans="1:22" x14ac:dyDescent="0.2">
      <c r="A33" s="210"/>
      <c r="B33" s="210"/>
      <c r="C33" s="210"/>
      <c r="D33" s="210"/>
      <c r="E33" s="210"/>
      <c r="F33" s="210"/>
      <c r="G33" s="210"/>
      <c r="H33" s="210"/>
      <c r="I33" s="210"/>
      <c r="J33" s="210"/>
      <c r="K33" s="210"/>
      <c r="L33" s="210"/>
      <c r="M33" s="210"/>
      <c r="N33" s="210"/>
      <c r="O33" s="210"/>
      <c r="P33" s="210"/>
      <c r="Q33" s="210"/>
      <c r="R33" s="210"/>
      <c r="S33" s="210"/>
      <c r="T33" s="210"/>
      <c r="U33" s="210"/>
      <c r="V33" s="210"/>
    </row>
    <row r="34" spans="1:22" x14ac:dyDescent="0.2">
      <c r="A34" s="210"/>
      <c r="B34" s="210"/>
      <c r="C34" s="210"/>
      <c r="D34" s="210"/>
      <c r="E34" s="210"/>
      <c r="F34" s="210"/>
      <c r="G34" s="210"/>
      <c r="H34" s="210"/>
      <c r="I34" s="210"/>
      <c r="J34" s="210"/>
      <c r="K34" s="210"/>
      <c r="L34" s="210"/>
      <c r="M34" s="210"/>
      <c r="N34" s="210"/>
      <c r="O34" s="210"/>
      <c r="P34" s="210"/>
      <c r="Q34" s="210"/>
      <c r="R34" s="210"/>
      <c r="S34" s="210"/>
      <c r="T34" s="210"/>
      <c r="U34" s="210"/>
      <c r="V34" s="210"/>
    </row>
    <row r="35" spans="1:22" x14ac:dyDescent="0.2">
      <c r="A35" s="210"/>
      <c r="B35" s="210"/>
      <c r="C35" s="210"/>
      <c r="D35" s="210"/>
      <c r="E35" s="210"/>
      <c r="F35" s="210"/>
      <c r="G35" s="210"/>
      <c r="H35" s="210"/>
      <c r="I35" s="210"/>
      <c r="J35" s="210"/>
      <c r="K35" s="210"/>
      <c r="L35" s="210"/>
      <c r="M35" s="210"/>
      <c r="N35" s="210"/>
      <c r="O35" s="210"/>
      <c r="P35" s="210"/>
      <c r="Q35" s="210"/>
      <c r="R35" s="210"/>
      <c r="S35" s="210"/>
      <c r="T35" s="210"/>
      <c r="U35" s="210"/>
      <c r="V35" s="210"/>
    </row>
    <row r="36" spans="1:22" x14ac:dyDescent="0.2">
      <c r="A36" s="210"/>
      <c r="B36" s="210"/>
      <c r="C36" s="210"/>
      <c r="D36" s="210"/>
      <c r="E36" s="210"/>
      <c r="F36" s="210"/>
      <c r="G36" s="210"/>
      <c r="H36" s="210"/>
      <c r="I36" s="210"/>
      <c r="J36" s="210"/>
      <c r="K36" s="210"/>
      <c r="L36" s="210"/>
      <c r="M36" s="210"/>
      <c r="N36" s="210"/>
      <c r="O36" s="210"/>
      <c r="P36" s="210"/>
      <c r="Q36" s="210"/>
      <c r="R36" s="210"/>
      <c r="S36" s="210"/>
      <c r="T36" s="210"/>
      <c r="U36" s="210"/>
      <c r="V36" s="210"/>
    </row>
    <row r="37" spans="1:22" x14ac:dyDescent="0.2">
      <c r="A37" s="210"/>
      <c r="B37" s="210"/>
      <c r="C37" s="210"/>
      <c r="D37" s="210"/>
      <c r="E37" s="210"/>
      <c r="F37" s="210"/>
      <c r="G37" s="210"/>
      <c r="H37" s="210"/>
      <c r="I37" s="210"/>
      <c r="J37" s="210"/>
      <c r="K37" s="210"/>
      <c r="L37" s="210"/>
      <c r="M37" s="210"/>
      <c r="N37" s="210"/>
      <c r="O37" s="210"/>
      <c r="P37" s="210"/>
      <c r="Q37" s="210"/>
      <c r="R37" s="210"/>
      <c r="S37" s="210"/>
      <c r="T37" s="210"/>
      <c r="U37" s="210"/>
      <c r="V37" s="210"/>
    </row>
    <row r="38" spans="1:22" x14ac:dyDescent="0.2">
      <c r="A38" s="406" t="s">
        <v>432</v>
      </c>
      <c r="B38" s="406"/>
      <c r="C38" s="406"/>
      <c r="D38" s="406"/>
      <c r="E38" s="406"/>
      <c r="F38" s="406"/>
      <c r="G38" s="406"/>
      <c r="H38" s="406"/>
      <c r="I38" s="406"/>
      <c r="J38" s="406"/>
      <c r="K38" s="406"/>
      <c r="L38" s="406"/>
      <c r="M38" s="406"/>
      <c r="N38" s="406"/>
      <c r="O38" s="406"/>
      <c r="P38" s="406"/>
      <c r="Q38" s="406"/>
      <c r="R38" s="406"/>
      <c r="S38" s="406"/>
      <c r="T38" s="406"/>
      <c r="U38" s="406"/>
      <c r="V38" s="406"/>
    </row>
    <row r="39" spans="1:22" x14ac:dyDescent="0.2">
      <c r="A39" s="410" t="s">
        <v>266</v>
      </c>
      <c r="B39" s="411" t="s">
        <v>281</v>
      </c>
      <c r="C39" s="404" t="s">
        <v>429</v>
      </c>
      <c r="D39" s="404"/>
      <c r="E39" s="404"/>
      <c r="F39" s="404"/>
      <c r="G39" s="404"/>
      <c r="H39" s="407" t="s">
        <v>423</v>
      </c>
      <c r="I39" s="408"/>
      <c r="J39" s="408"/>
      <c r="K39" s="408"/>
      <c r="L39" s="409"/>
      <c r="M39" s="407" t="s">
        <v>424</v>
      </c>
      <c r="N39" s="408"/>
      <c r="O39" s="408"/>
      <c r="P39" s="408"/>
      <c r="Q39" s="409"/>
      <c r="R39" s="407" t="s">
        <v>425</v>
      </c>
      <c r="S39" s="408"/>
      <c r="T39" s="408"/>
      <c r="U39" s="408"/>
      <c r="V39" s="409"/>
    </row>
    <row r="40" spans="1:22" ht="51" x14ac:dyDescent="0.2">
      <c r="A40" s="410"/>
      <c r="B40" s="411"/>
      <c r="C40" s="286">
        <v>2017</v>
      </c>
      <c r="D40" s="286">
        <v>2018</v>
      </c>
      <c r="E40" s="286">
        <v>2019</v>
      </c>
      <c r="F40" s="160">
        <v>2020</v>
      </c>
      <c r="G40" s="159" t="s">
        <v>422</v>
      </c>
      <c r="H40" s="286">
        <v>2017</v>
      </c>
      <c r="I40" s="286">
        <v>2018</v>
      </c>
      <c r="J40" s="286">
        <v>2019</v>
      </c>
      <c r="K40" s="286">
        <v>2020</v>
      </c>
      <c r="L40" s="287" t="s">
        <v>422</v>
      </c>
      <c r="M40" s="286">
        <v>2017</v>
      </c>
      <c r="N40" s="286">
        <v>2018</v>
      </c>
      <c r="O40" s="286">
        <v>2019</v>
      </c>
      <c r="P40" s="286">
        <v>2020</v>
      </c>
      <c r="Q40" s="287" t="s">
        <v>422</v>
      </c>
      <c r="R40" s="286">
        <v>2017</v>
      </c>
      <c r="S40" s="286">
        <v>2018</v>
      </c>
      <c r="T40" s="286">
        <v>2019</v>
      </c>
      <c r="U40" s="286">
        <v>2020</v>
      </c>
      <c r="V40" s="287" t="s">
        <v>422</v>
      </c>
    </row>
    <row r="41" spans="1:22" x14ac:dyDescent="0.2">
      <c r="A41" s="412" t="s">
        <v>283</v>
      </c>
      <c r="B41" s="412"/>
      <c r="C41" s="412"/>
      <c r="D41" s="412"/>
      <c r="E41" s="412"/>
      <c r="F41" s="412"/>
      <c r="G41" s="412"/>
      <c r="H41" s="412"/>
      <c r="I41" s="412"/>
      <c r="J41" s="412"/>
      <c r="K41" s="412"/>
      <c r="L41" s="412"/>
      <c r="M41" s="412"/>
      <c r="N41" s="412"/>
      <c r="O41" s="412"/>
      <c r="P41" s="412"/>
      <c r="Q41" s="412"/>
      <c r="R41" s="412"/>
      <c r="S41" s="412"/>
      <c r="T41" s="412"/>
      <c r="U41" s="412"/>
      <c r="V41" s="412"/>
    </row>
    <row r="42" spans="1:22" x14ac:dyDescent="0.2">
      <c r="A42" s="404" t="s">
        <v>284</v>
      </c>
      <c r="B42" s="212" t="s">
        <v>285</v>
      </c>
      <c r="C42" s="213">
        <v>325</v>
      </c>
      <c r="D42" s="213">
        <v>325</v>
      </c>
      <c r="E42" s="213">
        <v>0</v>
      </c>
      <c r="F42" s="213"/>
      <c r="G42" s="213">
        <v>0</v>
      </c>
      <c r="H42" s="213">
        <v>325</v>
      </c>
      <c r="I42" s="213">
        <v>325</v>
      </c>
      <c r="J42" s="213">
        <v>237.5</v>
      </c>
      <c r="K42" s="213"/>
      <c r="L42" s="133">
        <f>(K42/J42)-1</f>
        <v>-1</v>
      </c>
      <c r="M42" s="213">
        <v>362.5</v>
      </c>
      <c r="N42" s="213">
        <v>350</v>
      </c>
      <c r="O42" s="213">
        <v>275</v>
      </c>
      <c r="P42" s="213"/>
      <c r="Q42" s="133">
        <f>(P42/O42)-1</f>
        <v>-1</v>
      </c>
      <c r="R42" s="213">
        <v>362.5</v>
      </c>
      <c r="S42" s="213">
        <v>350</v>
      </c>
      <c r="T42" s="213">
        <v>225</v>
      </c>
      <c r="U42" s="213"/>
      <c r="V42" s="133">
        <f>(U42/T42)-1</f>
        <v>-1</v>
      </c>
    </row>
    <row r="43" spans="1:22" x14ac:dyDescent="0.2">
      <c r="A43" s="404"/>
      <c r="B43" s="212" t="s">
        <v>286</v>
      </c>
      <c r="C43" s="213">
        <v>350</v>
      </c>
      <c r="D43" s="213">
        <v>412.5</v>
      </c>
      <c r="E43" s="213">
        <v>0</v>
      </c>
      <c r="F43" s="213"/>
      <c r="G43" s="213">
        <v>0</v>
      </c>
      <c r="H43" s="213">
        <v>400</v>
      </c>
      <c r="I43" s="213">
        <v>375</v>
      </c>
      <c r="J43" s="213">
        <v>275</v>
      </c>
      <c r="K43" s="213"/>
      <c r="L43" s="133">
        <f t="shared" ref="L43:L62" si="8">(K43/J43)-1</f>
        <v>-1</v>
      </c>
      <c r="M43" s="213">
        <v>375</v>
      </c>
      <c r="N43" s="213">
        <v>375</v>
      </c>
      <c r="O43" s="213">
        <v>275</v>
      </c>
      <c r="P43" s="213"/>
      <c r="Q43" s="133">
        <f t="shared" ref="Q43:Q62" si="9">(P43/O43)-1</f>
        <v>-1</v>
      </c>
      <c r="R43" s="213">
        <v>375</v>
      </c>
      <c r="S43" s="213">
        <v>400</v>
      </c>
      <c r="T43" s="213">
        <v>275</v>
      </c>
      <c r="U43" s="213"/>
      <c r="V43" s="133">
        <f t="shared" ref="V43:V62" si="10">(U43/T43)-1</f>
        <v>-1</v>
      </c>
    </row>
    <row r="44" spans="1:22" x14ac:dyDescent="0.2">
      <c r="A44" s="404" t="s">
        <v>272</v>
      </c>
      <c r="B44" s="212" t="s">
        <v>285</v>
      </c>
      <c r="C44" s="213">
        <v>500</v>
      </c>
      <c r="D44" s="213">
        <v>550</v>
      </c>
      <c r="E44" s="213">
        <v>0</v>
      </c>
      <c r="F44" s="213"/>
      <c r="G44" s="213">
        <v>0</v>
      </c>
      <c r="H44" s="213">
        <v>525</v>
      </c>
      <c r="I44" s="213">
        <v>550</v>
      </c>
      <c r="J44" s="213">
        <v>325</v>
      </c>
      <c r="K44" s="213"/>
      <c r="L44" s="133">
        <f t="shared" si="8"/>
        <v>-1</v>
      </c>
      <c r="M44" s="213">
        <v>525</v>
      </c>
      <c r="N44" s="213">
        <v>537.5</v>
      </c>
      <c r="O44" s="213">
        <v>337.5</v>
      </c>
      <c r="P44" s="213"/>
      <c r="Q44" s="133">
        <f t="shared" si="9"/>
        <v>-1</v>
      </c>
      <c r="R44" s="213">
        <v>537.5</v>
      </c>
      <c r="S44" s="213">
        <v>525</v>
      </c>
      <c r="T44" s="213">
        <v>337.5</v>
      </c>
      <c r="U44" s="213"/>
      <c r="V44" s="133">
        <f t="shared" si="10"/>
        <v>-1</v>
      </c>
    </row>
    <row r="45" spans="1:22" x14ac:dyDescent="0.2">
      <c r="A45" s="404"/>
      <c r="B45" s="212" t="s">
        <v>286</v>
      </c>
      <c r="C45" s="213">
        <v>550</v>
      </c>
      <c r="D45" s="213">
        <v>587.5</v>
      </c>
      <c r="E45" s="213">
        <v>0</v>
      </c>
      <c r="F45" s="213"/>
      <c r="G45" s="213">
        <v>0</v>
      </c>
      <c r="H45" s="213">
        <v>575</v>
      </c>
      <c r="I45" s="213">
        <v>575</v>
      </c>
      <c r="J45" s="213">
        <v>375</v>
      </c>
      <c r="K45" s="213"/>
      <c r="L45" s="133">
        <f t="shared" si="8"/>
        <v>-1</v>
      </c>
      <c r="M45" s="213">
        <v>575</v>
      </c>
      <c r="N45" s="213">
        <v>575</v>
      </c>
      <c r="O45" s="213">
        <v>375</v>
      </c>
      <c r="P45" s="213"/>
      <c r="Q45" s="133">
        <f t="shared" si="9"/>
        <v>-1</v>
      </c>
      <c r="R45" s="213">
        <v>575</v>
      </c>
      <c r="S45" s="213">
        <v>575</v>
      </c>
      <c r="T45" s="213">
        <v>375</v>
      </c>
      <c r="U45" s="213"/>
      <c r="V45" s="133">
        <f t="shared" si="10"/>
        <v>-1</v>
      </c>
    </row>
    <row r="46" spans="1:22" x14ac:dyDescent="0.2">
      <c r="A46" s="404" t="s">
        <v>152</v>
      </c>
      <c r="B46" s="212" t="s">
        <v>285</v>
      </c>
      <c r="C46" s="213">
        <v>475</v>
      </c>
      <c r="D46" s="213">
        <v>575</v>
      </c>
      <c r="E46" s="213">
        <v>0</v>
      </c>
      <c r="F46" s="213"/>
      <c r="G46" s="213">
        <v>0</v>
      </c>
      <c r="H46" s="213">
        <v>475</v>
      </c>
      <c r="I46" s="213">
        <v>575</v>
      </c>
      <c r="J46" s="213">
        <v>412.5</v>
      </c>
      <c r="K46" s="213"/>
      <c r="L46" s="133">
        <f t="shared" si="8"/>
        <v>-1</v>
      </c>
      <c r="M46" s="213">
        <v>525</v>
      </c>
      <c r="N46" s="213">
        <v>537.5</v>
      </c>
      <c r="O46" s="213">
        <v>375</v>
      </c>
      <c r="P46" s="213"/>
      <c r="Q46" s="133">
        <f t="shared" si="9"/>
        <v>-1</v>
      </c>
      <c r="R46" s="213">
        <v>525</v>
      </c>
      <c r="S46" s="213">
        <v>550</v>
      </c>
      <c r="T46" s="213">
        <v>375</v>
      </c>
      <c r="U46" s="213"/>
      <c r="V46" s="133">
        <f t="shared" si="10"/>
        <v>-1</v>
      </c>
    </row>
    <row r="47" spans="1:22" x14ac:dyDescent="0.2">
      <c r="A47" s="404"/>
      <c r="B47" s="212" t="s">
        <v>286</v>
      </c>
      <c r="C47" s="213">
        <v>525</v>
      </c>
      <c r="D47" s="213">
        <v>587.5</v>
      </c>
      <c r="E47" s="213">
        <v>0</v>
      </c>
      <c r="F47" s="213"/>
      <c r="G47" s="213">
        <v>0</v>
      </c>
      <c r="H47" s="213">
        <v>575</v>
      </c>
      <c r="I47" s="213">
        <v>575</v>
      </c>
      <c r="J47" s="213">
        <v>425</v>
      </c>
      <c r="K47" s="213"/>
      <c r="L47" s="133">
        <f t="shared" si="8"/>
        <v>-1</v>
      </c>
      <c r="M47" s="213">
        <v>525</v>
      </c>
      <c r="N47" s="213">
        <v>562.5</v>
      </c>
      <c r="O47" s="213">
        <v>425</v>
      </c>
      <c r="P47" s="213"/>
      <c r="Q47" s="133">
        <f t="shared" si="9"/>
        <v>-1</v>
      </c>
      <c r="R47" s="213">
        <v>562.5</v>
      </c>
      <c r="S47" s="213">
        <v>575</v>
      </c>
      <c r="T47" s="213">
        <v>425</v>
      </c>
      <c r="U47" s="213"/>
      <c r="V47" s="133">
        <f t="shared" si="10"/>
        <v>-1</v>
      </c>
    </row>
    <row r="48" spans="1:22" x14ac:dyDescent="0.2">
      <c r="A48" s="404" t="s">
        <v>154</v>
      </c>
      <c r="B48" s="212" t="s">
        <v>285</v>
      </c>
      <c r="C48" s="213">
        <v>550</v>
      </c>
      <c r="D48" s="213">
        <v>600</v>
      </c>
      <c r="E48" s="213">
        <v>0</v>
      </c>
      <c r="F48" s="213"/>
      <c r="G48" s="213">
        <v>0</v>
      </c>
      <c r="H48" s="213">
        <v>600</v>
      </c>
      <c r="I48" s="213">
        <v>587.5</v>
      </c>
      <c r="J48" s="213">
        <v>425</v>
      </c>
      <c r="K48" s="213"/>
      <c r="L48" s="133">
        <f t="shared" si="8"/>
        <v>-1</v>
      </c>
      <c r="M48" s="213">
        <v>575</v>
      </c>
      <c r="N48" s="213">
        <v>575</v>
      </c>
      <c r="O48" s="213">
        <v>425</v>
      </c>
      <c r="P48" s="213"/>
      <c r="Q48" s="133">
        <f t="shared" si="9"/>
        <v>-1</v>
      </c>
      <c r="R48" s="213">
        <v>575</v>
      </c>
      <c r="S48" s="213">
        <v>575</v>
      </c>
      <c r="T48" s="213">
        <v>425</v>
      </c>
      <c r="U48" s="213"/>
      <c r="V48" s="133">
        <f t="shared" si="10"/>
        <v>-1</v>
      </c>
    </row>
    <row r="49" spans="1:22" x14ac:dyDescent="0.2">
      <c r="A49" s="404"/>
      <c r="B49" s="212" t="s">
        <v>286</v>
      </c>
      <c r="C49" s="213">
        <v>600</v>
      </c>
      <c r="D49" s="213">
        <v>662.5</v>
      </c>
      <c r="E49" s="213">
        <v>0</v>
      </c>
      <c r="F49" s="213"/>
      <c r="G49" s="213">
        <v>0</v>
      </c>
      <c r="H49" s="213">
        <v>650</v>
      </c>
      <c r="I49" s="213">
        <v>625</v>
      </c>
      <c r="J49" s="213">
        <v>475</v>
      </c>
      <c r="K49" s="213"/>
      <c r="L49" s="133">
        <f t="shared" si="8"/>
        <v>-1</v>
      </c>
      <c r="M49" s="213">
        <v>587.5</v>
      </c>
      <c r="N49" s="213">
        <v>600</v>
      </c>
      <c r="O49" s="213">
        <v>475</v>
      </c>
      <c r="P49" s="213"/>
      <c r="Q49" s="133">
        <f t="shared" si="9"/>
        <v>-1</v>
      </c>
      <c r="R49" s="213">
        <v>650</v>
      </c>
      <c r="S49" s="213">
        <v>600</v>
      </c>
      <c r="T49" s="213">
        <v>475</v>
      </c>
      <c r="U49" s="213"/>
      <c r="V49" s="133">
        <f t="shared" si="10"/>
        <v>-1</v>
      </c>
    </row>
    <row r="50" spans="1:22" x14ac:dyDescent="0.2">
      <c r="A50" s="404" t="s">
        <v>156</v>
      </c>
      <c r="B50" s="212" t="s">
        <v>285</v>
      </c>
      <c r="C50" s="213">
        <v>475</v>
      </c>
      <c r="D50" s="213">
        <v>550</v>
      </c>
      <c r="E50" s="213">
        <v>0</v>
      </c>
      <c r="F50" s="213"/>
      <c r="G50" s="213">
        <v>0</v>
      </c>
      <c r="H50" s="213">
        <v>500</v>
      </c>
      <c r="I50" s="213">
        <v>537.5</v>
      </c>
      <c r="J50" s="213">
        <v>325</v>
      </c>
      <c r="K50" s="213"/>
      <c r="L50" s="133">
        <f t="shared" si="8"/>
        <v>-1</v>
      </c>
      <c r="M50" s="213">
        <v>525</v>
      </c>
      <c r="N50" s="213">
        <v>537.5</v>
      </c>
      <c r="O50" s="213">
        <v>325</v>
      </c>
      <c r="P50" s="213"/>
      <c r="Q50" s="133">
        <f t="shared" si="9"/>
        <v>-1</v>
      </c>
      <c r="R50" s="213">
        <v>525</v>
      </c>
      <c r="S50" s="213">
        <v>500</v>
      </c>
      <c r="T50" s="213">
        <v>325</v>
      </c>
      <c r="U50" s="213"/>
      <c r="V50" s="133">
        <f t="shared" si="10"/>
        <v>-1</v>
      </c>
    </row>
    <row r="51" spans="1:22" x14ac:dyDescent="0.2">
      <c r="A51" s="404"/>
      <c r="B51" s="212" t="s">
        <v>286</v>
      </c>
      <c r="C51" s="213">
        <v>525</v>
      </c>
      <c r="D51" s="213">
        <v>587.5</v>
      </c>
      <c r="E51" s="213">
        <v>0</v>
      </c>
      <c r="F51" s="213"/>
      <c r="G51" s="213">
        <v>0</v>
      </c>
      <c r="H51" s="213">
        <v>525</v>
      </c>
      <c r="I51" s="213">
        <v>575</v>
      </c>
      <c r="J51" s="213">
        <v>375</v>
      </c>
      <c r="K51" s="213"/>
      <c r="L51" s="133">
        <f t="shared" si="8"/>
        <v>-1</v>
      </c>
      <c r="M51" s="213">
        <v>525</v>
      </c>
      <c r="N51" s="213">
        <v>562.5</v>
      </c>
      <c r="O51" s="213">
        <v>325</v>
      </c>
      <c r="P51" s="213"/>
      <c r="Q51" s="133">
        <f t="shared" si="9"/>
        <v>-1</v>
      </c>
      <c r="R51" s="213">
        <v>550</v>
      </c>
      <c r="S51" s="213">
        <v>550</v>
      </c>
      <c r="T51" s="213">
        <v>325</v>
      </c>
      <c r="U51" s="213"/>
      <c r="V51" s="133">
        <f t="shared" si="10"/>
        <v>-1</v>
      </c>
    </row>
    <row r="52" spans="1:22" x14ac:dyDescent="0.2">
      <c r="A52" s="160" t="s">
        <v>276</v>
      </c>
      <c r="B52" s="212" t="s">
        <v>285</v>
      </c>
      <c r="C52" s="213">
        <v>400</v>
      </c>
      <c r="D52" s="213">
        <v>375</v>
      </c>
      <c r="E52" s="213">
        <v>0</v>
      </c>
      <c r="F52" s="213"/>
      <c r="G52" s="213">
        <v>0</v>
      </c>
      <c r="H52" s="213">
        <v>400</v>
      </c>
      <c r="I52" s="213">
        <v>375</v>
      </c>
      <c r="J52" s="213">
        <v>300</v>
      </c>
      <c r="K52" s="213"/>
      <c r="L52" s="133">
        <f t="shared" si="8"/>
        <v>-1</v>
      </c>
      <c r="M52" s="213">
        <v>425</v>
      </c>
      <c r="N52" s="213">
        <v>387.5</v>
      </c>
      <c r="O52" s="213">
        <v>275</v>
      </c>
      <c r="P52" s="213"/>
      <c r="Q52" s="133">
        <f t="shared" si="9"/>
        <v>-1</v>
      </c>
      <c r="R52" s="213">
        <v>425</v>
      </c>
      <c r="S52" s="213">
        <v>375</v>
      </c>
      <c r="T52" s="213">
        <v>275</v>
      </c>
      <c r="U52" s="213"/>
      <c r="V52" s="133">
        <f t="shared" si="10"/>
        <v>-1</v>
      </c>
    </row>
    <row r="53" spans="1:22" x14ac:dyDescent="0.2">
      <c r="A53" s="160" t="s">
        <v>173</v>
      </c>
      <c r="B53" s="212" t="s">
        <v>285</v>
      </c>
      <c r="C53" s="213">
        <v>312.5</v>
      </c>
      <c r="D53" s="213">
        <v>325</v>
      </c>
      <c r="E53" s="213">
        <v>0</v>
      </c>
      <c r="F53" s="213"/>
      <c r="G53" s="213">
        <v>0</v>
      </c>
      <c r="H53" s="213">
        <v>312.5</v>
      </c>
      <c r="I53" s="213">
        <v>325</v>
      </c>
      <c r="J53" s="213">
        <v>212.5</v>
      </c>
      <c r="K53" s="213"/>
      <c r="L53" s="133">
        <f t="shared" si="8"/>
        <v>-1</v>
      </c>
      <c r="M53" s="213">
        <v>325</v>
      </c>
      <c r="N53" s="213">
        <v>325</v>
      </c>
      <c r="O53" s="213">
        <v>212.5</v>
      </c>
      <c r="P53" s="213"/>
      <c r="Q53" s="133">
        <f t="shared" si="9"/>
        <v>-1</v>
      </c>
      <c r="R53" s="213">
        <v>325</v>
      </c>
      <c r="S53" s="213">
        <v>275</v>
      </c>
      <c r="T53" s="213">
        <v>212.5</v>
      </c>
      <c r="U53" s="213"/>
      <c r="V53" s="133">
        <f t="shared" si="10"/>
        <v>-1</v>
      </c>
    </row>
    <row r="54" spans="1:22" x14ac:dyDescent="0.2">
      <c r="A54" s="412" t="s">
        <v>287</v>
      </c>
      <c r="B54" s="412"/>
      <c r="C54" s="412"/>
      <c r="D54" s="412"/>
      <c r="E54" s="412"/>
      <c r="F54" s="412"/>
      <c r="G54" s="412"/>
      <c r="H54" s="412"/>
      <c r="I54" s="412"/>
      <c r="J54" s="412"/>
      <c r="K54" s="412"/>
      <c r="L54" s="412"/>
      <c r="M54" s="412"/>
      <c r="N54" s="412"/>
      <c r="O54" s="412"/>
      <c r="P54" s="412"/>
      <c r="Q54" s="412"/>
      <c r="R54" s="412"/>
      <c r="S54" s="412"/>
      <c r="T54" s="412"/>
      <c r="U54" s="412"/>
      <c r="V54" s="412"/>
    </row>
    <row r="55" spans="1:22" x14ac:dyDescent="0.2">
      <c r="A55" s="404" t="s">
        <v>278</v>
      </c>
      <c r="B55" s="212" t="s">
        <v>285</v>
      </c>
      <c r="C55" s="213">
        <v>475</v>
      </c>
      <c r="D55" s="213">
        <v>575</v>
      </c>
      <c r="E55" s="213">
        <v>0</v>
      </c>
      <c r="F55" s="213"/>
      <c r="G55" s="213">
        <v>0</v>
      </c>
      <c r="H55" s="213">
        <v>475</v>
      </c>
      <c r="I55" s="213">
        <v>575</v>
      </c>
      <c r="J55" s="213">
        <v>300</v>
      </c>
      <c r="K55" s="213"/>
      <c r="L55" s="133">
        <f t="shared" si="8"/>
        <v>-1</v>
      </c>
      <c r="M55" s="213">
        <v>475</v>
      </c>
      <c r="N55" s="213">
        <v>575</v>
      </c>
      <c r="O55" s="213">
        <v>337.5</v>
      </c>
      <c r="P55" s="213"/>
      <c r="Q55" s="133">
        <f t="shared" si="9"/>
        <v>-1</v>
      </c>
      <c r="R55" s="213">
        <v>525</v>
      </c>
      <c r="S55" s="213">
        <v>525</v>
      </c>
      <c r="T55" s="213">
        <v>337.5</v>
      </c>
      <c r="U55" s="213"/>
      <c r="V55" s="133">
        <f t="shared" si="10"/>
        <v>-1</v>
      </c>
    </row>
    <row r="56" spans="1:22" x14ac:dyDescent="0.2">
      <c r="A56" s="404"/>
      <c r="B56" s="212" t="s">
        <v>286</v>
      </c>
      <c r="C56" s="213">
        <v>587.5</v>
      </c>
      <c r="D56" s="213">
        <v>600</v>
      </c>
      <c r="E56" s="213">
        <v>0</v>
      </c>
      <c r="F56" s="213"/>
      <c r="G56" s="213">
        <v>0</v>
      </c>
      <c r="H56" s="213">
        <v>587.5</v>
      </c>
      <c r="I56" s="213">
        <v>587.5</v>
      </c>
      <c r="J56" s="213">
        <v>412.5</v>
      </c>
      <c r="K56" s="213"/>
      <c r="L56" s="133">
        <f t="shared" si="8"/>
        <v>-1</v>
      </c>
      <c r="M56" s="213">
        <v>587.5</v>
      </c>
      <c r="N56" s="213">
        <v>600</v>
      </c>
      <c r="O56" s="213">
        <v>400</v>
      </c>
      <c r="P56" s="213"/>
      <c r="Q56" s="133">
        <f t="shared" si="9"/>
        <v>-1</v>
      </c>
      <c r="R56" s="213">
        <v>587.5</v>
      </c>
      <c r="S56" s="213">
        <v>575</v>
      </c>
      <c r="T56" s="213">
        <v>400</v>
      </c>
      <c r="U56" s="213"/>
      <c r="V56" s="133">
        <f t="shared" si="10"/>
        <v>-1</v>
      </c>
    </row>
    <row r="57" spans="1:22" x14ac:dyDescent="0.2">
      <c r="A57" s="404" t="s">
        <v>142</v>
      </c>
      <c r="B57" s="212" t="s">
        <v>285</v>
      </c>
      <c r="C57" s="213">
        <v>500</v>
      </c>
      <c r="D57" s="213">
        <v>625</v>
      </c>
      <c r="E57" s="213">
        <v>0</v>
      </c>
      <c r="F57" s="213"/>
      <c r="G57" s="213">
        <v>0</v>
      </c>
      <c r="H57" s="213">
        <v>550</v>
      </c>
      <c r="I57" s="213">
        <v>625</v>
      </c>
      <c r="J57" s="213">
        <v>475</v>
      </c>
      <c r="K57" s="213"/>
      <c r="L57" s="133">
        <f t="shared" si="8"/>
        <v>-1</v>
      </c>
      <c r="M57" s="213">
        <v>525</v>
      </c>
      <c r="N57" s="213">
        <v>600</v>
      </c>
      <c r="O57" s="213">
        <v>425</v>
      </c>
      <c r="P57" s="213"/>
      <c r="Q57" s="133">
        <f t="shared" si="9"/>
        <v>-1</v>
      </c>
      <c r="R57" s="213">
        <v>550</v>
      </c>
      <c r="S57" s="213">
        <v>575</v>
      </c>
      <c r="T57" s="213">
        <v>425</v>
      </c>
      <c r="U57" s="213"/>
      <c r="V57" s="133">
        <f t="shared" si="10"/>
        <v>-1</v>
      </c>
    </row>
    <row r="58" spans="1:22" x14ac:dyDescent="0.2">
      <c r="A58" s="404"/>
      <c r="B58" s="212" t="s">
        <v>286</v>
      </c>
      <c r="C58" s="213">
        <v>600</v>
      </c>
      <c r="D58" s="213">
        <v>650</v>
      </c>
      <c r="E58" s="213">
        <v>0</v>
      </c>
      <c r="F58" s="213"/>
      <c r="G58" s="213">
        <v>0</v>
      </c>
      <c r="H58" s="213">
        <v>600</v>
      </c>
      <c r="I58" s="213">
        <v>637.5</v>
      </c>
      <c r="J58" s="213">
        <v>550</v>
      </c>
      <c r="K58" s="213"/>
      <c r="L58" s="133">
        <f t="shared" si="8"/>
        <v>-1</v>
      </c>
      <c r="M58" s="213">
        <v>600</v>
      </c>
      <c r="N58" s="213">
        <v>625</v>
      </c>
      <c r="O58" s="213">
        <v>500</v>
      </c>
      <c r="P58" s="213"/>
      <c r="Q58" s="133">
        <f t="shared" si="9"/>
        <v>-1</v>
      </c>
      <c r="R58" s="213">
        <v>625</v>
      </c>
      <c r="S58" s="213">
        <v>600</v>
      </c>
      <c r="T58" s="213">
        <v>475</v>
      </c>
      <c r="U58" s="213"/>
      <c r="V58" s="133">
        <f t="shared" si="10"/>
        <v>-1</v>
      </c>
    </row>
    <row r="59" spans="1:22" x14ac:dyDescent="0.2">
      <c r="A59" s="404" t="s">
        <v>265</v>
      </c>
      <c r="B59" s="212" t="s">
        <v>285</v>
      </c>
      <c r="C59" s="213">
        <v>400</v>
      </c>
      <c r="D59" s="213">
        <v>425</v>
      </c>
      <c r="E59" s="213">
        <v>0</v>
      </c>
      <c r="F59" s="213"/>
      <c r="G59" s="213">
        <v>0</v>
      </c>
      <c r="H59" s="213">
        <v>425</v>
      </c>
      <c r="I59" s="213">
        <v>425</v>
      </c>
      <c r="J59" s="213">
        <v>275</v>
      </c>
      <c r="K59" s="213"/>
      <c r="L59" s="133">
        <f t="shared" si="8"/>
        <v>-1</v>
      </c>
      <c r="M59" s="213">
        <v>400</v>
      </c>
      <c r="N59" s="213">
        <v>412.5</v>
      </c>
      <c r="O59" s="213">
        <v>250</v>
      </c>
      <c r="P59" s="213"/>
      <c r="Q59" s="133">
        <f t="shared" si="9"/>
        <v>-1</v>
      </c>
      <c r="R59" s="213">
        <v>425</v>
      </c>
      <c r="S59" s="213">
        <v>412.5</v>
      </c>
      <c r="T59" s="213">
        <v>250</v>
      </c>
      <c r="U59" s="213"/>
      <c r="V59" s="133">
        <f t="shared" si="10"/>
        <v>-1</v>
      </c>
    </row>
    <row r="60" spans="1:22" x14ac:dyDescent="0.2">
      <c r="A60" s="404"/>
      <c r="B60" s="212" t="s">
        <v>286</v>
      </c>
      <c r="C60" s="213">
        <v>475</v>
      </c>
      <c r="D60" s="213">
        <v>525</v>
      </c>
      <c r="E60" s="213">
        <v>0</v>
      </c>
      <c r="F60" s="213"/>
      <c r="G60" s="213">
        <v>0</v>
      </c>
      <c r="H60" s="213">
        <v>437.5</v>
      </c>
      <c r="I60" s="213">
        <v>475</v>
      </c>
      <c r="J60" s="213">
        <v>325</v>
      </c>
      <c r="K60" s="213"/>
      <c r="L60" s="133">
        <f t="shared" si="8"/>
        <v>-1</v>
      </c>
      <c r="M60" s="213">
        <v>400</v>
      </c>
      <c r="N60" s="213">
        <v>475</v>
      </c>
      <c r="O60" s="213">
        <v>325</v>
      </c>
      <c r="P60" s="213"/>
      <c r="Q60" s="133">
        <f t="shared" si="9"/>
        <v>-1</v>
      </c>
      <c r="R60" s="213">
        <v>475</v>
      </c>
      <c r="S60" s="213">
        <v>475</v>
      </c>
      <c r="T60" s="213">
        <v>325</v>
      </c>
      <c r="U60" s="213"/>
      <c r="V60" s="133">
        <f t="shared" si="10"/>
        <v>-1</v>
      </c>
    </row>
    <row r="61" spans="1:22" x14ac:dyDescent="0.2">
      <c r="A61" s="160" t="s">
        <v>279</v>
      </c>
      <c r="B61" s="212" t="s">
        <v>285</v>
      </c>
      <c r="C61" s="213">
        <v>350</v>
      </c>
      <c r="D61" s="213">
        <v>325</v>
      </c>
      <c r="E61" s="213">
        <v>0</v>
      </c>
      <c r="F61" s="213"/>
      <c r="G61" s="213">
        <v>0</v>
      </c>
      <c r="H61" s="213">
        <v>350</v>
      </c>
      <c r="I61" s="213">
        <v>325</v>
      </c>
      <c r="J61" s="213">
        <v>225</v>
      </c>
      <c r="K61" s="213"/>
      <c r="L61" s="133">
        <f t="shared" si="8"/>
        <v>-1</v>
      </c>
      <c r="M61" s="213">
        <v>375</v>
      </c>
      <c r="N61" s="213">
        <v>325</v>
      </c>
      <c r="O61" s="213">
        <v>225</v>
      </c>
      <c r="P61" s="213"/>
      <c r="Q61" s="133">
        <f t="shared" si="9"/>
        <v>-1</v>
      </c>
      <c r="R61" s="213">
        <v>375</v>
      </c>
      <c r="S61" s="213">
        <v>325</v>
      </c>
      <c r="T61" s="213">
        <v>225</v>
      </c>
      <c r="U61" s="213"/>
      <c r="V61" s="133">
        <f t="shared" si="10"/>
        <v>-1</v>
      </c>
    </row>
    <row r="62" spans="1:22" x14ac:dyDescent="0.2">
      <c r="A62" s="160" t="s">
        <v>280</v>
      </c>
      <c r="B62" s="212" t="s">
        <v>285</v>
      </c>
      <c r="C62" s="213">
        <v>375</v>
      </c>
      <c r="D62" s="213">
        <v>350</v>
      </c>
      <c r="E62" s="213">
        <v>0</v>
      </c>
      <c r="F62" s="213"/>
      <c r="G62" s="213">
        <v>0</v>
      </c>
      <c r="H62" s="213">
        <v>362.5</v>
      </c>
      <c r="I62" s="213">
        <v>350</v>
      </c>
      <c r="J62" s="213">
        <v>250</v>
      </c>
      <c r="K62" s="213"/>
      <c r="L62" s="133">
        <f t="shared" si="8"/>
        <v>-1</v>
      </c>
      <c r="M62" s="213">
        <v>387.5</v>
      </c>
      <c r="N62" s="213">
        <v>350</v>
      </c>
      <c r="O62" s="213">
        <v>275</v>
      </c>
      <c r="P62" s="213"/>
      <c r="Q62" s="133">
        <f t="shared" si="9"/>
        <v>-1</v>
      </c>
      <c r="R62" s="213">
        <v>375</v>
      </c>
      <c r="S62" s="213">
        <v>325</v>
      </c>
      <c r="T62" s="213">
        <v>225</v>
      </c>
      <c r="U62" s="213"/>
      <c r="V62" s="133">
        <f t="shared" si="10"/>
        <v>-1</v>
      </c>
    </row>
    <row r="63" spans="1:22" x14ac:dyDescent="0.2">
      <c r="A63" s="405" t="s">
        <v>289</v>
      </c>
      <c r="B63" s="405"/>
      <c r="C63" s="405"/>
      <c r="D63" s="405"/>
      <c r="E63" s="405"/>
      <c r="F63" s="405"/>
      <c r="G63" s="405"/>
      <c r="H63" s="405"/>
      <c r="I63" s="405"/>
      <c r="J63" s="405"/>
      <c r="K63" s="405"/>
      <c r="L63" s="405"/>
      <c r="M63" s="405"/>
      <c r="N63" s="405"/>
      <c r="O63" s="405"/>
      <c r="P63" s="405"/>
      <c r="Q63" s="405"/>
      <c r="R63" s="405"/>
      <c r="S63" s="405"/>
      <c r="T63" s="405"/>
      <c r="U63" s="405"/>
      <c r="V63" s="405"/>
    </row>
    <row r="64" spans="1:22" x14ac:dyDescent="0.2">
      <c r="A64" s="405" t="s">
        <v>288</v>
      </c>
      <c r="B64" s="405"/>
      <c r="C64" s="405"/>
      <c r="D64" s="405"/>
      <c r="E64" s="405"/>
      <c r="F64" s="405"/>
      <c r="G64" s="405"/>
      <c r="H64" s="405"/>
      <c r="I64" s="405"/>
      <c r="J64" s="405"/>
      <c r="K64" s="405"/>
      <c r="L64" s="405"/>
      <c r="M64" s="405"/>
      <c r="N64" s="405"/>
      <c r="O64" s="405"/>
      <c r="P64" s="405"/>
      <c r="Q64" s="405"/>
      <c r="R64" s="405"/>
      <c r="S64" s="405"/>
      <c r="T64" s="405"/>
      <c r="U64" s="405"/>
      <c r="V64" s="405"/>
    </row>
    <row r="65" spans="1:22" x14ac:dyDescent="0.2">
      <c r="A65" s="210"/>
      <c r="B65" s="210"/>
      <c r="C65" s="210"/>
      <c r="D65" s="210"/>
      <c r="E65" s="210"/>
      <c r="F65" s="210"/>
      <c r="G65" s="210"/>
      <c r="H65" s="210"/>
      <c r="I65" s="210"/>
      <c r="J65" s="210"/>
      <c r="K65" s="210"/>
      <c r="L65" s="210"/>
      <c r="M65" s="210"/>
      <c r="N65" s="210"/>
      <c r="O65" s="210"/>
      <c r="P65" s="210"/>
      <c r="Q65" s="210"/>
      <c r="R65" s="210"/>
      <c r="S65" s="210"/>
      <c r="T65" s="210"/>
      <c r="U65" s="210"/>
      <c r="V65" s="210"/>
    </row>
    <row r="66" spans="1:22" x14ac:dyDescent="0.2">
      <c r="A66" s="210"/>
      <c r="B66" s="210"/>
      <c r="C66" s="210"/>
      <c r="D66" s="210"/>
      <c r="E66" s="210"/>
      <c r="F66" s="210"/>
      <c r="G66" s="210"/>
      <c r="H66" s="210"/>
      <c r="I66" s="210"/>
      <c r="J66" s="210"/>
      <c r="K66" s="210"/>
      <c r="L66" s="210"/>
      <c r="M66" s="210"/>
      <c r="N66" s="210"/>
      <c r="O66" s="210"/>
      <c r="P66" s="210"/>
      <c r="Q66" s="210"/>
      <c r="R66" s="210"/>
      <c r="S66" s="210"/>
      <c r="T66" s="210"/>
      <c r="U66" s="210"/>
      <c r="V66" s="210"/>
    </row>
    <row r="67" spans="1:22" x14ac:dyDescent="0.2">
      <c r="A67" s="210"/>
      <c r="B67" s="210"/>
      <c r="C67" s="210"/>
      <c r="D67" s="210"/>
      <c r="E67" s="210"/>
      <c r="F67" s="210"/>
      <c r="G67" s="210"/>
      <c r="H67" s="210"/>
      <c r="I67" s="210"/>
      <c r="J67" s="210"/>
      <c r="K67" s="210"/>
      <c r="L67" s="210"/>
      <c r="M67" s="210"/>
      <c r="N67" s="210"/>
      <c r="O67" s="210"/>
      <c r="P67" s="210"/>
      <c r="Q67" s="210"/>
      <c r="R67" s="210"/>
      <c r="S67" s="210"/>
      <c r="T67" s="210"/>
      <c r="U67" s="210"/>
      <c r="V67" s="210"/>
    </row>
    <row r="68" spans="1:22" x14ac:dyDescent="0.2">
      <c r="A68" s="210"/>
      <c r="B68" s="210"/>
      <c r="C68" s="210"/>
      <c r="D68" s="210"/>
      <c r="E68" s="210"/>
      <c r="F68" s="210"/>
      <c r="G68" s="210"/>
      <c r="H68" s="210"/>
      <c r="I68" s="210"/>
      <c r="J68" s="210"/>
      <c r="K68" s="210"/>
      <c r="L68" s="210"/>
      <c r="M68" s="210"/>
      <c r="N68" s="210"/>
      <c r="O68" s="210"/>
      <c r="P68" s="210"/>
      <c r="Q68" s="210"/>
      <c r="R68" s="210"/>
      <c r="S68" s="210"/>
      <c r="T68" s="210"/>
      <c r="U68" s="210"/>
      <c r="V68" s="210"/>
    </row>
    <row r="69" spans="1:22" x14ac:dyDescent="0.2">
      <c r="A69" s="210"/>
      <c r="B69" s="210"/>
      <c r="C69" s="210"/>
      <c r="D69" s="210"/>
      <c r="E69" s="210"/>
      <c r="F69" s="210"/>
      <c r="G69" s="210"/>
      <c r="H69" s="210"/>
      <c r="I69" s="210"/>
      <c r="J69" s="210"/>
      <c r="K69" s="210"/>
      <c r="L69" s="210"/>
      <c r="M69" s="210"/>
      <c r="N69" s="210"/>
      <c r="O69" s="210"/>
      <c r="P69" s="210"/>
      <c r="Q69" s="210"/>
      <c r="R69" s="210"/>
      <c r="S69" s="210"/>
      <c r="T69" s="210"/>
      <c r="U69" s="210"/>
      <c r="V69" s="210"/>
    </row>
    <row r="70" spans="1:22" x14ac:dyDescent="0.2">
      <c r="A70" s="210"/>
      <c r="B70" s="210"/>
      <c r="C70" s="210"/>
      <c r="D70" s="210"/>
      <c r="E70" s="210"/>
      <c r="F70" s="210"/>
      <c r="G70" s="210"/>
      <c r="H70" s="210"/>
      <c r="I70" s="210"/>
      <c r="J70" s="210"/>
      <c r="K70" s="210"/>
      <c r="L70" s="210"/>
      <c r="M70" s="210"/>
      <c r="N70" s="210"/>
      <c r="O70" s="210"/>
      <c r="P70" s="210"/>
      <c r="Q70" s="210"/>
      <c r="R70" s="210"/>
      <c r="S70" s="210"/>
      <c r="T70" s="210"/>
      <c r="U70" s="210"/>
      <c r="V70" s="210"/>
    </row>
    <row r="71" spans="1:22" x14ac:dyDescent="0.2">
      <c r="A71" s="210"/>
      <c r="B71" s="210"/>
      <c r="C71" s="210"/>
      <c r="D71" s="210"/>
      <c r="E71" s="210"/>
      <c r="F71" s="210"/>
      <c r="G71" s="210"/>
      <c r="H71" s="210"/>
      <c r="I71" s="210"/>
      <c r="J71" s="210"/>
      <c r="K71" s="210"/>
      <c r="L71" s="210"/>
      <c r="M71" s="210"/>
      <c r="N71" s="210"/>
      <c r="O71" s="210"/>
      <c r="P71" s="210"/>
      <c r="Q71" s="210"/>
      <c r="R71" s="210"/>
      <c r="S71" s="210"/>
      <c r="T71" s="210"/>
      <c r="U71" s="210"/>
      <c r="V71" s="210"/>
    </row>
    <row r="72" spans="1:22" x14ac:dyDescent="0.2">
      <c r="A72" s="210"/>
      <c r="B72" s="210"/>
      <c r="C72" s="210"/>
      <c r="D72" s="210"/>
      <c r="E72" s="210"/>
      <c r="F72" s="210"/>
      <c r="G72" s="210"/>
      <c r="H72" s="210"/>
      <c r="I72" s="210"/>
      <c r="J72" s="210"/>
      <c r="K72" s="210"/>
      <c r="L72" s="210"/>
      <c r="M72" s="210"/>
      <c r="N72" s="210"/>
      <c r="O72" s="210"/>
      <c r="P72" s="210"/>
      <c r="Q72" s="210"/>
      <c r="R72" s="210"/>
      <c r="S72" s="210"/>
      <c r="T72" s="210"/>
      <c r="U72" s="210"/>
      <c r="V72" s="210"/>
    </row>
    <row r="73" spans="1:22" x14ac:dyDescent="0.2">
      <c r="A73" s="210"/>
      <c r="B73" s="210"/>
      <c r="C73" s="210"/>
      <c r="D73" s="210"/>
      <c r="E73" s="210"/>
      <c r="F73" s="210"/>
      <c r="G73" s="210"/>
      <c r="H73" s="210"/>
      <c r="I73" s="210"/>
      <c r="J73" s="210"/>
      <c r="K73" s="210"/>
      <c r="L73" s="210"/>
      <c r="M73" s="210"/>
      <c r="N73" s="210"/>
      <c r="O73" s="210"/>
      <c r="P73" s="210"/>
      <c r="Q73" s="210"/>
      <c r="R73" s="210"/>
      <c r="S73" s="210"/>
      <c r="T73" s="210"/>
      <c r="U73" s="210"/>
      <c r="V73" s="210"/>
    </row>
    <row r="74" spans="1:22" x14ac:dyDescent="0.2">
      <c r="A74" s="210"/>
      <c r="B74" s="210"/>
      <c r="C74" s="210"/>
      <c r="D74" s="210"/>
      <c r="E74" s="210"/>
      <c r="F74" s="210"/>
      <c r="G74" s="210"/>
      <c r="H74" s="210"/>
      <c r="I74" s="210"/>
      <c r="J74" s="210"/>
      <c r="K74" s="210"/>
      <c r="L74" s="210"/>
      <c r="M74" s="210"/>
      <c r="N74" s="210"/>
      <c r="O74" s="210"/>
      <c r="P74" s="210"/>
      <c r="Q74" s="210"/>
      <c r="R74" s="210"/>
      <c r="S74" s="210"/>
      <c r="T74" s="210"/>
      <c r="U74" s="210"/>
      <c r="V74" s="210"/>
    </row>
    <row r="75" spans="1:22" x14ac:dyDescent="0.2">
      <c r="A75" s="210"/>
      <c r="B75" s="210"/>
      <c r="C75" s="210"/>
      <c r="D75" s="210"/>
      <c r="E75" s="210"/>
      <c r="F75" s="210"/>
      <c r="G75" s="210"/>
      <c r="H75" s="210"/>
      <c r="I75" s="210"/>
      <c r="J75" s="210"/>
      <c r="K75" s="210"/>
      <c r="L75" s="210"/>
      <c r="M75" s="210"/>
      <c r="N75" s="210"/>
      <c r="O75" s="210"/>
      <c r="P75" s="210"/>
      <c r="Q75" s="210"/>
      <c r="R75" s="210"/>
      <c r="S75" s="210"/>
      <c r="T75" s="210"/>
      <c r="U75" s="210"/>
      <c r="V75" s="210"/>
    </row>
    <row r="76" spans="1:22" x14ac:dyDescent="0.2">
      <c r="A76" s="406" t="s">
        <v>432</v>
      </c>
      <c r="B76" s="406"/>
      <c r="C76" s="406"/>
      <c r="D76" s="406"/>
      <c r="E76" s="406"/>
      <c r="F76" s="406"/>
      <c r="G76" s="406"/>
      <c r="H76" s="406"/>
      <c r="I76" s="406"/>
      <c r="J76" s="406"/>
      <c r="K76" s="406"/>
      <c r="L76" s="406"/>
      <c r="M76" s="406"/>
      <c r="N76" s="406"/>
      <c r="O76" s="406"/>
      <c r="P76" s="406"/>
      <c r="Q76" s="406"/>
      <c r="R76" s="406"/>
      <c r="S76" s="406"/>
      <c r="T76" s="406"/>
      <c r="U76" s="406"/>
      <c r="V76" s="406"/>
    </row>
    <row r="77" spans="1:22" x14ac:dyDescent="0.2">
      <c r="A77" s="410" t="s">
        <v>266</v>
      </c>
      <c r="B77" s="411" t="s">
        <v>281</v>
      </c>
      <c r="C77" s="404" t="s">
        <v>426</v>
      </c>
      <c r="D77" s="404"/>
      <c r="E77" s="404"/>
      <c r="F77" s="404"/>
      <c r="G77" s="404"/>
      <c r="H77" s="404" t="s">
        <v>427</v>
      </c>
      <c r="I77" s="404"/>
      <c r="J77" s="404"/>
      <c r="K77" s="404"/>
      <c r="L77" s="404"/>
      <c r="M77" s="404" t="s">
        <v>428</v>
      </c>
      <c r="N77" s="404"/>
      <c r="O77" s="404"/>
      <c r="P77" s="404"/>
      <c r="Q77" s="404"/>
      <c r="R77" s="404" t="s">
        <v>430</v>
      </c>
      <c r="S77" s="404"/>
      <c r="T77" s="404"/>
      <c r="U77" s="404"/>
      <c r="V77" s="404"/>
    </row>
    <row r="78" spans="1:22" ht="51" x14ac:dyDescent="0.2">
      <c r="A78" s="410"/>
      <c r="B78" s="411"/>
      <c r="C78" s="286">
        <v>2017</v>
      </c>
      <c r="D78" s="286">
        <v>2018</v>
      </c>
      <c r="E78" s="286">
        <v>2019</v>
      </c>
      <c r="F78" s="160">
        <v>2020</v>
      </c>
      <c r="G78" s="159" t="s">
        <v>422</v>
      </c>
      <c r="H78" s="286">
        <v>2017</v>
      </c>
      <c r="I78" s="286">
        <v>2018</v>
      </c>
      <c r="J78" s="286">
        <v>2019</v>
      </c>
      <c r="K78" s="286">
        <v>2020</v>
      </c>
      <c r="L78" s="287" t="s">
        <v>422</v>
      </c>
      <c r="M78" s="286">
        <v>2017</v>
      </c>
      <c r="N78" s="286">
        <v>2018</v>
      </c>
      <c r="O78" s="286">
        <v>2019</v>
      </c>
      <c r="P78" s="286">
        <v>2020</v>
      </c>
      <c r="Q78" s="287" t="s">
        <v>422</v>
      </c>
      <c r="R78" s="286">
        <v>2017</v>
      </c>
      <c r="S78" s="286">
        <v>2018</v>
      </c>
      <c r="T78" s="286">
        <v>2019</v>
      </c>
      <c r="U78" s="286">
        <v>2020</v>
      </c>
      <c r="V78" s="287" t="s">
        <v>422</v>
      </c>
    </row>
    <row r="79" spans="1:22" x14ac:dyDescent="0.2">
      <c r="A79" s="413" t="s">
        <v>283</v>
      </c>
      <c r="B79" s="414"/>
      <c r="C79" s="414"/>
      <c r="D79" s="414"/>
      <c r="E79" s="414"/>
      <c r="F79" s="414"/>
      <c r="G79" s="414"/>
      <c r="H79" s="414"/>
      <c r="I79" s="414"/>
      <c r="J79" s="414"/>
      <c r="K79" s="414"/>
      <c r="L79" s="414"/>
      <c r="M79" s="414"/>
      <c r="N79" s="414"/>
      <c r="O79" s="414"/>
      <c r="P79" s="414"/>
      <c r="Q79" s="414"/>
      <c r="R79" s="414"/>
      <c r="S79" s="414"/>
      <c r="T79" s="414"/>
      <c r="U79" s="414"/>
      <c r="V79" s="415"/>
    </row>
    <row r="80" spans="1:22" x14ac:dyDescent="0.2">
      <c r="A80" s="404" t="s">
        <v>284</v>
      </c>
      <c r="B80" s="212" t="s">
        <v>285</v>
      </c>
      <c r="C80" s="213">
        <v>375</v>
      </c>
      <c r="D80" s="213">
        <v>300</v>
      </c>
      <c r="E80" s="213">
        <v>225</v>
      </c>
      <c r="F80" s="213"/>
      <c r="G80" s="133">
        <f>(F80/E80)-1</f>
        <v>-1</v>
      </c>
      <c r="H80" s="213">
        <v>375</v>
      </c>
      <c r="I80" s="213">
        <v>262.5</v>
      </c>
      <c r="J80" s="213">
        <v>225</v>
      </c>
      <c r="K80" s="213"/>
      <c r="L80" s="133">
        <f>(K80/J80)-1</f>
        <v>-1</v>
      </c>
      <c r="M80" s="213">
        <v>375</v>
      </c>
      <c r="N80" s="213">
        <v>237.5</v>
      </c>
      <c r="O80" s="213">
        <v>225</v>
      </c>
      <c r="P80" s="213"/>
      <c r="Q80" s="133">
        <f>(P80/O80)-1</f>
        <v>-1</v>
      </c>
      <c r="R80" s="213">
        <v>375</v>
      </c>
      <c r="S80" s="213">
        <v>225</v>
      </c>
      <c r="T80" s="213">
        <v>0</v>
      </c>
      <c r="U80" s="213"/>
      <c r="V80" s="133" t="e">
        <f>(U80/T80)-1</f>
        <v>#DIV/0!</v>
      </c>
    </row>
    <row r="81" spans="1:22" x14ac:dyDescent="0.2">
      <c r="A81" s="404"/>
      <c r="B81" s="212" t="s">
        <v>286</v>
      </c>
      <c r="C81" s="213">
        <v>400</v>
      </c>
      <c r="D81" s="213">
        <v>375</v>
      </c>
      <c r="E81" s="213">
        <v>275</v>
      </c>
      <c r="F81" s="213"/>
      <c r="G81" s="133">
        <f t="shared" ref="G81:G100" si="11">(F81/E81)-1</f>
        <v>-1</v>
      </c>
      <c r="H81" s="213">
        <v>375</v>
      </c>
      <c r="I81" s="213">
        <v>325</v>
      </c>
      <c r="J81" s="213">
        <v>275</v>
      </c>
      <c r="K81" s="213"/>
      <c r="L81" s="133">
        <f t="shared" ref="L81:L100" si="12">(K81/J81)-1</f>
        <v>-1</v>
      </c>
      <c r="M81" s="213">
        <v>375</v>
      </c>
      <c r="N81" s="213">
        <v>312.5</v>
      </c>
      <c r="O81" s="213">
        <v>275</v>
      </c>
      <c r="P81" s="213"/>
      <c r="Q81" s="133">
        <f t="shared" ref="Q81:Q100" si="13">(P81/O81)-1</f>
        <v>-1</v>
      </c>
      <c r="R81" s="213">
        <v>375</v>
      </c>
      <c r="S81" s="213">
        <v>275</v>
      </c>
      <c r="T81" s="213">
        <v>0</v>
      </c>
      <c r="U81" s="213"/>
      <c r="V81" s="133" t="e">
        <f t="shared" ref="V81:V100" si="14">(U81/T81)-1</f>
        <v>#DIV/0!</v>
      </c>
    </row>
    <row r="82" spans="1:22" x14ac:dyDescent="0.2">
      <c r="A82" s="404" t="s">
        <v>272</v>
      </c>
      <c r="B82" s="212" t="s">
        <v>285</v>
      </c>
      <c r="C82" s="213">
        <v>562.5</v>
      </c>
      <c r="D82" s="213">
        <v>437.5</v>
      </c>
      <c r="E82" s="213">
        <v>337.5</v>
      </c>
      <c r="F82" s="213"/>
      <c r="G82" s="133">
        <f t="shared" si="11"/>
        <v>-1</v>
      </c>
      <c r="H82" s="213">
        <v>550</v>
      </c>
      <c r="I82" s="213">
        <v>400</v>
      </c>
      <c r="J82" s="213">
        <v>337.5</v>
      </c>
      <c r="K82" s="213"/>
      <c r="L82" s="133">
        <f t="shared" si="12"/>
        <v>-1</v>
      </c>
      <c r="M82" s="213">
        <v>525</v>
      </c>
      <c r="N82" s="213">
        <v>400</v>
      </c>
      <c r="O82" s="213">
        <v>325</v>
      </c>
      <c r="P82" s="213"/>
      <c r="Q82" s="133">
        <f t="shared" si="13"/>
        <v>-1</v>
      </c>
      <c r="R82" s="213">
        <v>550</v>
      </c>
      <c r="S82" s="213">
        <v>350</v>
      </c>
      <c r="T82" s="213">
        <v>0</v>
      </c>
      <c r="U82" s="213"/>
      <c r="V82" s="133" t="e">
        <f t="shared" si="14"/>
        <v>#DIV/0!</v>
      </c>
    </row>
    <row r="83" spans="1:22" x14ac:dyDescent="0.2">
      <c r="A83" s="404"/>
      <c r="B83" s="212" t="s">
        <v>286</v>
      </c>
      <c r="C83" s="213">
        <v>600</v>
      </c>
      <c r="D83" s="213">
        <v>550</v>
      </c>
      <c r="E83" s="213">
        <v>375</v>
      </c>
      <c r="F83" s="213"/>
      <c r="G83" s="133">
        <f t="shared" si="11"/>
        <v>-1</v>
      </c>
      <c r="H83" s="213">
        <v>587.5</v>
      </c>
      <c r="I83" s="213">
        <v>525</v>
      </c>
      <c r="J83" s="213">
        <v>375</v>
      </c>
      <c r="K83" s="213"/>
      <c r="L83" s="133">
        <f t="shared" si="12"/>
        <v>-1</v>
      </c>
      <c r="M83" s="213">
        <v>575</v>
      </c>
      <c r="N83" s="213">
        <v>475</v>
      </c>
      <c r="O83" s="213">
        <v>375</v>
      </c>
      <c r="P83" s="213"/>
      <c r="Q83" s="133">
        <f t="shared" si="13"/>
        <v>-1</v>
      </c>
      <c r="R83" s="213">
        <v>587.5</v>
      </c>
      <c r="S83" s="213">
        <v>425</v>
      </c>
      <c r="T83" s="213">
        <v>0</v>
      </c>
      <c r="U83" s="213"/>
      <c r="V83" s="133" t="e">
        <f t="shared" si="14"/>
        <v>#DIV/0!</v>
      </c>
    </row>
    <row r="84" spans="1:22" x14ac:dyDescent="0.2">
      <c r="A84" s="404" t="s">
        <v>152</v>
      </c>
      <c r="B84" s="212" t="s">
        <v>285</v>
      </c>
      <c r="C84" s="213">
        <v>525</v>
      </c>
      <c r="D84" s="213">
        <v>500</v>
      </c>
      <c r="E84" s="213">
        <v>375</v>
      </c>
      <c r="F84" s="213"/>
      <c r="G84" s="133">
        <f t="shared" si="11"/>
        <v>-1</v>
      </c>
      <c r="H84" s="213">
        <v>575</v>
      </c>
      <c r="I84" s="213">
        <v>450</v>
      </c>
      <c r="J84" s="213">
        <v>375</v>
      </c>
      <c r="K84" s="213"/>
      <c r="L84" s="133">
        <f t="shared" si="12"/>
        <v>-1</v>
      </c>
      <c r="M84" s="213">
        <v>575</v>
      </c>
      <c r="N84" s="213">
        <v>475</v>
      </c>
      <c r="O84" s="213">
        <v>375</v>
      </c>
      <c r="P84" s="213"/>
      <c r="Q84" s="133">
        <f t="shared" si="13"/>
        <v>-1</v>
      </c>
      <c r="R84" s="213">
        <v>575</v>
      </c>
      <c r="S84" s="213">
        <v>425</v>
      </c>
      <c r="T84" s="213">
        <v>0</v>
      </c>
      <c r="U84" s="213"/>
      <c r="V84" s="133" t="e">
        <f t="shared" si="14"/>
        <v>#DIV/0!</v>
      </c>
    </row>
    <row r="85" spans="1:22" x14ac:dyDescent="0.2">
      <c r="A85" s="404"/>
      <c r="B85" s="212" t="s">
        <v>286</v>
      </c>
      <c r="C85" s="213">
        <v>575</v>
      </c>
      <c r="D85" s="213">
        <v>537.5</v>
      </c>
      <c r="E85" s="213">
        <v>425</v>
      </c>
      <c r="F85" s="213"/>
      <c r="G85" s="133">
        <f t="shared" si="11"/>
        <v>-1</v>
      </c>
      <c r="H85" s="213">
        <v>575</v>
      </c>
      <c r="I85" s="213">
        <v>525</v>
      </c>
      <c r="J85" s="213">
        <v>412.5</v>
      </c>
      <c r="K85" s="213"/>
      <c r="L85" s="133">
        <f t="shared" si="12"/>
        <v>-1</v>
      </c>
      <c r="M85" s="213">
        <v>575</v>
      </c>
      <c r="N85" s="213">
        <v>525</v>
      </c>
      <c r="O85" s="213">
        <v>400</v>
      </c>
      <c r="P85" s="213"/>
      <c r="Q85" s="133">
        <f t="shared" si="13"/>
        <v>-1</v>
      </c>
      <c r="R85" s="213">
        <v>575</v>
      </c>
      <c r="S85" s="213">
        <v>475</v>
      </c>
      <c r="T85" s="213">
        <v>0</v>
      </c>
      <c r="U85" s="213"/>
      <c r="V85" s="133" t="e">
        <f t="shared" si="14"/>
        <v>#DIV/0!</v>
      </c>
    </row>
    <row r="86" spans="1:22" x14ac:dyDescent="0.2">
      <c r="A86" s="404" t="s">
        <v>154</v>
      </c>
      <c r="B86" s="212" t="s">
        <v>285</v>
      </c>
      <c r="C86" s="213">
        <v>600</v>
      </c>
      <c r="D86" s="213">
        <v>525</v>
      </c>
      <c r="E86" s="213">
        <v>425</v>
      </c>
      <c r="F86" s="213"/>
      <c r="G86" s="133">
        <f t="shared" si="11"/>
        <v>-1</v>
      </c>
      <c r="H86" s="213">
        <v>575</v>
      </c>
      <c r="I86" s="213">
        <v>475</v>
      </c>
      <c r="J86" s="213">
        <v>400</v>
      </c>
      <c r="K86" s="213"/>
      <c r="L86" s="133">
        <f t="shared" si="12"/>
        <v>-1</v>
      </c>
      <c r="M86" s="213">
        <v>575</v>
      </c>
      <c r="N86" s="213">
        <v>525</v>
      </c>
      <c r="O86" s="213">
        <v>400</v>
      </c>
      <c r="P86" s="213"/>
      <c r="Q86" s="133">
        <f t="shared" si="13"/>
        <v>-1</v>
      </c>
      <c r="R86" s="213">
        <v>612.5</v>
      </c>
      <c r="S86" s="213">
        <v>475</v>
      </c>
      <c r="T86" s="213">
        <v>0</v>
      </c>
      <c r="U86" s="213"/>
      <c r="V86" s="133" t="e">
        <f t="shared" si="14"/>
        <v>#DIV/0!</v>
      </c>
    </row>
    <row r="87" spans="1:22" x14ac:dyDescent="0.2">
      <c r="A87" s="404"/>
      <c r="B87" s="212" t="s">
        <v>286</v>
      </c>
      <c r="C87" s="213">
        <v>650</v>
      </c>
      <c r="D87" s="213">
        <v>575</v>
      </c>
      <c r="E87" s="213">
        <v>475</v>
      </c>
      <c r="F87" s="213"/>
      <c r="G87" s="133">
        <f t="shared" si="11"/>
        <v>-1</v>
      </c>
      <c r="H87" s="213">
        <v>650</v>
      </c>
      <c r="I87" s="213">
        <v>525</v>
      </c>
      <c r="J87" s="213">
        <v>462.5</v>
      </c>
      <c r="K87" s="213"/>
      <c r="L87" s="133">
        <f t="shared" si="12"/>
        <v>-1</v>
      </c>
      <c r="M87" s="213">
        <v>625</v>
      </c>
      <c r="N87" s="213">
        <v>525</v>
      </c>
      <c r="O87" s="213">
        <v>425</v>
      </c>
      <c r="P87" s="213"/>
      <c r="Q87" s="133">
        <f t="shared" si="13"/>
        <v>-1</v>
      </c>
      <c r="R87" s="213">
        <v>650</v>
      </c>
      <c r="S87" s="213">
        <v>475</v>
      </c>
      <c r="T87" s="213">
        <v>0</v>
      </c>
      <c r="U87" s="213"/>
      <c r="V87" s="133" t="e">
        <f t="shared" si="14"/>
        <v>#DIV/0!</v>
      </c>
    </row>
    <row r="88" spans="1:22" x14ac:dyDescent="0.2">
      <c r="A88" s="404" t="s">
        <v>156</v>
      </c>
      <c r="B88" s="212" t="s">
        <v>285</v>
      </c>
      <c r="C88" s="213">
        <v>550</v>
      </c>
      <c r="D88" s="213">
        <v>450</v>
      </c>
      <c r="E88" s="213">
        <v>325</v>
      </c>
      <c r="F88" s="213"/>
      <c r="G88" s="133">
        <f t="shared" si="11"/>
        <v>-1</v>
      </c>
      <c r="H88" s="213">
        <v>525</v>
      </c>
      <c r="I88" s="213">
        <v>425</v>
      </c>
      <c r="J88" s="213">
        <v>325</v>
      </c>
      <c r="K88" s="213"/>
      <c r="L88" s="133">
        <f t="shared" si="12"/>
        <v>-1</v>
      </c>
      <c r="M88" s="213">
        <v>525</v>
      </c>
      <c r="N88" s="213">
        <v>425</v>
      </c>
      <c r="O88" s="213">
        <v>325</v>
      </c>
      <c r="P88" s="213"/>
      <c r="Q88" s="133">
        <f t="shared" si="13"/>
        <v>-1</v>
      </c>
      <c r="R88" s="213">
        <v>562.5</v>
      </c>
      <c r="S88" s="213">
        <v>375</v>
      </c>
      <c r="T88" s="213">
        <v>0</v>
      </c>
      <c r="U88" s="213"/>
      <c r="V88" s="133" t="e">
        <f t="shared" si="14"/>
        <v>#DIV/0!</v>
      </c>
    </row>
    <row r="89" spans="1:22" x14ac:dyDescent="0.2">
      <c r="A89" s="404"/>
      <c r="B89" s="212" t="s">
        <v>286</v>
      </c>
      <c r="C89" s="213">
        <v>575</v>
      </c>
      <c r="D89" s="213">
        <v>525</v>
      </c>
      <c r="E89" s="213">
        <v>325</v>
      </c>
      <c r="F89" s="213"/>
      <c r="G89" s="133">
        <f t="shared" si="11"/>
        <v>-1</v>
      </c>
      <c r="H89" s="213">
        <v>575</v>
      </c>
      <c r="I89" s="213">
        <v>475</v>
      </c>
      <c r="J89" s="213">
        <v>362.5</v>
      </c>
      <c r="K89" s="213"/>
      <c r="L89" s="133">
        <f t="shared" si="12"/>
        <v>-1</v>
      </c>
      <c r="M89" s="213">
        <v>575</v>
      </c>
      <c r="N89" s="213">
        <v>475</v>
      </c>
      <c r="O89" s="213">
        <v>325</v>
      </c>
      <c r="P89" s="213"/>
      <c r="Q89" s="133">
        <f t="shared" si="13"/>
        <v>-1</v>
      </c>
      <c r="R89" s="213">
        <v>575</v>
      </c>
      <c r="S89" s="213">
        <v>425</v>
      </c>
      <c r="T89" s="213">
        <v>0</v>
      </c>
      <c r="U89" s="213"/>
      <c r="V89" s="133" t="e">
        <f t="shared" si="14"/>
        <v>#DIV/0!</v>
      </c>
    </row>
    <row r="90" spans="1:22" x14ac:dyDescent="0.2">
      <c r="A90" s="160" t="s">
        <v>276</v>
      </c>
      <c r="B90" s="212" t="s">
        <v>285</v>
      </c>
      <c r="C90" s="213">
        <v>425</v>
      </c>
      <c r="D90" s="213">
        <v>325</v>
      </c>
      <c r="E90" s="213">
        <v>250</v>
      </c>
      <c r="F90" s="213"/>
      <c r="G90" s="133">
        <f t="shared" si="11"/>
        <v>-1</v>
      </c>
      <c r="H90" s="213">
        <v>425</v>
      </c>
      <c r="I90" s="213">
        <v>275</v>
      </c>
      <c r="J90" s="213">
        <v>275</v>
      </c>
      <c r="K90" s="213"/>
      <c r="L90" s="133">
        <f t="shared" si="12"/>
        <v>-1</v>
      </c>
      <c r="M90" s="213">
        <v>425</v>
      </c>
      <c r="N90" s="213">
        <v>262.5</v>
      </c>
      <c r="O90" s="213">
        <v>225</v>
      </c>
      <c r="P90" s="213"/>
      <c r="Q90" s="133">
        <f t="shared" si="13"/>
        <v>-1</v>
      </c>
      <c r="R90" s="213">
        <v>425</v>
      </c>
      <c r="S90" s="213">
        <v>237.5</v>
      </c>
      <c r="T90" s="213">
        <v>0</v>
      </c>
      <c r="U90" s="213"/>
      <c r="V90" s="133" t="e">
        <f t="shared" si="14"/>
        <v>#DIV/0!</v>
      </c>
    </row>
    <row r="91" spans="1:22" x14ac:dyDescent="0.2">
      <c r="A91" s="160" t="s">
        <v>173</v>
      </c>
      <c r="B91" s="212" t="s">
        <v>285</v>
      </c>
      <c r="C91" s="213">
        <v>350</v>
      </c>
      <c r="D91" s="213">
        <v>225</v>
      </c>
      <c r="E91" s="213">
        <v>200</v>
      </c>
      <c r="F91" s="213"/>
      <c r="G91" s="133">
        <f t="shared" si="11"/>
        <v>-1</v>
      </c>
      <c r="H91" s="213">
        <v>350</v>
      </c>
      <c r="I91" s="213">
        <v>212.5</v>
      </c>
      <c r="J91" s="213">
        <v>212.5</v>
      </c>
      <c r="K91" s="213"/>
      <c r="L91" s="133">
        <f t="shared" si="12"/>
        <v>-1</v>
      </c>
      <c r="M91" s="213">
        <v>375</v>
      </c>
      <c r="N91" s="213">
        <v>212.5</v>
      </c>
      <c r="O91" s="213">
        <v>200</v>
      </c>
      <c r="P91" s="213"/>
      <c r="Q91" s="133">
        <f t="shared" si="13"/>
        <v>-1</v>
      </c>
      <c r="R91" s="213">
        <v>375</v>
      </c>
      <c r="S91" s="213">
        <v>187.5</v>
      </c>
      <c r="T91" s="213">
        <v>0</v>
      </c>
      <c r="U91" s="213"/>
      <c r="V91" s="133" t="e">
        <f t="shared" si="14"/>
        <v>#DIV/0!</v>
      </c>
    </row>
    <row r="92" spans="1:22" x14ac:dyDescent="0.2">
      <c r="A92" s="413" t="s">
        <v>287</v>
      </c>
      <c r="B92" s="414"/>
      <c r="C92" s="414"/>
      <c r="D92" s="414"/>
      <c r="E92" s="414"/>
      <c r="F92" s="414"/>
      <c r="G92" s="414"/>
      <c r="H92" s="414"/>
      <c r="I92" s="414"/>
      <c r="J92" s="414"/>
      <c r="K92" s="414"/>
      <c r="L92" s="414"/>
      <c r="M92" s="414"/>
      <c r="N92" s="414"/>
      <c r="O92" s="414"/>
      <c r="P92" s="414"/>
      <c r="Q92" s="414"/>
      <c r="R92" s="414"/>
      <c r="S92" s="414"/>
      <c r="T92" s="414"/>
      <c r="U92" s="414"/>
      <c r="V92" s="415"/>
    </row>
    <row r="93" spans="1:22" x14ac:dyDescent="0.2">
      <c r="A93" s="404" t="s">
        <v>278</v>
      </c>
      <c r="B93" s="212" t="s">
        <v>285</v>
      </c>
      <c r="C93" s="213">
        <v>525</v>
      </c>
      <c r="D93" s="213">
        <v>475</v>
      </c>
      <c r="E93" s="213">
        <v>337.5</v>
      </c>
      <c r="F93" s="213"/>
      <c r="G93" s="133">
        <f t="shared" si="11"/>
        <v>-1</v>
      </c>
      <c r="H93" s="213">
        <v>525</v>
      </c>
      <c r="I93" s="213">
        <v>450</v>
      </c>
      <c r="J93" s="213">
        <v>325</v>
      </c>
      <c r="K93" s="213"/>
      <c r="L93" s="133">
        <f t="shared" si="12"/>
        <v>-1</v>
      </c>
      <c r="M93" s="213">
        <v>525</v>
      </c>
      <c r="N93" s="213">
        <v>425</v>
      </c>
      <c r="O93" s="213">
        <v>325</v>
      </c>
      <c r="P93" s="213"/>
      <c r="Q93" s="133">
        <f t="shared" si="13"/>
        <v>-1</v>
      </c>
      <c r="R93" s="213">
        <v>575</v>
      </c>
      <c r="S93" s="213">
        <v>375</v>
      </c>
      <c r="T93" s="213">
        <v>0</v>
      </c>
      <c r="U93" s="213"/>
      <c r="V93" s="133" t="e">
        <f t="shared" si="14"/>
        <v>#DIV/0!</v>
      </c>
    </row>
    <row r="94" spans="1:22" x14ac:dyDescent="0.2">
      <c r="A94" s="404"/>
      <c r="B94" s="212" t="s">
        <v>286</v>
      </c>
      <c r="C94" s="213">
        <v>600</v>
      </c>
      <c r="D94" s="213">
        <v>550</v>
      </c>
      <c r="E94" s="213">
        <v>400</v>
      </c>
      <c r="F94" s="213"/>
      <c r="G94" s="133">
        <f t="shared" si="11"/>
        <v>-1</v>
      </c>
      <c r="H94" s="213">
        <v>587.5</v>
      </c>
      <c r="I94" s="213">
        <v>500</v>
      </c>
      <c r="J94" s="213">
        <v>400</v>
      </c>
      <c r="K94" s="213"/>
      <c r="L94" s="133">
        <f t="shared" si="12"/>
        <v>-1</v>
      </c>
      <c r="M94" s="213">
        <v>587.5</v>
      </c>
      <c r="N94" s="213">
        <v>500</v>
      </c>
      <c r="O94" s="213">
        <v>375</v>
      </c>
      <c r="P94" s="213"/>
      <c r="Q94" s="133">
        <f t="shared" si="13"/>
        <v>-1</v>
      </c>
      <c r="R94" s="213">
        <v>575</v>
      </c>
      <c r="S94" s="213">
        <v>425</v>
      </c>
      <c r="T94" s="213">
        <v>0</v>
      </c>
      <c r="U94" s="213"/>
      <c r="V94" s="133" t="e">
        <f t="shared" si="14"/>
        <v>#DIV/0!</v>
      </c>
    </row>
    <row r="95" spans="1:22" x14ac:dyDescent="0.2">
      <c r="A95" s="404" t="s">
        <v>142</v>
      </c>
      <c r="B95" s="212" t="s">
        <v>285</v>
      </c>
      <c r="C95" s="213">
        <v>587.5</v>
      </c>
      <c r="D95" s="213">
        <v>537.5</v>
      </c>
      <c r="E95" s="213">
        <v>425</v>
      </c>
      <c r="F95" s="213"/>
      <c r="G95" s="133">
        <f t="shared" si="11"/>
        <v>-1</v>
      </c>
      <c r="H95" s="213">
        <v>575</v>
      </c>
      <c r="I95" s="213">
        <v>500</v>
      </c>
      <c r="J95" s="213">
        <v>412.5</v>
      </c>
      <c r="K95" s="213"/>
      <c r="L95" s="133">
        <f t="shared" si="12"/>
        <v>-1</v>
      </c>
      <c r="M95" s="213">
        <v>575</v>
      </c>
      <c r="N95" s="213">
        <v>500</v>
      </c>
      <c r="O95" s="213">
        <v>400</v>
      </c>
      <c r="P95" s="213"/>
      <c r="Q95" s="133">
        <f t="shared" si="13"/>
        <v>-1</v>
      </c>
      <c r="R95" s="213">
        <v>587.5</v>
      </c>
      <c r="S95" s="213">
        <v>475</v>
      </c>
      <c r="T95" s="213">
        <v>0</v>
      </c>
      <c r="U95" s="213"/>
      <c r="V95" s="133" t="e">
        <f t="shared" si="14"/>
        <v>#DIV/0!</v>
      </c>
    </row>
    <row r="96" spans="1:22" x14ac:dyDescent="0.2">
      <c r="A96" s="404"/>
      <c r="B96" s="212" t="s">
        <v>286</v>
      </c>
      <c r="C96" s="213">
        <v>650</v>
      </c>
      <c r="D96" s="213">
        <v>587.5</v>
      </c>
      <c r="E96" s="213">
        <v>475</v>
      </c>
      <c r="F96" s="213"/>
      <c r="G96" s="133">
        <f t="shared" si="11"/>
        <v>-1</v>
      </c>
      <c r="H96" s="213">
        <v>625</v>
      </c>
      <c r="I96" s="213">
        <v>525</v>
      </c>
      <c r="J96" s="213">
        <v>475</v>
      </c>
      <c r="K96" s="213"/>
      <c r="L96" s="133">
        <f t="shared" si="12"/>
        <v>-1</v>
      </c>
      <c r="M96" s="213">
        <v>625</v>
      </c>
      <c r="N96" s="213">
        <v>550</v>
      </c>
      <c r="O96" s="213">
        <v>475</v>
      </c>
      <c r="P96" s="213"/>
      <c r="Q96" s="133">
        <f t="shared" si="13"/>
        <v>-1</v>
      </c>
      <c r="R96" s="213">
        <v>650</v>
      </c>
      <c r="S96" s="213">
        <v>500</v>
      </c>
      <c r="T96" s="213">
        <v>0</v>
      </c>
      <c r="U96" s="213"/>
      <c r="V96" s="133" t="e">
        <f t="shared" si="14"/>
        <v>#DIV/0!</v>
      </c>
    </row>
    <row r="97" spans="1:22" x14ac:dyDescent="0.2">
      <c r="A97" s="404" t="s">
        <v>265</v>
      </c>
      <c r="B97" s="212" t="s">
        <v>285</v>
      </c>
      <c r="C97" s="213">
        <v>0</v>
      </c>
      <c r="D97" s="213">
        <v>350</v>
      </c>
      <c r="E97" s="213">
        <v>225</v>
      </c>
      <c r="F97" s="213"/>
      <c r="G97" s="133">
        <f t="shared" si="11"/>
        <v>-1</v>
      </c>
      <c r="H97" s="213">
        <v>425</v>
      </c>
      <c r="I97" s="213">
        <v>325</v>
      </c>
      <c r="J97" s="213">
        <v>275</v>
      </c>
      <c r="K97" s="213"/>
      <c r="L97" s="133">
        <f t="shared" si="12"/>
        <v>-1</v>
      </c>
      <c r="M97" s="213">
        <v>425</v>
      </c>
      <c r="N97" s="213">
        <v>325</v>
      </c>
      <c r="O97" s="213">
        <v>225</v>
      </c>
      <c r="P97" s="213"/>
      <c r="Q97" s="133">
        <f t="shared" si="13"/>
        <v>-1</v>
      </c>
      <c r="R97" s="213">
        <v>462.5</v>
      </c>
      <c r="S97" s="213">
        <v>275</v>
      </c>
      <c r="T97" s="213">
        <v>0</v>
      </c>
      <c r="U97" s="213"/>
      <c r="V97" s="133" t="e">
        <f t="shared" si="14"/>
        <v>#DIV/0!</v>
      </c>
    </row>
    <row r="98" spans="1:22" x14ac:dyDescent="0.2">
      <c r="A98" s="404"/>
      <c r="B98" s="212" t="s">
        <v>286</v>
      </c>
      <c r="C98" s="213">
        <v>0</v>
      </c>
      <c r="D98" s="213">
        <v>425</v>
      </c>
      <c r="E98" s="213">
        <v>225</v>
      </c>
      <c r="F98" s="213"/>
      <c r="G98" s="133">
        <f t="shared" si="11"/>
        <v>-1</v>
      </c>
      <c r="H98" s="213">
        <v>475</v>
      </c>
      <c r="I98" s="213">
        <v>375</v>
      </c>
      <c r="J98" s="213">
        <v>325</v>
      </c>
      <c r="K98" s="213"/>
      <c r="L98" s="133">
        <f t="shared" si="12"/>
        <v>-1</v>
      </c>
      <c r="M98" s="213">
        <v>475</v>
      </c>
      <c r="N98" s="213">
        <v>375</v>
      </c>
      <c r="O98" s="213">
        <v>300</v>
      </c>
      <c r="P98" s="213"/>
      <c r="Q98" s="133">
        <f t="shared" si="13"/>
        <v>-1</v>
      </c>
      <c r="R98" s="213">
        <v>475</v>
      </c>
      <c r="S98" s="213">
        <v>337.5</v>
      </c>
      <c r="T98" s="213">
        <v>0</v>
      </c>
      <c r="U98" s="213"/>
      <c r="V98" s="133" t="e">
        <f t="shared" si="14"/>
        <v>#DIV/0!</v>
      </c>
    </row>
    <row r="99" spans="1:22" x14ac:dyDescent="0.2">
      <c r="A99" s="160" t="s">
        <v>279</v>
      </c>
      <c r="B99" s="212" t="s">
        <v>285</v>
      </c>
      <c r="C99" s="213">
        <v>375</v>
      </c>
      <c r="D99" s="213">
        <v>275</v>
      </c>
      <c r="E99" s="213">
        <v>225</v>
      </c>
      <c r="F99" s="213"/>
      <c r="G99" s="133">
        <f t="shared" si="11"/>
        <v>-1</v>
      </c>
      <c r="H99" s="213">
        <v>387.5</v>
      </c>
      <c r="I99" s="213">
        <v>225</v>
      </c>
      <c r="J99" s="213">
        <v>275</v>
      </c>
      <c r="K99" s="213"/>
      <c r="L99" s="133">
        <f t="shared" si="12"/>
        <v>-1</v>
      </c>
      <c r="M99" s="213">
        <v>375</v>
      </c>
      <c r="N99" s="213">
        <v>225</v>
      </c>
      <c r="O99" s="213">
        <v>225</v>
      </c>
      <c r="P99" s="213"/>
      <c r="Q99" s="133">
        <f t="shared" si="13"/>
        <v>-1</v>
      </c>
      <c r="R99" s="213">
        <v>375</v>
      </c>
      <c r="S99" s="213">
        <v>225</v>
      </c>
      <c r="T99" s="213">
        <v>0</v>
      </c>
      <c r="U99" s="213"/>
      <c r="V99" s="133" t="e">
        <f t="shared" si="14"/>
        <v>#DIV/0!</v>
      </c>
    </row>
    <row r="100" spans="1:22" x14ac:dyDescent="0.2">
      <c r="A100" s="160" t="s">
        <v>280</v>
      </c>
      <c r="B100" s="212" t="s">
        <v>285</v>
      </c>
      <c r="C100" s="213">
        <v>400</v>
      </c>
      <c r="D100" s="213">
        <v>275</v>
      </c>
      <c r="E100" s="213">
        <v>225</v>
      </c>
      <c r="F100" s="213"/>
      <c r="G100" s="133">
        <f t="shared" si="11"/>
        <v>-1</v>
      </c>
      <c r="H100" s="213">
        <v>387.5</v>
      </c>
      <c r="I100" s="213">
        <v>250</v>
      </c>
      <c r="J100" s="213">
        <v>275</v>
      </c>
      <c r="K100" s="213"/>
      <c r="L100" s="133">
        <f t="shared" si="12"/>
        <v>-1</v>
      </c>
      <c r="M100" s="213">
        <v>375</v>
      </c>
      <c r="N100" s="213">
        <v>250</v>
      </c>
      <c r="O100" s="213">
        <v>225</v>
      </c>
      <c r="P100" s="213"/>
      <c r="Q100" s="133">
        <f t="shared" si="13"/>
        <v>-1</v>
      </c>
      <c r="R100" s="213">
        <v>375</v>
      </c>
      <c r="S100" s="213">
        <v>225</v>
      </c>
      <c r="T100" s="213">
        <v>0</v>
      </c>
      <c r="U100" s="213"/>
      <c r="V100" s="133" t="e">
        <f t="shared" si="14"/>
        <v>#DIV/0!</v>
      </c>
    </row>
    <row r="101" spans="1:22" x14ac:dyDescent="0.2">
      <c r="A101" s="405" t="s">
        <v>289</v>
      </c>
      <c r="B101" s="405"/>
      <c r="C101" s="405"/>
      <c r="D101" s="405"/>
      <c r="E101" s="405"/>
      <c r="F101" s="405"/>
      <c r="G101" s="405"/>
      <c r="H101" s="405"/>
      <c r="I101" s="405"/>
      <c r="J101" s="405"/>
      <c r="K101" s="405"/>
      <c r="L101" s="405"/>
      <c r="M101" s="405"/>
      <c r="N101" s="405"/>
      <c r="O101" s="405"/>
      <c r="P101" s="405"/>
      <c r="Q101" s="405"/>
      <c r="R101" s="405"/>
      <c r="S101" s="405"/>
      <c r="T101" s="405"/>
      <c r="U101" s="405"/>
      <c r="V101" s="405"/>
    </row>
    <row r="102" spans="1:22" x14ac:dyDescent="0.2">
      <c r="A102" s="405" t="s">
        <v>288</v>
      </c>
      <c r="B102" s="405"/>
      <c r="C102" s="405"/>
      <c r="D102" s="405"/>
      <c r="E102" s="405"/>
      <c r="F102" s="405"/>
      <c r="G102" s="405"/>
      <c r="H102" s="405"/>
      <c r="I102" s="405"/>
      <c r="J102" s="405"/>
      <c r="K102" s="405"/>
      <c r="L102" s="405"/>
      <c r="M102" s="405"/>
      <c r="N102" s="405"/>
      <c r="O102" s="405"/>
      <c r="P102" s="405"/>
      <c r="Q102" s="405"/>
      <c r="R102" s="405"/>
      <c r="S102" s="405"/>
      <c r="T102" s="405"/>
      <c r="U102" s="405"/>
      <c r="V102" s="405"/>
    </row>
    <row r="103" spans="1:22" x14ac:dyDescent="0.2">
      <c r="A103" s="192"/>
      <c r="B103" s="191"/>
      <c r="C103" s="192"/>
      <c r="D103" s="192"/>
      <c r="E103" s="191"/>
      <c r="F103" s="192"/>
      <c r="G103" s="192"/>
      <c r="H103" s="191"/>
    </row>
    <row r="104" spans="1:22" x14ac:dyDescent="0.2">
      <c r="A104" s="192"/>
      <c r="B104" s="191"/>
      <c r="C104" s="192"/>
      <c r="D104" s="192"/>
      <c r="E104" s="191"/>
      <c r="F104" s="192"/>
      <c r="G104" s="192"/>
      <c r="H104" s="191"/>
    </row>
    <row r="105" spans="1:22" x14ac:dyDescent="0.2">
      <c r="A105" s="192"/>
      <c r="B105" s="191"/>
      <c r="C105" s="192"/>
      <c r="D105" s="192"/>
      <c r="E105" s="191"/>
      <c r="F105" s="192"/>
      <c r="G105" s="192"/>
      <c r="H105" s="191"/>
    </row>
    <row r="106" spans="1:22" x14ac:dyDescent="0.2">
      <c r="A106" s="192"/>
      <c r="B106" s="191"/>
      <c r="C106" s="192"/>
      <c r="D106" s="192"/>
      <c r="E106" s="191"/>
      <c r="F106" s="192"/>
      <c r="G106" s="192"/>
      <c r="H106" s="191"/>
    </row>
    <row r="107" spans="1:22" x14ac:dyDescent="0.2">
      <c r="A107" s="192"/>
      <c r="B107" s="191"/>
      <c r="C107" s="192"/>
      <c r="D107" s="192"/>
      <c r="E107" s="191"/>
      <c r="F107" s="192"/>
      <c r="G107" s="192"/>
      <c r="H107" s="191"/>
    </row>
    <row r="108" spans="1:22" x14ac:dyDescent="0.2">
      <c r="A108" s="192"/>
      <c r="B108" s="191"/>
      <c r="C108" s="192"/>
      <c r="D108" s="192"/>
      <c r="E108" s="191"/>
      <c r="F108" s="192"/>
      <c r="G108" s="192"/>
      <c r="H108" s="191"/>
    </row>
    <row r="109" spans="1:22" x14ac:dyDescent="0.2">
      <c r="A109" s="190"/>
      <c r="B109" s="190"/>
      <c r="C109" s="190"/>
      <c r="D109" s="190"/>
      <c r="E109" s="190"/>
      <c r="F109" s="190"/>
      <c r="G109" s="190"/>
      <c r="H109" s="190"/>
    </row>
    <row r="110" spans="1:22" x14ac:dyDescent="0.2">
      <c r="A110" s="190"/>
      <c r="B110" s="190"/>
      <c r="C110" s="190"/>
      <c r="D110" s="190"/>
      <c r="E110" s="190"/>
      <c r="F110" s="190"/>
      <c r="G110" s="190"/>
      <c r="H110" s="190"/>
    </row>
  </sheetData>
  <mergeCells count="57">
    <mergeCell ref="A4:V4"/>
    <mergeCell ref="A1:V1"/>
    <mergeCell ref="C2:G2"/>
    <mergeCell ref="A27:V27"/>
    <mergeCell ref="A18:A19"/>
    <mergeCell ref="A13:A14"/>
    <mergeCell ref="A17:V17"/>
    <mergeCell ref="A5:A6"/>
    <mergeCell ref="A7:A8"/>
    <mergeCell ref="A9:A10"/>
    <mergeCell ref="A11:A12"/>
    <mergeCell ref="H2:L2"/>
    <mergeCell ref="M2:Q2"/>
    <mergeCell ref="R2:V2"/>
    <mergeCell ref="B2:B3"/>
    <mergeCell ref="A2:A3"/>
    <mergeCell ref="A54:V54"/>
    <mergeCell ref="A79:V79"/>
    <mergeCell ref="A102:V102"/>
    <mergeCell ref="A64:V64"/>
    <mergeCell ref="A41:V41"/>
    <mergeCell ref="A95:A96"/>
    <mergeCell ref="A97:A98"/>
    <mergeCell ref="A101:V101"/>
    <mergeCell ref="A80:A81"/>
    <mergeCell ref="A82:A83"/>
    <mergeCell ref="A84:A85"/>
    <mergeCell ref="A86:A87"/>
    <mergeCell ref="A88:A89"/>
    <mergeCell ref="A93:A94"/>
    <mergeCell ref="A92:V92"/>
    <mergeCell ref="A57:A58"/>
    <mergeCell ref="A59:A60"/>
    <mergeCell ref="A63:V63"/>
    <mergeCell ref="A76:V76"/>
    <mergeCell ref="M77:Q77"/>
    <mergeCell ref="R77:V77"/>
    <mergeCell ref="A77:A78"/>
    <mergeCell ref="B77:B78"/>
    <mergeCell ref="C77:G77"/>
    <mergeCell ref="H77:L77"/>
    <mergeCell ref="A55:A56"/>
    <mergeCell ref="A20:A21"/>
    <mergeCell ref="A22:A23"/>
    <mergeCell ref="A26:V26"/>
    <mergeCell ref="A38:V38"/>
    <mergeCell ref="C39:G39"/>
    <mergeCell ref="H39:L39"/>
    <mergeCell ref="M39:Q39"/>
    <mergeCell ref="R39:V39"/>
    <mergeCell ref="A39:A40"/>
    <mergeCell ref="B39:B40"/>
    <mergeCell ref="A42:A43"/>
    <mergeCell ref="A44:A45"/>
    <mergeCell ref="A46:A47"/>
    <mergeCell ref="A48:A49"/>
    <mergeCell ref="A50:A51"/>
  </mergeCells>
  <pageMargins left="0.7" right="0.7" top="0.75" bottom="0.75" header="0.3" footer="0.3"/>
  <pageSetup paperSize="1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A47B-4E74-42DB-8F1D-39F97C6E9D19}">
  <dimension ref="A1:V49"/>
  <sheetViews>
    <sheetView topLeftCell="A13" zoomScaleNormal="100" workbookViewId="0">
      <selection activeCell="B38" sqref="B38:L48"/>
    </sheetView>
  </sheetViews>
  <sheetFormatPr baseColWidth="10" defaultRowHeight="15" x14ac:dyDescent="0.25"/>
  <cols>
    <col min="1" max="1" width="16.7109375" bestFit="1" customWidth="1"/>
    <col min="2" max="2" width="9.7109375" bestFit="1" customWidth="1"/>
    <col min="3" max="3" width="9.5703125" customWidth="1"/>
    <col min="4" max="4" width="9.7109375" bestFit="1" customWidth="1"/>
    <col min="5" max="6" width="8.28515625" bestFit="1" customWidth="1"/>
    <col min="7" max="7" width="8.85546875" bestFit="1" customWidth="1"/>
    <col min="8" max="9" width="7.28515625" bestFit="1" customWidth="1"/>
    <col min="10" max="10" width="8.85546875" bestFit="1" customWidth="1"/>
    <col min="11" max="13" width="9.7109375" bestFit="1" customWidth="1"/>
    <col min="19" max="19" width="13.42578125" bestFit="1" customWidth="1"/>
    <col min="20" max="20" width="12" bestFit="1" customWidth="1"/>
    <col min="22" max="22" width="13.42578125" bestFit="1" customWidth="1"/>
  </cols>
  <sheetData>
    <row r="1" spans="1:22" x14ac:dyDescent="0.25">
      <c r="A1" s="413" t="s">
        <v>414</v>
      </c>
      <c r="B1" s="414"/>
      <c r="C1" s="414"/>
      <c r="D1" s="414"/>
      <c r="E1" s="414"/>
      <c r="F1" s="414"/>
      <c r="G1" s="414"/>
      <c r="H1" s="414"/>
      <c r="I1" s="414"/>
      <c r="J1" s="414"/>
      <c r="K1" s="414"/>
      <c r="L1" s="414"/>
      <c r="M1" s="415"/>
    </row>
    <row r="2" spans="1:22" x14ac:dyDescent="0.25">
      <c r="A2" s="382" t="s">
        <v>290</v>
      </c>
      <c r="B2" s="421" t="s">
        <v>291</v>
      </c>
      <c r="C2" s="455"/>
      <c r="D2" s="456"/>
      <c r="E2" s="423" t="s">
        <v>292</v>
      </c>
      <c r="F2" s="425"/>
      <c r="G2" s="425"/>
      <c r="H2" s="425"/>
      <c r="I2" s="425"/>
      <c r="J2" s="424"/>
      <c r="K2" s="421" t="s">
        <v>293</v>
      </c>
      <c r="L2" s="455"/>
      <c r="M2" s="456"/>
      <c r="R2" s="225" t="s">
        <v>316</v>
      </c>
      <c r="S2" s="225"/>
      <c r="T2" s="225"/>
      <c r="U2" s="225"/>
      <c r="V2" s="225"/>
    </row>
    <row r="3" spans="1:22" x14ac:dyDescent="0.25">
      <c r="A3" s="459"/>
      <c r="B3" s="422"/>
      <c r="C3" s="457"/>
      <c r="D3" s="458"/>
      <c r="E3" s="423" t="s">
        <v>294</v>
      </c>
      <c r="F3" s="425"/>
      <c r="G3" s="424"/>
      <c r="H3" s="423" t="s">
        <v>295</v>
      </c>
      <c r="I3" s="425"/>
      <c r="J3" s="424"/>
      <c r="K3" s="422"/>
      <c r="L3" s="457"/>
      <c r="M3" s="458"/>
      <c r="R3" s="225"/>
      <c r="S3" s="225" t="s">
        <v>317</v>
      </c>
      <c r="T3" s="225" t="s">
        <v>318</v>
      </c>
      <c r="U3" s="225" t="s">
        <v>319</v>
      </c>
      <c r="V3" s="225" t="s">
        <v>186</v>
      </c>
    </row>
    <row r="4" spans="1:22" x14ac:dyDescent="0.25">
      <c r="A4" s="383"/>
      <c r="B4" s="301">
        <v>2016</v>
      </c>
      <c r="C4" s="301">
        <v>2017</v>
      </c>
      <c r="D4" s="301">
        <v>2018</v>
      </c>
      <c r="E4" s="301">
        <v>2016</v>
      </c>
      <c r="F4" s="301">
        <v>2017</v>
      </c>
      <c r="G4" s="301">
        <v>2018</v>
      </c>
      <c r="H4" s="301">
        <v>2016</v>
      </c>
      <c r="I4" s="301">
        <v>2017</v>
      </c>
      <c r="J4" s="301">
        <v>2018</v>
      </c>
      <c r="K4" s="301">
        <v>2016</v>
      </c>
      <c r="L4" s="301">
        <v>2017</v>
      </c>
      <c r="M4" s="301">
        <v>2018</v>
      </c>
      <c r="R4" s="225">
        <v>1996</v>
      </c>
      <c r="S4" s="227">
        <v>135169804</v>
      </c>
      <c r="T4" s="227">
        <v>87519228</v>
      </c>
      <c r="U4" s="227">
        <v>19344140</v>
      </c>
      <c r="V4" s="227">
        <v>242033172</v>
      </c>
    </row>
    <row r="5" spans="1:22" x14ac:dyDescent="0.25">
      <c r="A5" s="214" t="s">
        <v>296</v>
      </c>
      <c r="B5" s="215">
        <v>0</v>
      </c>
      <c r="C5" s="215">
        <v>0</v>
      </c>
      <c r="D5" s="215">
        <v>0</v>
      </c>
      <c r="E5" s="215">
        <v>0.16500000000000001</v>
      </c>
      <c r="F5" s="215">
        <v>3.0950000000000002</v>
      </c>
      <c r="G5" s="215">
        <v>3.9420000000000002</v>
      </c>
      <c r="H5" s="215">
        <v>0</v>
      </c>
      <c r="I5" s="215">
        <v>0</v>
      </c>
      <c r="J5" s="215">
        <v>0</v>
      </c>
      <c r="K5" s="215">
        <v>0.16500000000000001</v>
      </c>
      <c r="L5" s="215">
        <v>3.0950000000000002</v>
      </c>
      <c r="M5" s="215">
        <v>3.9420000000000002</v>
      </c>
      <c r="R5" s="225">
        <v>1997</v>
      </c>
      <c r="S5" s="227">
        <v>175671044</v>
      </c>
      <c r="T5" s="227">
        <v>99355647</v>
      </c>
      <c r="U5" s="227">
        <v>26687277</v>
      </c>
      <c r="V5" s="227">
        <v>301713968</v>
      </c>
    </row>
    <row r="6" spans="1:22" s="112" customFormat="1" x14ac:dyDescent="0.25">
      <c r="A6" s="214" t="s">
        <v>297</v>
      </c>
      <c r="B6" s="215">
        <v>0</v>
      </c>
      <c r="C6" s="215">
        <v>0</v>
      </c>
      <c r="D6" s="215">
        <v>18.489999999999998</v>
      </c>
      <c r="E6" s="215">
        <v>66.19</v>
      </c>
      <c r="F6" s="215">
        <v>61.070999999999998</v>
      </c>
      <c r="G6" s="215">
        <v>13.79</v>
      </c>
      <c r="H6" s="215">
        <v>0</v>
      </c>
      <c r="I6" s="215">
        <v>0</v>
      </c>
      <c r="J6" s="215">
        <v>71.14</v>
      </c>
      <c r="K6" s="215">
        <v>66.19</v>
      </c>
      <c r="L6" s="215">
        <v>61.070999999999998</v>
      </c>
      <c r="M6" s="215">
        <v>103.42</v>
      </c>
      <c r="R6" s="225">
        <v>1999</v>
      </c>
      <c r="S6" s="227">
        <v>186035029</v>
      </c>
      <c r="T6" s="227">
        <v>107976074</v>
      </c>
      <c r="U6" s="227">
        <v>33667102</v>
      </c>
      <c r="V6" s="227">
        <v>327678205</v>
      </c>
    </row>
    <row r="7" spans="1:22" x14ac:dyDescent="0.25">
      <c r="A7" s="212" t="s">
        <v>298</v>
      </c>
      <c r="B7" s="215">
        <v>14911.317999999999</v>
      </c>
      <c r="C7" s="215">
        <v>13248.763999999999</v>
      </c>
      <c r="D7" s="215">
        <v>19301.687999999998</v>
      </c>
      <c r="E7" s="215">
        <v>2986.5419999999999</v>
      </c>
      <c r="F7" s="215">
        <v>844.16800000000001</v>
      </c>
      <c r="G7" s="215">
        <v>2856.7080000000001</v>
      </c>
      <c r="H7" s="215">
        <v>25.7</v>
      </c>
      <c r="I7" s="215">
        <v>0</v>
      </c>
      <c r="J7" s="215">
        <v>140</v>
      </c>
      <c r="K7" s="215">
        <v>17923.560000000001</v>
      </c>
      <c r="L7" s="215">
        <v>14092.931999999999</v>
      </c>
      <c r="M7" s="215">
        <v>22298.395999999997</v>
      </c>
      <c r="R7" s="225">
        <v>2000</v>
      </c>
      <c r="S7" s="227">
        <v>355207662</v>
      </c>
      <c r="T7" s="227">
        <v>120440370</v>
      </c>
      <c r="U7" s="227">
        <v>33393302</v>
      </c>
      <c r="V7" s="227">
        <v>509041334</v>
      </c>
    </row>
    <row r="8" spans="1:22" x14ac:dyDescent="0.25">
      <c r="A8" s="212" t="s">
        <v>299</v>
      </c>
      <c r="B8" s="215">
        <v>30872.76</v>
      </c>
      <c r="C8" s="215">
        <v>52603.775999999998</v>
      </c>
      <c r="D8" s="215">
        <v>30970.006000000001</v>
      </c>
      <c r="E8" s="215">
        <v>943.58</v>
      </c>
      <c r="F8" s="215">
        <v>545.57299999999998</v>
      </c>
      <c r="G8" s="215">
        <v>458.34</v>
      </c>
      <c r="H8" s="215">
        <v>6.5229999999999997</v>
      </c>
      <c r="I8" s="215">
        <v>11.404999999999999</v>
      </c>
      <c r="J8" s="215">
        <v>1239.8430000000001</v>
      </c>
      <c r="K8" s="215">
        <v>31822.863000000001</v>
      </c>
      <c r="L8" s="215">
        <v>53160.753999999994</v>
      </c>
      <c r="M8" s="215">
        <v>32668.189000000002</v>
      </c>
      <c r="R8" s="225">
        <v>2001</v>
      </c>
      <c r="S8" s="227">
        <v>422117624</v>
      </c>
      <c r="T8" s="227">
        <v>121706615</v>
      </c>
      <c r="U8" s="227">
        <v>21364383</v>
      </c>
      <c r="V8" s="227">
        <v>565188622</v>
      </c>
    </row>
    <row r="9" spans="1:22" x14ac:dyDescent="0.25">
      <c r="A9" s="212" t="s">
        <v>300</v>
      </c>
      <c r="B9" s="215">
        <v>162726.20300000001</v>
      </c>
      <c r="C9" s="215">
        <v>161220.87</v>
      </c>
      <c r="D9" s="215">
        <v>181194.37599999999</v>
      </c>
      <c r="E9" s="215">
        <v>18400.594000000001</v>
      </c>
      <c r="F9" s="215">
        <v>12482.398999999999</v>
      </c>
      <c r="G9" s="215">
        <v>16348.912</v>
      </c>
      <c r="H9" s="215">
        <v>4630.6059999999998</v>
      </c>
      <c r="I9" s="215">
        <v>4884.5169999999998</v>
      </c>
      <c r="J9" s="215">
        <v>12427.736000000001</v>
      </c>
      <c r="K9" s="215">
        <v>185757.40300000002</v>
      </c>
      <c r="L9" s="215">
        <v>178587.78599999999</v>
      </c>
      <c r="M9" s="215">
        <v>209971.024</v>
      </c>
      <c r="R9" s="225">
        <v>2002</v>
      </c>
      <c r="S9" s="227">
        <v>459598864</v>
      </c>
      <c r="T9" s="227">
        <v>95384544</v>
      </c>
      <c r="U9" s="227">
        <v>15798762</v>
      </c>
      <c r="V9" s="227">
        <v>570782170</v>
      </c>
    </row>
    <row r="10" spans="1:22" x14ac:dyDescent="0.25">
      <c r="A10" s="212" t="s">
        <v>301</v>
      </c>
      <c r="B10" s="215">
        <v>333438.245</v>
      </c>
      <c r="C10" s="215">
        <v>284858.32299999997</v>
      </c>
      <c r="D10" s="215">
        <v>343190.89600000001</v>
      </c>
      <c r="E10" s="215">
        <v>31231.262999999999</v>
      </c>
      <c r="F10" s="215">
        <v>22658.26</v>
      </c>
      <c r="G10" s="215">
        <v>40157.14</v>
      </c>
      <c r="H10" s="215">
        <v>14079.357</v>
      </c>
      <c r="I10" s="215">
        <v>18379.227999999999</v>
      </c>
      <c r="J10" s="215">
        <v>17157.832999999999</v>
      </c>
      <c r="K10" s="215">
        <v>378748.86499999999</v>
      </c>
      <c r="L10" s="215">
        <v>325895.81099999999</v>
      </c>
      <c r="M10" s="215">
        <v>400505.86900000001</v>
      </c>
      <c r="R10" s="225">
        <v>2003</v>
      </c>
      <c r="S10" s="227">
        <v>517275967</v>
      </c>
      <c r="T10" s="227">
        <v>70183358</v>
      </c>
      <c r="U10" s="227">
        <v>12671888</v>
      </c>
      <c r="V10" s="227">
        <v>600131213</v>
      </c>
    </row>
    <row r="11" spans="1:22" x14ac:dyDescent="0.25">
      <c r="A11" s="212" t="s">
        <v>302</v>
      </c>
      <c r="B11" s="215">
        <v>406378.13299999997</v>
      </c>
      <c r="C11" s="215">
        <v>356586.353</v>
      </c>
      <c r="D11" s="215">
        <v>461750.55300000001</v>
      </c>
      <c r="E11" s="215">
        <v>88459.298999999999</v>
      </c>
      <c r="F11" s="215">
        <v>72754.148000000001</v>
      </c>
      <c r="G11" s="215">
        <v>94105.615999999995</v>
      </c>
      <c r="H11" s="215">
        <v>1747.1030000000001</v>
      </c>
      <c r="I11" s="215">
        <v>8136.6080000000002</v>
      </c>
      <c r="J11" s="215">
        <v>34772.017999999996</v>
      </c>
      <c r="K11" s="215">
        <v>496584.53499999997</v>
      </c>
      <c r="L11" s="215">
        <v>437477.109</v>
      </c>
      <c r="M11" s="215">
        <v>590628.18700000003</v>
      </c>
      <c r="R11" s="225">
        <v>2004</v>
      </c>
      <c r="S11" s="227">
        <v>454557377</v>
      </c>
      <c r="T11" s="227">
        <v>62161175</v>
      </c>
      <c r="U11" s="227">
        <v>9399397</v>
      </c>
      <c r="V11" s="227">
        <v>526117949</v>
      </c>
    </row>
    <row r="12" spans="1:22" x14ac:dyDescent="0.25">
      <c r="A12" s="212" t="s">
        <v>303</v>
      </c>
      <c r="B12" s="215">
        <v>9303.884</v>
      </c>
      <c r="C12" s="215">
        <v>2037.367</v>
      </c>
      <c r="D12" s="215">
        <v>3912.06</v>
      </c>
      <c r="E12" s="215">
        <v>11064.475</v>
      </c>
      <c r="F12" s="215">
        <v>4609.1360000000004</v>
      </c>
      <c r="G12" s="215">
        <v>6613.4269999999997</v>
      </c>
      <c r="H12" s="215">
        <v>2E-3</v>
      </c>
      <c r="I12" s="215">
        <v>30.396000000000001</v>
      </c>
      <c r="J12" s="215">
        <v>2.5</v>
      </c>
      <c r="K12" s="215">
        <v>20368.361000000001</v>
      </c>
      <c r="L12" s="215">
        <v>6676.8990000000003</v>
      </c>
      <c r="M12" s="215">
        <v>10527.986999999999</v>
      </c>
      <c r="R12" s="225">
        <v>2005</v>
      </c>
      <c r="S12" s="227">
        <v>528219123</v>
      </c>
      <c r="T12" s="227">
        <v>90100557</v>
      </c>
      <c r="U12" s="227">
        <v>31587725</v>
      </c>
      <c r="V12" s="227">
        <v>649907405</v>
      </c>
    </row>
    <row r="13" spans="1:22" x14ac:dyDescent="0.25">
      <c r="A13" s="212" t="s">
        <v>304</v>
      </c>
      <c r="B13" s="215">
        <v>0</v>
      </c>
      <c r="C13" s="215">
        <v>0</v>
      </c>
      <c r="D13" s="215">
        <v>0.3</v>
      </c>
      <c r="E13" s="215">
        <v>0</v>
      </c>
      <c r="F13" s="215">
        <v>0.15</v>
      </c>
      <c r="G13" s="215">
        <v>0</v>
      </c>
      <c r="H13" s="215">
        <v>0</v>
      </c>
      <c r="I13" s="215">
        <v>0</v>
      </c>
      <c r="J13" s="215">
        <v>0</v>
      </c>
      <c r="K13" s="215">
        <v>0</v>
      </c>
      <c r="L13" s="215">
        <v>0.15</v>
      </c>
      <c r="M13" s="215">
        <v>0.3</v>
      </c>
      <c r="R13" s="225">
        <v>2007</v>
      </c>
      <c r="S13" s="227">
        <v>645935956</v>
      </c>
      <c r="T13" s="227">
        <v>93428473</v>
      </c>
      <c r="U13" s="227">
        <v>8710391</v>
      </c>
      <c r="V13" s="227">
        <v>748074820</v>
      </c>
    </row>
    <row r="14" spans="1:22" x14ac:dyDescent="0.25">
      <c r="A14" s="212" t="s">
        <v>305</v>
      </c>
      <c r="B14" s="215">
        <v>0</v>
      </c>
      <c r="C14" s="215">
        <v>0</v>
      </c>
      <c r="D14" s="215">
        <v>0</v>
      </c>
      <c r="E14" s="215">
        <v>3.57</v>
      </c>
      <c r="F14" s="215">
        <v>0</v>
      </c>
      <c r="G14" s="215">
        <v>4.2990000000000004</v>
      </c>
      <c r="H14" s="215">
        <v>0</v>
      </c>
      <c r="I14" s="215">
        <v>0</v>
      </c>
      <c r="J14" s="215">
        <v>0</v>
      </c>
      <c r="K14" s="215">
        <v>3.57</v>
      </c>
      <c r="L14" s="215">
        <v>0</v>
      </c>
      <c r="M14" s="215">
        <v>4.2990000000000004</v>
      </c>
      <c r="R14" s="225">
        <v>2008</v>
      </c>
      <c r="S14" s="227">
        <v>669596858</v>
      </c>
      <c r="T14" s="227">
        <v>125498308</v>
      </c>
      <c r="U14" s="227">
        <v>13688181</v>
      </c>
      <c r="V14" s="227">
        <v>808783347</v>
      </c>
    </row>
    <row r="15" spans="1:22" x14ac:dyDescent="0.25">
      <c r="A15" s="212" t="s">
        <v>186</v>
      </c>
      <c r="B15" s="79">
        <f>SUM(B5:B14)</f>
        <v>957630.54299999995</v>
      </c>
      <c r="C15" s="79">
        <f>SUM(C5:C14)</f>
        <v>870555.45299999986</v>
      </c>
      <c r="D15" s="79">
        <f>SUM(D5:D14)</f>
        <v>1040338.3690000002</v>
      </c>
      <c r="E15" s="79">
        <f>SUM(E5:E14)</f>
        <v>153155.67800000001</v>
      </c>
      <c r="F15" s="79">
        <f>SUM(F5:F14)</f>
        <v>113958</v>
      </c>
      <c r="G15" s="79">
        <f>SUM(G5:G14)</f>
        <v>160562.17399999997</v>
      </c>
      <c r="H15" s="79">
        <f>SUM(H5:H14)</f>
        <v>20489.291000000001</v>
      </c>
      <c r="I15" s="79">
        <f>SUM(I5:I14)</f>
        <v>31442.153999999999</v>
      </c>
      <c r="J15" s="79">
        <f>SUM(J5:J14)</f>
        <v>65811.069999999992</v>
      </c>
      <c r="K15" s="79">
        <f>SUM(K5:K14)</f>
        <v>1131275.5120000001</v>
      </c>
      <c r="L15" s="79">
        <f>SUM(L5:L14)</f>
        <v>1015955.607</v>
      </c>
      <c r="M15" s="79">
        <f>SUM(M5:M14)</f>
        <v>1266711.6130000004</v>
      </c>
      <c r="R15" s="225">
        <v>2010</v>
      </c>
      <c r="S15" s="227">
        <v>602142263</v>
      </c>
      <c r="T15" s="227">
        <v>75437320</v>
      </c>
      <c r="U15" s="227">
        <v>23542006</v>
      </c>
      <c r="V15" s="227">
        <v>701121589</v>
      </c>
    </row>
    <row r="16" spans="1:22" x14ac:dyDescent="0.25">
      <c r="A16" s="405" t="s">
        <v>312</v>
      </c>
      <c r="B16" s="405"/>
      <c r="C16" s="405"/>
      <c r="D16" s="405"/>
      <c r="E16" s="405"/>
      <c r="F16" s="405"/>
      <c r="G16" s="405"/>
      <c r="H16" s="405"/>
      <c r="I16" s="405"/>
      <c r="J16" s="405"/>
      <c r="K16" s="405"/>
      <c r="L16" s="405"/>
      <c r="M16" s="405"/>
      <c r="R16" s="225">
        <v>2011</v>
      </c>
      <c r="S16" s="227">
        <v>681916797</v>
      </c>
      <c r="T16" s="227">
        <v>94052153</v>
      </c>
      <c r="U16" s="227">
        <v>40696383</v>
      </c>
      <c r="V16" s="227">
        <v>816665333</v>
      </c>
    </row>
    <row r="17" spans="1:22" x14ac:dyDescent="0.25">
      <c r="A17" s="405" t="s">
        <v>307</v>
      </c>
      <c r="B17" s="405"/>
      <c r="C17" s="405"/>
      <c r="D17" s="405"/>
      <c r="E17" s="405"/>
      <c r="F17" s="405"/>
      <c r="G17" s="405"/>
      <c r="H17" s="405"/>
      <c r="I17" s="405"/>
      <c r="J17" s="405"/>
      <c r="K17" s="405"/>
      <c r="L17" s="405"/>
      <c r="M17" s="405"/>
      <c r="N17" s="302"/>
      <c r="R17" s="225">
        <v>2012</v>
      </c>
      <c r="S17" s="227">
        <v>881764871</v>
      </c>
      <c r="T17" s="227">
        <v>114940176</v>
      </c>
      <c r="U17" s="227">
        <v>45930007</v>
      </c>
      <c r="V17" s="227">
        <v>1042635054</v>
      </c>
    </row>
    <row r="18" spans="1:22" x14ac:dyDescent="0.25">
      <c r="A18" s="219"/>
      <c r="B18" s="219"/>
      <c r="C18" s="219"/>
      <c r="D18" s="219"/>
      <c r="E18" s="219"/>
      <c r="F18" s="219"/>
      <c r="G18" s="219"/>
      <c r="H18" s="219"/>
      <c r="I18" s="219"/>
      <c r="J18" s="219"/>
      <c r="K18" s="219"/>
      <c r="L18" s="219"/>
      <c r="M18" s="219"/>
      <c r="R18" s="225">
        <v>2013</v>
      </c>
      <c r="S18" s="227">
        <v>1031461850</v>
      </c>
      <c r="T18" s="227">
        <v>129767391</v>
      </c>
      <c r="U18" s="227">
        <v>20783176</v>
      </c>
      <c r="V18" s="227">
        <v>1182012417</v>
      </c>
    </row>
    <row r="19" spans="1:22" x14ac:dyDescent="0.25">
      <c r="A19" s="219"/>
      <c r="B19" s="219"/>
      <c r="C19" s="219"/>
      <c r="D19" s="296"/>
      <c r="E19" s="420" t="s">
        <v>313</v>
      </c>
      <c r="F19" s="420"/>
      <c r="G19" s="420"/>
      <c r="H19" s="420"/>
      <c r="I19" s="420"/>
      <c r="J19" s="420"/>
      <c r="K19" s="79">
        <v>28433.523000000001</v>
      </c>
      <c r="L19" s="79">
        <v>18158.351999999999</v>
      </c>
      <c r="M19" s="79">
        <v>38936.114000000001</v>
      </c>
      <c r="R19" s="225">
        <v>2014</v>
      </c>
      <c r="S19" s="227">
        <v>909784707</v>
      </c>
      <c r="T19" s="227">
        <v>120607285</v>
      </c>
      <c r="U19" s="227">
        <v>29649575</v>
      </c>
      <c r="V19" s="227">
        <v>1060041567</v>
      </c>
    </row>
    <row r="20" spans="1:22" x14ac:dyDescent="0.25">
      <c r="A20" s="15"/>
      <c r="B20" s="15"/>
      <c r="C20" s="15"/>
      <c r="D20" s="15"/>
      <c r="E20" s="15"/>
      <c r="F20" s="15"/>
      <c r="G20" s="15"/>
      <c r="H20" s="15"/>
      <c r="I20" s="15"/>
      <c r="J20" s="15"/>
      <c r="K20" s="15"/>
      <c r="L20" s="15"/>
      <c r="M20" s="15"/>
      <c r="R20" s="225">
        <v>2015</v>
      </c>
      <c r="S20" s="227">
        <v>1050473041</v>
      </c>
      <c r="T20" s="227">
        <v>145294410</v>
      </c>
      <c r="U20" s="227">
        <v>42291177</v>
      </c>
      <c r="V20" s="227">
        <v>1238058628</v>
      </c>
    </row>
    <row r="21" spans="1:22" s="112" customFormat="1" x14ac:dyDescent="0.25">
      <c r="A21" s="15"/>
      <c r="B21" s="15"/>
      <c r="C21" s="15"/>
      <c r="D21" s="15"/>
      <c r="E21" s="15"/>
      <c r="F21" s="15"/>
      <c r="G21" s="15"/>
      <c r="H21" s="15"/>
      <c r="I21" s="15"/>
      <c r="J21" s="15"/>
      <c r="K21" s="15"/>
      <c r="L21" s="15"/>
      <c r="M21" s="15"/>
      <c r="R21" s="225">
        <v>2016</v>
      </c>
      <c r="S21" s="227">
        <v>957630543</v>
      </c>
      <c r="T21" s="227">
        <v>153155678</v>
      </c>
      <c r="U21" s="227">
        <v>20489291</v>
      </c>
      <c r="V21" s="227">
        <v>1131275512</v>
      </c>
    </row>
    <row r="22" spans="1:22" s="112" customFormat="1" x14ac:dyDescent="0.25">
      <c r="A22" s="15"/>
      <c r="B22" s="15"/>
      <c r="C22" s="15"/>
      <c r="D22" s="15"/>
      <c r="E22" s="15"/>
      <c r="F22" s="15"/>
      <c r="G22" s="15"/>
      <c r="H22" s="15"/>
      <c r="I22" s="15"/>
      <c r="J22" s="15"/>
      <c r="K22" s="15"/>
      <c r="L22" s="15"/>
      <c r="M22" s="15"/>
      <c r="R22" s="225">
        <v>2017</v>
      </c>
      <c r="S22" s="225">
        <v>870555453</v>
      </c>
      <c r="T22" s="225">
        <v>113958000</v>
      </c>
      <c r="U22" s="225">
        <v>31442154</v>
      </c>
      <c r="V22" s="226">
        <v>1015955607</v>
      </c>
    </row>
    <row r="23" spans="1:22" s="112" customFormat="1" x14ac:dyDescent="0.25">
      <c r="A23" s="15"/>
      <c r="B23" s="15"/>
      <c r="C23" s="15"/>
      <c r="D23" s="15"/>
      <c r="E23" s="15"/>
      <c r="F23" s="15"/>
      <c r="G23" s="15"/>
      <c r="H23" s="15"/>
      <c r="I23" s="15"/>
      <c r="J23" s="15"/>
      <c r="K23" s="15"/>
      <c r="L23" s="15"/>
      <c r="M23" s="15"/>
      <c r="R23" s="225">
        <v>2018</v>
      </c>
      <c r="S23" s="228">
        <v>1040338369</v>
      </c>
      <c r="T23" s="228">
        <v>160562174</v>
      </c>
      <c r="U23" s="228">
        <v>65811070</v>
      </c>
      <c r="V23" s="226">
        <v>1266711613</v>
      </c>
    </row>
    <row r="24" spans="1:22" s="112" customFormat="1" x14ac:dyDescent="0.25">
      <c r="A24" s="15"/>
      <c r="B24" s="15"/>
      <c r="C24" s="15"/>
      <c r="D24" s="15"/>
      <c r="E24" s="15"/>
      <c r="F24" s="15"/>
      <c r="G24" s="15"/>
      <c r="H24" s="15"/>
      <c r="I24" s="15"/>
      <c r="J24" s="15"/>
      <c r="K24" s="15"/>
      <c r="L24" s="15"/>
      <c r="M24" s="15"/>
      <c r="R24" s="303">
        <v>2019</v>
      </c>
      <c r="S24" s="304">
        <v>1102141162</v>
      </c>
      <c r="T24" s="304">
        <v>166254507</v>
      </c>
      <c r="U24" s="304">
        <v>27757545</v>
      </c>
      <c r="V24" s="107">
        <f>U24+S24+T24</f>
        <v>1296153214</v>
      </c>
    </row>
    <row r="25" spans="1:22" s="112" customFormat="1" x14ac:dyDescent="0.25">
      <c r="A25" s="15"/>
      <c r="B25" s="15"/>
      <c r="C25" s="15"/>
      <c r="D25" s="15"/>
      <c r="E25" s="15"/>
      <c r="F25" s="15"/>
      <c r="G25" s="15"/>
      <c r="H25" s="15"/>
      <c r="I25" s="15"/>
      <c r="J25" s="15"/>
      <c r="K25" s="15"/>
      <c r="L25" s="15"/>
      <c r="M25" s="15"/>
    </row>
    <row r="26" spans="1:22" s="112" customFormat="1" x14ac:dyDescent="0.25">
      <c r="A26" s="15"/>
      <c r="B26" s="15"/>
      <c r="C26" s="15"/>
      <c r="D26" s="15"/>
      <c r="E26" s="15"/>
      <c r="F26" s="15"/>
      <c r="G26" s="15"/>
      <c r="H26" s="15"/>
      <c r="I26" s="15"/>
      <c r="J26" s="15"/>
      <c r="K26" s="15"/>
      <c r="L26" s="15"/>
      <c r="M26" s="15"/>
    </row>
    <row r="27" spans="1:22" s="112" customFormat="1" x14ac:dyDescent="0.25">
      <c r="A27" s="15"/>
      <c r="B27" s="15"/>
      <c r="C27" s="15"/>
      <c r="D27" s="15"/>
      <c r="E27" s="15"/>
      <c r="F27" s="15"/>
      <c r="G27" s="15"/>
      <c r="H27" s="15"/>
      <c r="I27" s="15"/>
      <c r="J27" s="15"/>
      <c r="K27" s="15"/>
      <c r="L27" s="15"/>
      <c r="M27" s="15"/>
      <c r="R27" s="225"/>
      <c r="S27" s="227"/>
      <c r="T27" s="227"/>
      <c r="U27" s="227"/>
      <c r="V27" s="227"/>
    </row>
    <row r="28" spans="1:22" s="112" customFormat="1" x14ac:dyDescent="0.25">
      <c r="A28" s="15"/>
      <c r="B28" s="15"/>
      <c r="C28" s="15"/>
      <c r="D28" s="15"/>
      <c r="E28" s="15"/>
      <c r="F28" s="15"/>
      <c r="G28" s="15"/>
      <c r="H28" s="15"/>
      <c r="I28" s="15"/>
      <c r="J28" s="15"/>
      <c r="K28" s="15"/>
      <c r="L28" s="15"/>
      <c r="M28" s="15"/>
      <c r="R28" s="225"/>
      <c r="S28" s="227"/>
      <c r="T28" s="227"/>
      <c r="U28" s="227"/>
      <c r="V28" s="227"/>
    </row>
    <row r="29" spans="1:22" s="112" customFormat="1" x14ac:dyDescent="0.25">
      <c r="A29" s="15"/>
      <c r="B29" s="15"/>
      <c r="C29" s="15"/>
      <c r="D29" s="15"/>
      <c r="E29" s="15"/>
      <c r="F29" s="15"/>
      <c r="G29" s="15"/>
      <c r="H29" s="15"/>
      <c r="I29" s="15"/>
      <c r="J29" s="15"/>
      <c r="K29" s="15"/>
      <c r="L29" s="15"/>
      <c r="M29" s="15"/>
      <c r="R29" s="225"/>
      <c r="S29" s="227"/>
      <c r="T29" s="227"/>
      <c r="U29" s="227"/>
      <c r="V29" s="227"/>
    </row>
    <row r="30" spans="1:22" s="112" customFormat="1" x14ac:dyDescent="0.25">
      <c r="A30" s="15"/>
      <c r="B30" s="15"/>
      <c r="C30" s="15"/>
      <c r="D30" s="15"/>
      <c r="E30" s="15"/>
      <c r="F30" s="15"/>
      <c r="G30" s="15"/>
      <c r="H30" s="15"/>
      <c r="I30" s="15"/>
      <c r="J30" s="15"/>
      <c r="K30" s="15"/>
      <c r="L30" s="15"/>
      <c r="M30" s="15"/>
      <c r="R30" s="225"/>
      <c r="S30" s="227"/>
      <c r="T30" s="227"/>
      <c r="U30" s="227"/>
      <c r="V30" s="227"/>
    </row>
    <row r="31" spans="1:22" s="112" customFormat="1" x14ac:dyDescent="0.25">
      <c r="A31" s="15"/>
      <c r="B31" s="15"/>
      <c r="C31" s="15"/>
      <c r="D31" s="15"/>
      <c r="E31" s="15"/>
      <c r="F31" s="15"/>
      <c r="G31" s="15"/>
      <c r="H31" s="15"/>
      <c r="I31" s="15"/>
      <c r="J31" s="15"/>
      <c r="K31" s="15"/>
      <c r="L31" s="15"/>
      <c r="M31" s="15"/>
      <c r="R31" s="225"/>
      <c r="S31" s="227"/>
      <c r="T31" s="227"/>
      <c r="U31" s="227"/>
      <c r="V31" s="227"/>
    </row>
    <row r="32" spans="1:22" s="112" customFormat="1" x14ac:dyDescent="0.25">
      <c r="A32" s="15"/>
      <c r="B32" s="15"/>
      <c r="C32" s="15"/>
      <c r="D32" s="15"/>
      <c r="E32" s="15"/>
      <c r="F32" s="15"/>
      <c r="G32" s="15"/>
      <c r="H32" s="15"/>
      <c r="I32" s="15"/>
      <c r="J32" s="15"/>
      <c r="K32" s="15"/>
      <c r="L32" s="15"/>
      <c r="M32" s="15"/>
      <c r="R32" s="225"/>
      <c r="S32" s="227"/>
      <c r="T32" s="227"/>
      <c r="U32" s="227"/>
      <c r="V32" s="227"/>
    </row>
    <row r="33" spans="1:22" s="112" customFormat="1" x14ac:dyDescent="0.25">
      <c r="A33" s="15"/>
      <c r="B33" s="15"/>
      <c r="C33" s="15"/>
      <c r="D33" s="15"/>
      <c r="E33" s="15"/>
      <c r="F33" s="15"/>
      <c r="G33" s="15"/>
      <c r="H33" s="15"/>
      <c r="I33" s="15"/>
      <c r="J33" s="15"/>
      <c r="K33" s="15"/>
      <c r="L33" s="15"/>
      <c r="M33" s="15"/>
      <c r="R33" s="225"/>
      <c r="S33" s="227"/>
      <c r="T33" s="227"/>
      <c r="U33" s="227"/>
      <c r="V33" s="227"/>
    </row>
    <row r="34" spans="1:22" x14ac:dyDescent="0.25">
      <c r="A34" s="219"/>
      <c r="B34" s="219"/>
      <c r="C34" s="219"/>
      <c r="D34" s="219"/>
      <c r="E34" s="219"/>
      <c r="F34" s="219"/>
      <c r="G34" s="219"/>
      <c r="H34" s="219"/>
      <c r="I34" s="219"/>
      <c r="J34" s="219"/>
      <c r="K34" s="219"/>
      <c r="L34" s="219"/>
    </row>
    <row r="35" spans="1:22" x14ac:dyDescent="0.25">
      <c r="A35" s="413" t="s">
        <v>415</v>
      </c>
      <c r="B35" s="414"/>
      <c r="C35" s="414"/>
      <c r="D35" s="414"/>
      <c r="E35" s="414"/>
      <c r="F35" s="414"/>
      <c r="G35" s="414"/>
      <c r="H35" s="414"/>
      <c r="I35" s="414"/>
      <c r="J35" s="414"/>
      <c r="K35" s="414"/>
      <c r="L35" s="415"/>
    </row>
    <row r="36" spans="1:22" x14ac:dyDescent="0.25">
      <c r="A36" s="421" t="s">
        <v>308</v>
      </c>
      <c r="B36" s="423">
        <v>2015</v>
      </c>
      <c r="C36" s="424"/>
      <c r="D36" s="423">
        <v>2016</v>
      </c>
      <c r="E36" s="425"/>
      <c r="F36" s="424"/>
      <c r="G36" s="423">
        <v>2017</v>
      </c>
      <c r="H36" s="425"/>
      <c r="I36" s="424"/>
      <c r="J36" s="423">
        <v>2018</v>
      </c>
      <c r="K36" s="425"/>
      <c r="L36" s="424"/>
    </row>
    <row r="37" spans="1:22" ht="26.25" x14ac:dyDescent="0.25">
      <c r="A37" s="422"/>
      <c r="B37" s="144" t="s">
        <v>309</v>
      </c>
      <c r="C37" s="218" t="s">
        <v>314</v>
      </c>
      <c r="D37" s="144" t="s">
        <v>309</v>
      </c>
      <c r="E37" s="218" t="s">
        <v>314</v>
      </c>
      <c r="F37" s="218" t="s">
        <v>315</v>
      </c>
      <c r="G37" s="144" t="s">
        <v>309</v>
      </c>
      <c r="H37" s="218" t="s">
        <v>314</v>
      </c>
      <c r="I37" s="218" t="s">
        <v>315</v>
      </c>
      <c r="J37" s="144" t="s">
        <v>309</v>
      </c>
      <c r="K37" s="218" t="s">
        <v>314</v>
      </c>
      <c r="L37" s="218" t="s">
        <v>315</v>
      </c>
    </row>
    <row r="38" spans="1:22" x14ac:dyDescent="0.25">
      <c r="A38" s="211" t="s">
        <v>151</v>
      </c>
      <c r="B38" s="217">
        <v>439124.02500000002</v>
      </c>
      <c r="C38" s="133">
        <v>0.41802503049671319</v>
      </c>
      <c r="D38" s="217">
        <v>374931.435</v>
      </c>
      <c r="E38" s="133">
        <v>0.39159778217737745</v>
      </c>
      <c r="F38" s="133">
        <v>-0.14618327931385677</v>
      </c>
      <c r="G38" s="217">
        <v>346278.19699999999</v>
      </c>
      <c r="H38" s="133">
        <v>0.39776696108984111</v>
      </c>
      <c r="I38" s="133">
        <v>-7.6422607776272522E-2</v>
      </c>
      <c r="J38" s="217">
        <v>384458.02600000001</v>
      </c>
      <c r="K38" s="133">
        <v>0.3695473914853612</v>
      </c>
      <c r="L38" s="133">
        <v>0.11025767527604402</v>
      </c>
    </row>
    <row r="39" spans="1:22" x14ac:dyDescent="0.25">
      <c r="A39" s="216" t="s">
        <v>154</v>
      </c>
      <c r="B39" s="217">
        <v>136494.057</v>
      </c>
      <c r="C39" s="133">
        <v>0.12993580194125134</v>
      </c>
      <c r="D39" s="217">
        <v>112075.325</v>
      </c>
      <c r="E39" s="133">
        <v>0.11705726596866646</v>
      </c>
      <c r="F39" s="133">
        <v>-0.17889959853709969</v>
      </c>
      <c r="G39" s="217">
        <v>117183.56600000001</v>
      </c>
      <c r="H39" s="133">
        <v>0.13460781343242015</v>
      </c>
      <c r="I39" s="133">
        <v>4.5578640972042672E-2</v>
      </c>
      <c r="J39" s="217">
        <v>122968.106</v>
      </c>
      <c r="K39" s="133">
        <v>0.11819897032971653</v>
      </c>
      <c r="L39" s="133">
        <v>4.9363065124677918E-2</v>
      </c>
    </row>
    <row r="40" spans="1:22" x14ac:dyDescent="0.25">
      <c r="A40" s="216" t="s">
        <v>152</v>
      </c>
      <c r="B40" s="217">
        <v>124282.541</v>
      </c>
      <c r="C40" s="133">
        <v>0.11831102384282892</v>
      </c>
      <c r="D40" s="217">
        <v>100975.107</v>
      </c>
      <c r="E40" s="133">
        <v>0.1054636241859085</v>
      </c>
      <c r="F40" s="133">
        <v>-0.18753586636114883</v>
      </c>
      <c r="G40" s="217">
        <v>99371.974000000002</v>
      </c>
      <c r="H40" s="133">
        <v>0.11414778192194036</v>
      </c>
      <c r="I40" s="133">
        <v>-1.5876516971653265E-2</v>
      </c>
      <c r="J40" s="217">
        <v>97025.343999999997</v>
      </c>
      <c r="K40" s="133">
        <v>9.3262359889372773E-2</v>
      </c>
      <c r="L40" s="133">
        <v>-2.361460586462738E-2</v>
      </c>
    </row>
    <row r="41" spans="1:22" x14ac:dyDescent="0.25">
      <c r="A41" s="216" t="s">
        <v>156</v>
      </c>
      <c r="B41" s="217">
        <v>84569.841</v>
      </c>
      <c r="C41" s="133">
        <v>8.0506436337950724E-2</v>
      </c>
      <c r="D41" s="217">
        <v>82508.213000000003</v>
      </c>
      <c r="E41" s="133">
        <v>8.6175844984079986E-2</v>
      </c>
      <c r="F41" s="133">
        <v>-2.4377815727476659E-2</v>
      </c>
      <c r="G41" s="217">
        <v>67525.279999999999</v>
      </c>
      <c r="H41" s="133">
        <v>7.7565742385855799E-2</v>
      </c>
      <c r="I41" s="133">
        <v>-0.18159323120960091</v>
      </c>
      <c r="J41" s="217">
        <v>83393.093999999997</v>
      </c>
      <c r="K41" s="133">
        <v>8.0158816493516305E-2</v>
      </c>
      <c r="L41" s="133">
        <v>0.23499071755052325</v>
      </c>
    </row>
    <row r="42" spans="1:22" x14ac:dyDescent="0.25">
      <c r="A42" s="216" t="s">
        <v>142</v>
      </c>
      <c r="B42" s="217">
        <v>67495.301999999996</v>
      </c>
      <c r="C42" s="133">
        <v>6.4252293362757507E-2</v>
      </c>
      <c r="D42" s="217">
        <v>63434.19</v>
      </c>
      <c r="E42" s="133">
        <v>6.6253948853924119E-2</v>
      </c>
      <c r="F42" s="133">
        <v>-6.0168809971396175E-2</v>
      </c>
      <c r="G42" s="217">
        <v>57872.74</v>
      </c>
      <c r="H42" s="133">
        <v>6.647794784417943E-2</v>
      </c>
      <c r="I42" s="133">
        <v>-8.7672751870875976E-2</v>
      </c>
      <c r="J42" s="217">
        <v>78661.481</v>
      </c>
      <c r="K42" s="133">
        <v>7.5610712088308177E-2</v>
      </c>
      <c r="L42" s="133">
        <v>0.35921473564237671</v>
      </c>
    </row>
    <row r="43" spans="1:22" x14ac:dyDescent="0.25">
      <c r="A43" s="212" t="s">
        <v>147</v>
      </c>
      <c r="B43" s="217">
        <v>88783.638000000006</v>
      </c>
      <c r="C43" s="133">
        <v>8.4517769171384205E-2</v>
      </c>
      <c r="D43" s="217">
        <v>86543.676999999996</v>
      </c>
      <c r="E43" s="133">
        <v>9.0390692299980951E-2</v>
      </c>
      <c r="F43" s="133">
        <v>-2.5229434729854283E-2</v>
      </c>
      <c r="G43" s="217">
        <v>74695.066000000006</v>
      </c>
      <c r="H43" s="133">
        <v>8.5801617510516029E-2</v>
      </c>
      <c r="I43" s="133">
        <v>-0.13690903149400491</v>
      </c>
      <c r="J43" s="217">
        <v>103973.776</v>
      </c>
      <c r="K43" s="133">
        <v>9.9941307256473419E-2</v>
      </c>
      <c r="L43" s="133">
        <v>0.3919764927980649</v>
      </c>
    </row>
    <row r="44" spans="1:22" x14ac:dyDescent="0.25">
      <c r="A44" s="216" t="s">
        <v>155</v>
      </c>
      <c r="B44" s="217">
        <v>28262.814999999999</v>
      </c>
      <c r="C44" s="133">
        <v>2.6904845623734575E-2</v>
      </c>
      <c r="D44" s="217">
        <v>30677.238000000001</v>
      </c>
      <c r="E44" s="133">
        <v>3.2040893994731506E-2</v>
      </c>
      <c r="F44" s="133">
        <v>8.5427548529755537E-2</v>
      </c>
      <c r="G44" s="217">
        <v>31408.691999999999</v>
      </c>
      <c r="H44" s="133">
        <v>3.6078910185173466E-2</v>
      </c>
      <c r="I44" s="133">
        <v>2.3843541586110018E-2</v>
      </c>
      <c r="J44" s="217">
        <v>35631.534</v>
      </c>
      <c r="K44" s="133">
        <v>3.4249617783559956E-2</v>
      </c>
      <c r="L44" s="133">
        <v>0.13444819669663421</v>
      </c>
    </row>
    <row r="45" spans="1:22" x14ac:dyDescent="0.25">
      <c r="A45" s="216" t="s">
        <v>153</v>
      </c>
      <c r="B45" s="217">
        <v>20714.977999999999</v>
      </c>
      <c r="C45" s="133">
        <v>1.9719666465957405E-2</v>
      </c>
      <c r="D45" s="217">
        <v>20763.303</v>
      </c>
      <c r="E45" s="133">
        <v>2.1686267531760541E-2</v>
      </c>
      <c r="F45" s="133">
        <v>2.3328530689243898E-3</v>
      </c>
      <c r="G45" s="217">
        <v>20760.864000000001</v>
      </c>
      <c r="H45" s="133">
        <v>2.3847836376713848E-2</v>
      </c>
      <c r="I45" s="133">
        <v>-1.174668596801709E-4</v>
      </c>
      <c r="J45" s="217">
        <v>27663.800999999999</v>
      </c>
      <c r="K45" s="133">
        <v>2.6590901494458918E-2</v>
      </c>
      <c r="L45" s="133">
        <v>0.33249757813547642</v>
      </c>
    </row>
    <row r="46" spans="1:22" x14ac:dyDescent="0.25">
      <c r="A46" s="216" t="s">
        <v>150</v>
      </c>
      <c r="B46" s="217">
        <v>8067.3360000000002</v>
      </c>
      <c r="C46" s="133">
        <v>7.67971731318329E-3</v>
      </c>
      <c r="D46" s="217">
        <v>7955.3389999999999</v>
      </c>
      <c r="E46" s="133">
        <v>8.3089675019359082E-3</v>
      </c>
      <c r="F46" s="133">
        <v>-1.3882773693819184E-2</v>
      </c>
      <c r="G46" s="217">
        <v>9275.6049999999996</v>
      </c>
      <c r="H46" s="133">
        <v>1.0654812359207634E-2</v>
      </c>
      <c r="I46" s="133">
        <v>0.16595974099909494</v>
      </c>
      <c r="J46" s="217">
        <v>11731.859</v>
      </c>
      <c r="K46" s="133">
        <v>1.1276856243141762E-2</v>
      </c>
      <c r="L46" s="133">
        <v>0.26480795592309092</v>
      </c>
    </row>
    <row r="47" spans="1:22" x14ac:dyDescent="0.25">
      <c r="A47" s="216" t="s">
        <v>311</v>
      </c>
      <c r="B47" s="217">
        <v>52678.508000000002</v>
      </c>
      <c r="C47" s="133">
        <v>5.0147415444238903E-2</v>
      </c>
      <c r="D47" s="217">
        <v>77576.312000000005</v>
      </c>
      <c r="E47" s="133">
        <v>8.1024712501634524E-2</v>
      </c>
      <c r="F47" s="133">
        <v>0.47263684840884257</v>
      </c>
      <c r="G47" s="217">
        <v>46183.468999999997</v>
      </c>
      <c r="H47" s="133">
        <v>5.3050576894152199E-2</v>
      </c>
      <c r="I47" s="133">
        <v>-0.40467047466757644</v>
      </c>
      <c r="J47" s="217">
        <v>94841.347999999998</v>
      </c>
      <c r="K47" s="133">
        <v>9.11630669360909E-2</v>
      </c>
      <c r="L47" s="133">
        <v>1.0535778288980415</v>
      </c>
    </row>
    <row r="48" spans="1:22" x14ac:dyDescent="0.25">
      <c r="A48" s="216" t="s">
        <v>293</v>
      </c>
      <c r="B48" s="217">
        <v>1050473.041</v>
      </c>
      <c r="C48" s="133">
        <v>1</v>
      </c>
      <c r="D48" s="217">
        <v>957440.13900000008</v>
      </c>
      <c r="E48" s="133">
        <v>1</v>
      </c>
      <c r="F48" s="133">
        <v>-8.8562864889361714E-2</v>
      </c>
      <c r="G48" s="217">
        <v>870555.45299999998</v>
      </c>
      <c r="H48" s="133">
        <v>1</v>
      </c>
      <c r="I48" s="133">
        <v>-9.0746859736575258E-2</v>
      </c>
      <c r="J48" s="217">
        <v>1040348.3690000001</v>
      </c>
      <c r="K48" s="133">
        <v>1</v>
      </c>
      <c r="L48" s="133">
        <v>0.19503974780110878</v>
      </c>
    </row>
    <row r="49" spans="1:12" x14ac:dyDescent="0.25">
      <c r="A49" s="417" t="s">
        <v>312</v>
      </c>
      <c r="B49" s="418"/>
      <c r="C49" s="418"/>
      <c r="D49" s="418"/>
      <c r="E49" s="418"/>
      <c r="F49" s="418"/>
      <c r="G49" s="418"/>
      <c r="H49" s="418"/>
      <c r="I49" s="418"/>
      <c r="J49" s="418"/>
      <c r="K49" s="418"/>
      <c r="L49" s="419"/>
    </row>
  </sheetData>
  <mergeCells count="17">
    <mergeCell ref="A49:L49"/>
    <mergeCell ref="A35:L35"/>
    <mergeCell ref="E19:J19"/>
    <mergeCell ref="A36:A37"/>
    <mergeCell ref="B36:C36"/>
    <mergeCell ref="D36:F36"/>
    <mergeCell ref="G36:I36"/>
    <mergeCell ref="J36:L36"/>
    <mergeCell ref="E3:G3"/>
    <mergeCell ref="H3:J3"/>
    <mergeCell ref="A1:M1"/>
    <mergeCell ref="A16:M16"/>
    <mergeCell ref="A17:M17"/>
    <mergeCell ref="A2:A4"/>
    <mergeCell ref="B2:D3"/>
    <mergeCell ref="E2:J2"/>
    <mergeCell ref="K2:M3"/>
  </mergeCells>
  <pageMargins left="0.7" right="0.7" top="0.75" bottom="0.75" header="0.3" footer="0.3"/>
  <pageSetup paperSize="126" orientation="landscape" r:id="rId1"/>
  <ignoredErrors>
    <ignoredError sqref="C15:D15 E15:F15 G15:I1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3D6A-B419-4D05-8C11-093A9EDDCA68}">
  <dimension ref="A6:G43"/>
  <sheetViews>
    <sheetView zoomScaleNormal="100" zoomScalePageLayoutView="60" workbookViewId="0">
      <selection activeCell="C1" sqref="C1"/>
    </sheetView>
  </sheetViews>
  <sheetFormatPr baseColWidth="10" defaultRowHeight="15" x14ac:dyDescent="0.25"/>
  <sheetData>
    <row r="6" spans="4:4" ht="21" x14ac:dyDescent="0.35">
      <c r="D6" s="9" t="s">
        <v>1</v>
      </c>
    </row>
    <row r="7" spans="4:4" ht="21" x14ac:dyDescent="0.35">
      <c r="D7" s="9" t="s">
        <v>391</v>
      </c>
    </row>
    <row r="8" spans="4:4" ht="21" x14ac:dyDescent="0.35">
      <c r="D8" s="9"/>
    </row>
    <row r="11" spans="4:4" x14ac:dyDescent="0.25">
      <c r="D11" s="8" t="s">
        <v>2</v>
      </c>
    </row>
    <row r="16" spans="4:4" ht="15.75" x14ac:dyDescent="0.25">
      <c r="D16" s="6" t="s">
        <v>3</v>
      </c>
    </row>
    <row r="17" spans="4:7" ht="15.75" x14ac:dyDescent="0.25">
      <c r="D17" s="6" t="s">
        <v>4</v>
      </c>
      <c r="G17" t="s">
        <v>67</v>
      </c>
    </row>
    <row r="22" spans="4:7" x14ac:dyDescent="0.25">
      <c r="D22" s="8" t="s">
        <v>5</v>
      </c>
    </row>
    <row r="23" spans="4:7" x14ac:dyDescent="0.25">
      <c r="D23" s="8" t="s">
        <v>6</v>
      </c>
    </row>
    <row r="33" spans="1:4" x14ac:dyDescent="0.25">
      <c r="D33" s="7" t="s">
        <v>7</v>
      </c>
    </row>
    <row r="40" spans="1:4" x14ac:dyDescent="0.25">
      <c r="A40" s="4" t="s">
        <v>8</v>
      </c>
    </row>
    <row r="41" spans="1:4" x14ac:dyDescent="0.25">
      <c r="A41" s="4" t="s">
        <v>11</v>
      </c>
    </row>
    <row r="42" spans="1:4" x14ac:dyDescent="0.25">
      <c r="A42" s="4" t="s">
        <v>10</v>
      </c>
    </row>
    <row r="43" spans="1:4" x14ac:dyDescent="0.25">
      <c r="A43" s="5" t="s">
        <v>9</v>
      </c>
    </row>
  </sheetData>
  <pageMargins left="0.7" right="0.7" top="0.75" bottom="0.75" header="0.3" footer="0.3"/>
  <pageSetup paperSize="12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F254-F80F-4FD9-8160-AA02C16DC339}">
  <dimension ref="A1:V19"/>
  <sheetViews>
    <sheetView zoomScaleNormal="100" workbookViewId="0">
      <selection sqref="A1:J1"/>
    </sheetView>
  </sheetViews>
  <sheetFormatPr baseColWidth="10" defaultRowHeight="15" x14ac:dyDescent="0.25"/>
  <cols>
    <col min="1" max="1" width="13.28515625" customWidth="1"/>
  </cols>
  <sheetData>
    <row r="1" spans="1:22" x14ac:dyDescent="0.25">
      <c r="A1" s="431" t="s">
        <v>416</v>
      </c>
      <c r="B1" s="431"/>
      <c r="C1" s="431"/>
      <c r="D1" s="431"/>
      <c r="E1" s="431"/>
      <c r="F1" s="431"/>
      <c r="G1" s="431"/>
      <c r="H1" s="431"/>
      <c r="I1" s="431"/>
      <c r="J1" s="431"/>
    </row>
    <row r="2" spans="1:22" x14ac:dyDescent="0.25">
      <c r="A2" s="432" t="s">
        <v>189</v>
      </c>
      <c r="B2" s="430" t="s">
        <v>138</v>
      </c>
      <c r="C2" s="430"/>
      <c r="D2" s="430"/>
      <c r="E2" s="430"/>
      <c r="F2" s="430" t="s">
        <v>139</v>
      </c>
      <c r="G2" s="430"/>
      <c r="H2" s="430"/>
      <c r="I2" s="430"/>
      <c r="J2" s="430"/>
      <c r="M2" s="112"/>
      <c r="N2" s="112"/>
      <c r="O2" s="112"/>
      <c r="P2" s="112"/>
      <c r="Q2" s="112"/>
      <c r="R2" s="112"/>
      <c r="S2" s="112"/>
      <c r="T2" s="112"/>
      <c r="U2" s="297"/>
      <c r="V2" s="112"/>
    </row>
    <row r="3" spans="1:22" ht="15.75" x14ac:dyDescent="0.25">
      <c r="A3" s="432"/>
      <c r="B3" s="433">
        <v>2019</v>
      </c>
      <c r="C3" s="435" t="s">
        <v>397</v>
      </c>
      <c r="D3" s="435"/>
      <c r="E3" s="435"/>
      <c r="F3" s="433">
        <v>2019</v>
      </c>
      <c r="G3" s="436" t="str">
        <f>C3</f>
        <v>Enero - Enero</v>
      </c>
      <c r="H3" s="437"/>
      <c r="I3" s="438"/>
      <c r="J3" s="427" t="s">
        <v>382</v>
      </c>
      <c r="M3" s="112"/>
      <c r="N3" s="112"/>
      <c r="O3" s="112"/>
      <c r="P3" s="112"/>
      <c r="Q3" s="112"/>
      <c r="R3" s="112"/>
      <c r="S3" s="112"/>
      <c r="T3" s="112"/>
      <c r="U3" s="112"/>
      <c r="V3" s="112"/>
    </row>
    <row r="4" spans="1:22" x14ac:dyDescent="0.25">
      <c r="A4" s="432"/>
      <c r="B4" s="434"/>
      <c r="C4" s="237">
        <v>2019</v>
      </c>
      <c r="D4" s="237">
        <v>2020</v>
      </c>
      <c r="E4" s="239" t="s">
        <v>320</v>
      </c>
      <c r="F4" s="434"/>
      <c r="G4" s="237">
        <v>2019</v>
      </c>
      <c r="H4" s="237">
        <v>2020</v>
      </c>
      <c r="I4" s="239" t="s">
        <v>320</v>
      </c>
      <c r="J4" s="428"/>
      <c r="M4" s="112"/>
      <c r="N4" s="112"/>
      <c r="O4" s="112"/>
      <c r="P4" s="112"/>
      <c r="Q4" s="112"/>
      <c r="R4" s="112"/>
      <c r="S4" s="112"/>
      <c r="T4" s="112"/>
      <c r="U4" s="297"/>
      <c r="V4" s="112"/>
    </row>
    <row r="5" spans="1:22" x14ac:dyDescent="0.25">
      <c r="A5" s="232" t="s">
        <v>322</v>
      </c>
      <c r="B5" s="234">
        <v>16</v>
      </c>
      <c r="C5" s="234">
        <v>2</v>
      </c>
      <c r="D5" s="234">
        <v>14</v>
      </c>
      <c r="E5" s="233">
        <v>600</v>
      </c>
      <c r="F5" s="234">
        <v>86</v>
      </c>
      <c r="G5" s="234">
        <v>7</v>
      </c>
      <c r="H5" s="234">
        <v>79</v>
      </c>
      <c r="I5" s="233">
        <v>1028.5999999999999</v>
      </c>
      <c r="J5" s="233">
        <v>36.1</v>
      </c>
      <c r="M5" s="112"/>
      <c r="N5" s="112"/>
      <c r="O5" s="112"/>
      <c r="P5" s="112"/>
      <c r="Q5" s="112"/>
      <c r="R5" s="112"/>
      <c r="S5" s="112"/>
      <c r="T5" s="112"/>
      <c r="U5" s="112"/>
      <c r="V5" s="112"/>
    </row>
    <row r="6" spans="1:22" x14ac:dyDescent="0.25">
      <c r="A6" s="231" t="s">
        <v>190</v>
      </c>
      <c r="B6" s="234">
        <v>36</v>
      </c>
      <c r="C6" s="234">
        <v>0</v>
      </c>
      <c r="D6" s="234">
        <v>9</v>
      </c>
      <c r="E6" s="233"/>
      <c r="F6" s="234">
        <v>186</v>
      </c>
      <c r="G6" s="234">
        <v>0</v>
      </c>
      <c r="H6" s="234">
        <v>46</v>
      </c>
      <c r="I6" s="233"/>
      <c r="J6" s="233">
        <v>21.3</v>
      </c>
      <c r="M6" s="112"/>
      <c r="N6" s="112"/>
      <c r="O6" s="112"/>
      <c r="P6" s="112"/>
      <c r="Q6" s="112"/>
      <c r="R6" s="112"/>
      <c r="S6" s="112"/>
      <c r="T6" s="112"/>
      <c r="U6" s="112"/>
      <c r="V6" s="112"/>
    </row>
    <row r="7" spans="1:22" x14ac:dyDescent="0.25">
      <c r="A7" s="231" t="s">
        <v>176</v>
      </c>
      <c r="B7" s="234">
        <v>7</v>
      </c>
      <c r="C7" s="234">
        <v>0</v>
      </c>
      <c r="D7" s="234">
        <v>6</v>
      </c>
      <c r="E7" s="233"/>
      <c r="F7" s="234">
        <v>49</v>
      </c>
      <c r="G7" s="234">
        <v>1</v>
      </c>
      <c r="H7" s="234">
        <v>33</v>
      </c>
      <c r="I7" s="233">
        <v>3200</v>
      </c>
      <c r="J7" s="233">
        <v>15</v>
      </c>
      <c r="M7" s="112"/>
      <c r="N7" s="112"/>
      <c r="O7" s="112"/>
      <c r="P7" s="112"/>
      <c r="Q7" s="112"/>
      <c r="R7" s="112"/>
      <c r="S7" s="112"/>
      <c r="T7" s="112"/>
      <c r="U7" s="112"/>
      <c r="V7" s="112"/>
    </row>
    <row r="8" spans="1:22" x14ac:dyDescent="0.25">
      <c r="A8" s="231" t="s">
        <v>180</v>
      </c>
      <c r="B8" s="234">
        <v>32</v>
      </c>
      <c r="C8" s="234">
        <v>4</v>
      </c>
      <c r="D8" s="234">
        <v>4</v>
      </c>
      <c r="E8" s="233">
        <v>0</v>
      </c>
      <c r="F8" s="234">
        <v>251</v>
      </c>
      <c r="G8" s="234">
        <v>23</v>
      </c>
      <c r="H8" s="234">
        <v>27</v>
      </c>
      <c r="I8" s="233">
        <v>17.399999999999999</v>
      </c>
      <c r="J8" s="233">
        <v>12.6</v>
      </c>
      <c r="M8" s="112"/>
      <c r="N8" s="112"/>
      <c r="O8" s="112"/>
      <c r="P8" s="112"/>
      <c r="Q8" s="112"/>
      <c r="R8" s="112"/>
      <c r="S8" s="112"/>
      <c r="T8" s="112"/>
      <c r="U8" s="112"/>
      <c r="V8" s="112"/>
    </row>
    <row r="9" spans="1:22" x14ac:dyDescent="0.25">
      <c r="A9" s="231" t="s">
        <v>321</v>
      </c>
      <c r="B9" s="234">
        <v>14</v>
      </c>
      <c r="C9" s="234">
        <v>3</v>
      </c>
      <c r="D9" s="234">
        <v>1</v>
      </c>
      <c r="E9" s="233">
        <v>-66.7</v>
      </c>
      <c r="F9" s="234">
        <v>143</v>
      </c>
      <c r="G9" s="234">
        <v>33</v>
      </c>
      <c r="H9" s="234">
        <v>11</v>
      </c>
      <c r="I9" s="233">
        <v>-66.7</v>
      </c>
      <c r="J9" s="233">
        <v>4.9000000000000004</v>
      </c>
      <c r="M9" s="112"/>
      <c r="N9" s="112"/>
      <c r="O9" s="112"/>
      <c r="P9" s="112"/>
      <c r="Q9" s="112"/>
      <c r="R9" s="112"/>
      <c r="S9" s="112"/>
      <c r="T9" s="112"/>
      <c r="U9" s="112"/>
      <c r="V9" s="112"/>
    </row>
    <row r="10" spans="1:22" x14ac:dyDescent="0.25">
      <c r="A10" s="231" t="s">
        <v>398</v>
      </c>
      <c r="B10" s="234">
        <v>3</v>
      </c>
      <c r="C10" s="234">
        <v>0</v>
      </c>
      <c r="D10" s="234">
        <v>1</v>
      </c>
      <c r="E10" s="233"/>
      <c r="F10" s="234">
        <v>22</v>
      </c>
      <c r="G10" s="234">
        <v>0</v>
      </c>
      <c r="H10" s="234">
        <v>11</v>
      </c>
      <c r="I10" s="233"/>
      <c r="J10" s="233">
        <v>4.8</v>
      </c>
      <c r="M10" s="112"/>
      <c r="N10" s="112"/>
      <c r="O10" s="112"/>
      <c r="P10" s="112"/>
      <c r="Q10" s="112"/>
      <c r="R10" s="112"/>
      <c r="S10" s="112"/>
      <c r="T10" s="112"/>
      <c r="U10" s="112"/>
      <c r="V10" s="112"/>
    </row>
    <row r="11" spans="1:22" x14ac:dyDescent="0.25">
      <c r="A11" s="231" t="s">
        <v>177</v>
      </c>
      <c r="B11" s="234">
        <v>3</v>
      </c>
      <c r="C11" s="234">
        <v>0</v>
      </c>
      <c r="D11" s="234">
        <v>1</v>
      </c>
      <c r="E11" s="233"/>
      <c r="F11" s="234">
        <v>28</v>
      </c>
      <c r="G11" s="234">
        <v>7</v>
      </c>
      <c r="H11" s="234">
        <v>5</v>
      </c>
      <c r="I11" s="233">
        <v>-28.6</v>
      </c>
      <c r="J11" s="233">
        <v>2.2999999999999998</v>
      </c>
      <c r="M11" s="112"/>
      <c r="N11" s="112"/>
      <c r="O11" s="112"/>
      <c r="P11" s="112"/>
      <c r="Q11" s="112"/>
      <c r="R11" s="112"/>
      <c r="S11" s="112"/>
      <c r="T11" s="112"/>
      <c r="U11" s="112"/>
      <c r="V11" s="112"/>
    </row>
    <row r="12" spans="1:22" x14ac:dyDescent="0.25">
      <c r="A12" s="298" t="s">
        <v>399</v>
      </c>
      <c r="B12" s="234">
        <v>1</v>
      </c>
      <c r="C12" s="234">
        <v>0</v>
      </c>
      <c r="D12" s="234">
        <v>0</v>
      </c>
      <c r="E12" s="233"/>
      <c r="F12" s="234">
        <v>11</v>
      </c>
      <c r="G12" s="234">
        <v>0</v>
      </c>
      <c r="H12" s="234">
        <v>2</v>
      </c>
      <c r="I12" s="233"/>
      <c r="J12" s="233">
        <v>1</v>
      </c>
      <c r="M12" s="112"/>
      <c r="N12" s="112"/>
      <c r="O12" s="112"/>
      <c r="P12" s="112"/>
      <c r="Q12" s="112"/>
      <c r="R12" s="112"/>
      <c r="S12" s="112"/>
      <c r="T12" s="112"/>
      <c r="U12" s="112"/>
      <c r="V12" s="112"/>
    </row>
    <row r="13" spans="1:22" x14ac:dyDescent="0.25">
      <c r="A13" s="231" t="s">
        <v>216</v>
      </c>
      <c r="B13" s="234">
        <v>2</v>
      </c>
      <c r="C13" s="234">
        <v>0</v>
      </c>
      <c r="D13" s="234">
        <v>0</v>
      </c>
      <c r="E13" s="233"/>
      <c r="F13" s="234">
        <v>11</v>
      </c>
      <c r="G13" s="234">
        <v>0</v>
      </c>
      <c r="H13" s="234">
        <v>2</v>
      </c>
      <c r="I13" s="233"/>
      <c r="J13" s="233">
        <v>0.7</v>
      </c>
      <c r="M13" s="112"/>
      <c r="N13" s="112"/>
      <c r="O13" s="112"/>
      <c r="P13" s="112"/>
      <c r="Q13" s="112"/>
      <c r="R13" s="112"/>
      <c r="S13" s="112"/>
      <c r="T13" s="112"/>
      <c r="U13" s="112"/>
      <c r="V13" s="112"/>
    </row>
    <row r="14" spans="1:22" x14ac:dyDescent="0.25">
      <c r="A14" s="231" t="s">
        <v>194</v>
      </c>
      <c r="B14" s="234">
        <v>1</v>
      </c>
      <c r="C14" s="234">
        <v>0</v>
      </c>
      <c r="D14" s="234">
        <v>0</v>
      </c>
      <c r="E14" s="233"/>
      <c r="F14" s="234">
        <v>5</v>
      </c>
      <c r="G14" s="234">
        <v>0</v>
      </c>
      <c r="H14" s="234">
        <v>1</v>
      </c>
      <c r="I14" s="233"/>
      <c r="J14" s="233">
        <v>0.7</v>
      </c>
      <c r="M14" s="112"/>
      <c r="N14" s="112"/>
      <c r="O14" s="112"/>
      <c r="P14" s="112"/>
      <c r="Q14" s="112"/>
      <c r="R14" s="107"/>
      <c r="S14" s="112"/>
      <c r="T14" s="112"/>
      <c r="U14" s="112"/>
      <c r="V14" s="112"/>
    </row>
    <row r="15" spans="1:22" x14ac:dyDescent="0.25">
      <c r="A15" s="230" t="s">
        <v>184</v>
      </c>
      <c r="B15" s="235">
        <v>115</v>
      </c>
      <c r="C15" s="235">
        <v>9</v>
      </c>
      <c r="D15" s="235">
        <v>36</v>
      </c>
      <c r="E15" s="236">
        <v>300</v>
      </c>
      <c r="F15" s="235">
        <v>792</v>
      </c>
      <c r="G15" s="235">
        <v>71</v>
      </c>
      <c r="H15" s="235">
        <v>217</v>
      </c>
      <c r="I15" s="236">
        <v>205.6</v>
      </c>
      <c r="J15" s="236">
        <v>99.6</v>
      </c>
      <c r="M15" s="112"/>
      <c r="N15" s="112"/>
      <c r="O15" s="112"/>
      <c r="P15" s="112"/>
      <c r="Q15" s="112"/>
      <c r="R15" s="107"/>
      <c r="S15" s="112"/>
      <c r="T15" s="112"/>
      <c r="U15" s="112"/>
      <c r="V15" s="112"/>
    </row>
    <row r="16" spans="1:22" x14ac:dyDescent="0.25">
      <c r="A16" s="238" t="s">
        <v>185</v>
      </c>
      <c r="B16" s="234">
        <v>230</v>
      </c>
      <c r="C16" s="234">
        <v>31</v>
      </c>
      <c r="D16" s="234">
        <v>2</v>
      </c>
      <c r="E16" s="233">
        <v>-93.5</v>
      </c>
      <c r="F16" s="234">
        <v>1546</v>
      </c>
      <c r="G16" s="234">
        <v>173</v>
      </c>
      <c r="H16" s="234">
        <v>1</v>
      </c>
      <c r="I16" s="233">
        <v>-99.4</v>
      </c>
      <c r="J16" s="233">
        <v>0.4</v>
      </c>
    </row>
    <row r="17" spans="1:10" x14ac:dyDescent="0.25">
      <c r="A17" s="229" t="s">
        <v>186</v>
      </c>
      <c r="B17" s="235">
        <v>345</v>
      </c>
      <c r="C17" s="235">
        <v>40</v>
      </c>
      <c r="D17" s="235">
        <v>38</v>
      </c>
      <c r="E17" s="236">
        <v>-5</v>
      </c>
      <c r="F17" s="235">
        <v>2338</v>
      </c>
      <c r="G17" s="235">
        <v>244</v>
      </c>
      <c r="H17" s="235">
        <v>218</v>
      </c>
      <c r="I17" s="236">
        <v>-10.7</v>
      </c>
      <c r="J17" s="236">
        <v>100</v>
      </c>
    </row>
    <row r="18" spans="1:10" x14ac:dyDescent="0.25">
      <c r="A18" s="426" t="s">
        <v>323</v>
      </c>
      <c r="B18" s="426"/>
      <c r="C18" s="426"/>
      <c r="D18" s="426"/>
      <c r="E18" s="426"/>
      <c r="F18" s="426"/>
      <c r="G18" s="426"/>
      <c r="H18" s="426"/>
      <c r="I18" s="426"/>
      <c r="J18" s="426"/>
    </row>
    <row r="19" spans="1:10" ht="76.5" customHeight="1" x14ac:dyDescent="0.25">
      <c r="A19" s="429" t="s">
        <v>324</v>
      </c>
      <c r="B19" s="429"/>
      <c r="C19" s="429"/>
      <c r="D19" s="429"/>
      <c r="E19" s="429"/>
      <c r="F19" s="429"/>
      <c r="G19" s="429"/>
      <c r="H19" s="429"/>
      <c r="I19" s="429"/>
      <c r="J19" s="429"/>
    </row>
  </sheetData>
  <mergeCells count="11">
    <mergeCell ref="A18:J18"/>
    <mergeCell ref="J3:J4"/>
    <mergeCell ref="A19:J19"/>
    <mergeCell ref="B2:E2"/>
    <mergeCell ref="A1:J1"/>
    <mergeCell ref="A2:A4"/>
    <mergeCell ref="F2:J2"/>
    <mergeCell ref="B3:B4"/>
    <mergeCell ref="C3:E3"/>
    <mergeCell ref="F3:F4"/>
    <mergeCell ref="G3:I3"/>
  </mergeCells>
  <pageMargins left="0.7" right="0.7" top="0.75" bottom="0.75" header="0.3" footer="0.3"/>
  <pageSetup paperSize="12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5BEB-7E96-4347-A805-47D20F719CC9}">
  <dimension ref="A1:M17"/>
  <sheetViews>
    <sheetView zoomScaleNormal="100" workbookViewId="0">
      <selection activeCell="A2" sqref="A2:A3"/>
    </sheetView>
  </sheetViews>
  <sheetFormatPr baseColWidth="10" defaultRowHeight="15" x14ac:dyDescent="0.25"/>
  <cols>
    <col min="2" max="3" width="9.140625" bestFit="1" customWidth="1"/>
    <col min="4" max="4" width="9.28515625" bestFit="1" customWidth="1"/>
    <col min="5" max="6" width="7.5703125" bestFit="1" customWidth="1"/>
    <col min="7" max="7" width="9.28515625" bestFit="1" customWidth="1"/>
    <col min="8" max="8" width="7.5703125" bestFit="1" customWidth="1"/>
    <col min="9" max="9" width="6.5703125" bestFit="1" customWidth="1"/>
    <col min="10" max="10" width="9.28515625" bestFit="1" customWidth="1"/>
    <col min="11" max="12" width="9.140625" bestFit="1" customWidth="1"/>
    <col min="13" max="13" width="9.28515625" bestFit="1" customWidth="1"/>
  </cols>
  <sheetData>
    <row r="1" spans="1:13" x14ac:dyDescent="0.25">
      <c r="A1" s="443" t="s">
        <v>417</v>
      </c>
      <c r="B1" s="443"/>
      <c r="C1" s="443"/>
      <c r="D1" s="443"/>
      <c r="E1" s="443"/>
      <c r="F1" s="443"/>
      <c r="G1" s="443"/>
      <c r="H1" s="443"/>
      <c r="I1" s="443"/>
      <c r="J1" s="443"/>
      <c r="K1" s="443"/>
      <c r="L1" s="443"/>
      <c r="M1" s="443"/>
    </row>
    <row r="2" spans="1:13" x14ac:dyDescent="0.25">
      <c r="A2" s="432" t="s">
        <v>325</v>
      </c>
      <c r="B2" s="432" t="s">
        <v>326</v>
      </c>
      <c r="C2" s="432"/>
      <c r="D2" s="442" t="s">
        <v>310</v>
      </c>
      <c r="E2" s="432" t="s">
        <v>327</v>
      </c>
      <c r="F2" s="432"/>
      <c r="G2" s="442" t="s">
        <v>310</v>
      </c>
      <c r="H2" s="432" t="s">
        <v>328</v>
      </c>
      <c r="I2" s="432"/>
      <c r="J2" s="442" t="s">
        <v>310</v>
      </c>
      <c r="K2" s="432" t="s">
        <v>293</v>
      </c>
      <c r="L2" s="432"/>
      <c r="M2" s="442" t="s">
        <v>310</v>
      </c>
    </row>
    <row r="3" spans="1:13" x14ac:dyDescent="0.25">
      <c r="A3" s="432"/>
      <c r="B3" s="242">
        <v>2018</v>
      </c>
      <c r="C3" s="242">
        <v>2019</v>
      </c>
      <c r="D3" s="442"/>
      <c r="E3" s="242">
        <v>2018</v>
      </c>
      <c r="F3" s="242">
        <v>2019</v>
      </c>
      <c r="G3" s="442"/>
      <c r="H3" s="242">
        <v>2018</v>
      </c>
      <c r="I3" s="242">
        <v>2019</v>
      </c>
      <c r="J3" s="442"/>
      <c r="K3" s="242">
        <v>2018</v>
      </c>
      <c r="L3" s="242">
        <v>2019</v>
      </c>
      <c r="M3" s="442"/>
    </row>
    <row r="4" spans="1:13" x14ac:dyDescent="0.25">
      <c r="A4" s="242" t="s">
        <v>329</v>
      </c>
      <c r="B4" s="242"/>
      <c r="C4" s="242"/>
      <c r="D4" s="244"/>
      <c r="E4" s="245">
        <v>2.52</v>
      </c>
      <c r="F4" s="245">
        <v>6.3E-2</v>
      </c>
      <c r="G4" s="246">
        <v>-0.97499999999999998</v>
      </c>
      <c r="H4" s="242"/>
      <c r="I4" s="242"/>
      <c r="J4" s="244"/>
      <c r="K4" s="240">
        <v>2.52</v>
      </c>
      <c r="L4" s="240">
        <v>6.3E-2</v>
      </c>
      <c r="M4" s="246">
        <v>-0.97499999999999998</v>
      </c>
    </row>
    <row r="5" spans="1:13" x14ac:dyDescent="0.25">
      <c r="A5" s="242" t="s">
        <v>330</v>
      </c>
      <c r="B5" s="242"/>
      <c r="C5" s="242"/>
      <c r="D5" s="244"/>
      <c r="E5" s="245">
        <v>7.734</v>
      </c>
      <c r="F5" s="245">
        <v>6.141</v>
      </c>
      <c r="G5" s="247" t="s">
        <v>274</v>
      </c>
      <c r="H5" s="242"/>
      <c r="I5" s="242"/>
      <c r="J5" s="244"/>
      <c r="K5" s="240">
        <v>7.734</v>
      </c>
      <c r="L5" s="240">
        <v>6.141</v>
      </c>
      <c r="M5" s="246">
        <v>-0.20597362296353761</v>
      </c>
    </row>
    <row r="6" spans="1:13" x14ac:dyDescent="0.25">
      <c r="A6" s="242" t="s">
        <v>297</v>
      </c>
      <c r="B6" s="245">
        <v>0.95</v>
      </c>
      <c r="C6" s="245">
        <v>0</v>
      </c>
      <c r="D6" s="246"/>
      <c r="E6" s="245">
        <v>21</v>
      </c>
      <c r="F6" s="245">
        <v>20.7</v>
      </c>
      <c r="G6" s="246">
        <v>-1.4285714285714346E-2</v>
      </c>
      <c r="H6" s="245"/>
      <c r="I6" s="245"/>
      <c r="J6" s="247" t="s">
        <v>274</v>
      </c>
      <c r="K6" s="240">
        <v>21.95</v>
      </c>
      <c r="L6" s="240">
        <v>20.7</v>
      </c>
      <c r="M6" s="246">
        <v>-5.6947608200455635E-2</v>
      </c>
    </row>
    <row r="7" spans="1:13" x14ac:dyDescent="0.25">
      <c r="A7" s="242" t="s">
        <v>298</v>
      </c>
      <c r="B7" s="245">
        <v>63559.63</v>
      </c>
      <c r="C7" s="245">
        <v>42836.527000000002</v>
      </c>
      <c r="D7" s="246">
        <v>-0.32604190741827788</v>
      </c>
      <c r="E7" s="245">
        <v>14771.313</v>
      </c>
      <c r="F7" s="245">
        <v>22176.964</v>
      </c>
      <c r="G7" s="246">
        <v>0.50135360343389923</v>
      </c>
      <c r="H7" s="245">
        <v>3001.2979999999998</v>
      </c>
      <c r="I7" s="245"/>
      <c r="J7" s="247" t="s">
        <v>274</v>
      </c>
      <c r="K7" s="240">
        <v>81332.240999999995</v>
      </c>
      <c r="L7" s="240">
        <v>65013.491000000002</v>
      </c>
      <c r="M7" s="246">
        <v>-0.20064306355458705</v>
      </c>
    </row>
    <row r="8" spans="1:13" x14ac:dyDescent="0.25">
      <c r="A8" s="242" t="s">
        <v>299</v>
      </c>
      <c r="B8" s="245">
        <v>23307.821</v>
      </c>
      <c r="C8" s="245">
        <v>21120.583999999999</v>
      </c>
      <c r="D8" s="246">
        <v>-9.3841333344717226E-2</v>
      </c>
      <c r="E8" s="245">
        <v>447.13</v>
      </c>
      <c r="F8" s="245">
        <v>779.65300000000002</v>
      </c>
      <c r="G8" s="246">
        <v>0.74368304519938278</v>
      </c>
      <c r="H8" s="245">
        <v>3365.248</v>
      </c>
      <c r="I8" s="245">
        <v>983.66300000000001</v>
      </c>
      <c r="J8" s="246">
        <v>-0.70769969999239279</v>
      </c>
      <c r="K8" s="240">
        <v>27120.199000000001</v>
      </c>
      <c r="L8" s="240">
        <v>22883.899999999998</v>
      </c>
      <c r="M8" s="246">
        <v>-0.15620456914788872</v>
      </c>
    </row>
    <row r="9" spans="1:13" x14ac:dyDescent="0.25">
      <c r="A9" s="242" t="s">
        <v>300</v>
      </c>
      <c r="B9" s="245">
        <v>124706.175</v>
      </c>
      <c r="C9" s="245">
        <v>113923.795</v>
      </c>
      <c r="D9" s="246">
        <v>-8.6462278231210332E-2</v>
      </c>
      <c r="E9" s="245">
        <v>11867.061</v>
      </c>
      <c r="F9" s="245">
        <v>13940.507</v>
      </c>
      <c r="G9" s="246">
        <v>0.17472278940843067</v>
      </c>
      <c r="H9" s="245">
        <v>45920.517</v>
      </c>
      <c r="I9" s="245">
        <v>23430.879000000001</v>
      </c>
      <c r="J9" s="246">
        <v>-0.48975141111760567</v>
      </c>
      <c r="K9" s="240">
        <v>182493.753</v>
      </c>
      <c r="L9" s="240">
        <v>151295.18099999998</v>
      </c>
      <c r="M9" s="246">
        <v>-0.17095693133123313</v>
      </c>
    </row>
    <row r="10" spans="1:13" x14ac:dyDescent="0.25">
      <c r="A10" s="242" t="s">
        <v>331</v>
      </c>
      <c r="B10" s="245">
        <v>341376.891</v>
      </c>
      <c r="C10" s="245">
        <v>360174.22899999999</v>
      </c>
      <c r="D10" s="246">
        <v>5.5063299524864329E-2</v>
      </c>
      <c r="E10" s="245">
        <v>23198.172999999999</v>
      </c>
      <c r="F10" s="245">
        <v>17489.702000000001</v>
      </c>
      <c r="G10" s="246">
        <v>-0.24607416282308081</v>
      </c>
      <c r="H10" s="245">
        <v>36645.908000000003</v>
      </c>
      <c r="I10" s="245">
        <v>4867.5219999999999</v>
      </c>
      <c r="J10" s="246">
        <v>-0.86717420127780709</v>
      </c>
      <c r="K10" s="240">
        <v>401220.97200000001</v>
      </c>
      <c r="L10" s="240">
        <v>382531.45299999998</v>
      </c>
      <c r="M10" s="246">
        <v>-4.6581610394982098E-2</v>
      </c>
    </row>
    <row r="11" spans="1:13" x14ac:dyDescent="0.25">
      <c r="A11" s="242" t="s">
        <v>302</v>
      </c>
      <c r="B11" s="245">
        <v>482353.87099999998</v>
      </c>
      <c r="C11" s="245">
        <v>481629.43599999999</v>
      </c>
      <c r="D11" s="246">
        <v>-1.5018745438865055E-3</v>
      </c>
      <c r="E11" s="245">
        <v>68923.539000000004</v>
      </c>
      <c r="F11" s="245">
        <v>60120.243000000002</v>
      </c>
      <c r="G11" s="246">
        <v>-0.12772553655435481</v>
      </c>
      <c r="H11" s="245">
        <v>12283.474</v>
      </c>
      <c r="I11" s="245">
        <v>435.64299999999997</v>
      </c>
      <c r="J11" s="246">
        <v>-0.96453421890256785</v>
      </c>
      <c r="K11" s="240">
        <v>563560.88400000008</v>
      </c>
      <c r="L11" s="240">
        <v>542185.32200000004</v>
      </c>
      <c r="M11" s="246">
        <v>-3.7929463536010788E-2</v>
      </c>
    </row>
    <row r="12" spans="1:13" x14ac:dyDescent="0.25">
      <c r="A12" s="242" t="s">
        <v>332</v>
      </c>
      <c r="B12" s="245"/>
      <c r="C12" s="245">
        <v>10230.1</v>
      </c>
      <c r="D12" s="246"/>
      <c r="E12" s="245"/>
      <c r="F12" s="245">
        <v>19233.234</v>
      </c>
      <c r="G12" s="246"/>
      <c r="H12" s="245"/>
      <c r="I12" s="245">
        <v>110</v>
      </c>
      <c r="J12" s="246"/>
      <c r="K12" s="240"/>
      <c r="L12" s="240">
        <v>29573.334000000003</v>
      </c>
      <c r="M12" s="246"/>
    </row>
    <row r="13" spans="1:13" x14ac:dyDescent="0.25">
      <c r="A13" s="242" t="s">
        <v>303</v>
      </c>
      <c r="B13" s="245">
        <v>17471.756000000001</v>
      </c>
      <c r="C13" s="245">
        <v>127.523</v>
      </c>
      <c r="D13" s="246">
        <v>-0.99270119156883829</v>
      </c>
      <c r="E13" s="245">
        <v>16650.399000000001</v>
      </c>
      <c r="F13" s="245">
        <v>219.48099999999999</v>
      </c>
      <c r="G13" s="246">
        <v>-0.98681827384436849</v>
      </c>
      <c r="H13" s="245">
        <v>6.7</v>
      </c>
      <c r="I13" s="245">
        <v>11.12</v>
      </c>
      <c r="J13" s="246">
        <v>0.65970149253731325</v>
      </c>
      <c r="K13" s="240">
        <v>34128.854999999996</v>
      </c>
      <c r="L13" s="240">
        <v>358.12400000000002</v>
      </c>
      <c r="M13" s="246">
        <v>-0.98950670920545092</v>
      </c>
    </row>
    <row r="14" spans="1:13" x14ac:dyDescent="0.25">
      <c r="A14" s="242" t="s">
        <v>304</v>
      </c>
      <c r="B14" s="245">
        <v>4.8499999999999996</v>
      </c>
      <c r="C14" s="245">
        <v>5.37</v>
      </c>
      <c r="D14" s="246">
        <v>0.10721649484536089</v>
      </c>
      <c r="E14" s="245"/>
      <c r="F14" s="245">
        <v>0.25</v>
      </c>
      <c r="G14" s="246"/>
      <c r="H14" s="245"/>
      <c r="I14" s="245"/>
      <c r="J14" s="246"/>
      <c r="K14" s="240">
        <v>4.8499999999999996</v>
      </c>
      <c r="L14" s="240">
        <v>5.62</v>
      </c>
      <c r="M14" s="246">
        <v>0.15876288659793825</v>
      </c>
    </row>
    <row r="15" spans="1:13" x14ac:dyDescent="0.25">
      <c r="A15" s="242" t="s">
        <v>305</v>
      </c>
      <c r="B15" s="245"/>
      <c r="C15" s="245"/>
      <c r="D15" s="246"/>
      <c r="E15" s="245">
        <v>3.0249999999999999</v>
      </c>
      <c r="F15" s="245">
        <v>2.5</v>
      </c>
      <c r="G15" s="246">
        <v>-0.17355371900826444</v>
      </c>
      <c r="H15" s="245"/>
      <c r="I15" s="245"/>
      <c r="J15" s="246"/>
      <c r="K15" s="240">
        <v>3.0249999999999999</v>
      </c>
      <c r="L15" s="240">
        <v>2.5</v>
      </c>
      <c r="M15" s="246">
        <v>-0.17355371900826444</v>
      </c>
    </row>
    <row r="16" spans="1:13" x14ac:dyDescent="0.25">
      <c r="A16" s="243" t="s">
        <v>293</v>
      </c>
      <c r="B16" s="240">
        <v>1052781.9440000001</v>
      </c>
      <c r="C16" s="240">
        <v>1030047.564</v>
      </c>
      <c r="D16" s="241">
        <v>-2.1594576283880618E-2</v>
      </c>
      <c r="E16" s="240">
        <v>135891.894</v>
      </c>
      <c r="F16" s="240">
        <v>133989.43799999999</v>
      </c>
      <c r="G16" s="241">
        <v>-1.3999775439144324E-2</v>
      </c>
      <c r="H16" s="240">
        <v>101223.145</v>
      </c>
      <c r="I16" s="240">
        <v>29838.827000000001</v>
      </c>
      <c r="J16" s="241">
        <v>-0.70521734925347368</v>
      </c>
      <c r="K16" s="240">
        <v>1289896.983</v>
      </c>
      <c r="L16" s="240">
        <v>1193875.8290000004</v>
      </c>
      <c r="M16" s="241">
        <v>-7.4440947816372782E-2</v>
      </c>
    </row>
    <row r="17" spans="1:13" x14ac:dyDescent="0.25">
      <c r="A17" s="439" t="s">
        <v>333</v>
      </c>
      <c r="B17" s="440"/>
      <c r="C17" s="440"/>
      <c r="D17" s="440"/>
      <c r="E17" s="440"/>
      <c r="F17" s="440"/>
      <c r="G17" s="440"/>
      <c r="H17" s="440"/>
      <c r="I17" s="440"/>
      <c r="J17" s="440"/>
      <c r="K17" s="440"/>
      <c r="L17" s="440"/>
      <c r="M17" s="441"/>
    </row>
  </sheetData>
  <mergeCells count="11">
    <mergeCell ref="A17:M17"/>
    <mergeCell ref="A2:A3"/>
    <mergeCell ref="M2:M3"/>
    <mergeCell ref="A1:M1"/>
    <mergeCell ref="B2:C2"/>
    <mergeCell ref="E2:F2"/>
    <mergeCell ref="H2:I2"/>
    <mergeCell ref="K2:L2"/>
    <mergeCell ref="D2:D3"/>
    <mergeCell ref="G2:G3"/>
    <mergeCell ref="J2:J3"/>
  </mergeCells>
  <pageMargins left="0.7" right="0.7" top="0.75" bottom="0.75" header="0.3" footer="0.3"/>
  <pageSetup paperSize="12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AD02-EF87-4B33-AD13-457C79E2EE6D}">
  <dimension ref="L1:T39"/>
  <sheetViews>
    <sheetView zoomScaleNormal="100" workbookViewId="0">
      <selection activeCell="L30" sqref="L30"/>
    </sheetView>
  </sheetViews>
  <sheetFormatPr baseColWidth="10" defaultRowHeight="15" x14ac:dyDescent="0.25"/>
  <cols>
    <col min="12" max="13" width="11.42578125" style="112"/>
    <col min="15" max="15" width="17.5703125" bestFit="1" customWidth="1"/>
    <col min="16" max="16" width="14.140625" bestFit="1" customWidth="1"/>
  </cols>
  <sheetData>
    <row r="1" spans="15:19" x14ac:dyDescent="0.25">
      <c r="O1" s="114" t="s">
        <v>266</v>
      </c>
      <c r="P1" s="114"/>
      <c r="Q1" s="114"/>
    </row>
    <row r="2" spans="15:19" x14ac:dyDescent="0.25">
      <c r="O2" s="251" t="s">
        <v>151</v>
      </c>
      <c r="P2" s="250">
        <v>358482892</v>
      </c>
      <c r="Q2" s="249">
        <f>P2/$P$14</f>
        <v>0.34802557137060519</v>
      </c>
      <c r="R2" s="252"/>
      <c r="S2" s="262"/>
    </row>
    <row r="3" spans="15:19" x14ac:dyDescent="0.25">
      <c r="O3" s="251" t="s">
        <v>147</v>
      </c>
      <c r="P3" s="250">
        <v>148118517</v>
      </c>
      <c r="Q3" s="249">
        <f t="shared" ref="Q3:Q12" si="0">P3/$P$14</f>
        <v>0.14379774505247991</v>
      </c>
      <c r="R3" s="252"/>
      <c r="S3" s="262"/>
    </row>
    <row r="4" spans="15:19" x14ac:dyDescent="0.25">
      <c r="O4" s="251" t="s">
        <v>154</v>
      </c>
      <c r="P4" s="250">
        <v>121262865</v>
      </c>
      <c r="Q4" s="249">
        <f t="shared" si="0"/>
        <v>0.11772550048960652</v>
      </c>
      <c r="R4" s="252"/>
      <c r="S4" s="262"/>
    </row>
    <row r="5" spans="15:19" x14ac:dyDescent="0.25">
      <c r="O5" s="251" t="s">
        <v>142</v>
      </c>
      <c r="P5" s="250">
        <v>91269049</v>
      </c>
      <c r="Q5" s="249">
        <f t="shared" si="0"/>
        <v>8.8606635450477117E-2</v>
      </c>
      <c r="R5" s="252"/>
      <c r="S5" s="262"/>
    </row>
    <row r="6" spans="15:19" x14ac:dyDescent="0.25">
      <c r="O6" s="251" t="s">
        <v>156</v>
      </c>
      <c r="P6" s="250">
        <v>63888031</v>
      </c>
      <c r="Q6" s="249">
        <f t="shared" si="0"/>
        <v>6.2024350362911977E-2</v>
      </c>
      <c r="R6" s="252"/>
      <c r="S6" s="262"/>
    </row>
    <row r="7" spans="15:19" x14ac:dyDescent="0.25">
      <c r="O7" s="251" t="s">
        <v>340</v>
      </c>
      <c r="P7" s="250">
        <v>88681398</v>
      </c>
      <c r="Q7" s="249">
        <f t="shared" si="0"/>
        <v>8.6094468934640386E-2</v>
      </c>
      <c r="R7" s="252"/>
      <c r="S7" s="262"/>
    </row>
    <row r="8" spans="15:19" x14ac:dyDescent="0.25">
      <c r="O8" s="251" t="s">
        <v>144</v>
      </c>
      <c r="P8" s="250">
        <v>39563391</v>
      </c>
      <c r="Q8" s="249">
        <f t="shared" si="0"/>
        <v>3.8409285534701777E-2</v>
      </c>
      <c r="R8" s="252"/>
      <c r="S8" s="262"/>
    </row>
    <row r="9" spans="15:19" x14ac:dyDescent="0.25">
      <c r="O9" s="251" t="s">
        <v>155</v>
      </c>
      <c r="P9" s="250">
        <v>25858561</v>
      </c>
      <c r="Q9" s="249">
        <f t="shared" si="0"/>
        <v>2.5104239749456851E-2</v>
      </c>
      <c r="R9" s="252"/>
      <c r="S9" s="262"/>
    </row>
    <row r="10" spans="15:19" x14ac:dyDescent="0.25">
      <c r="O10" s="251" t="s">
        <v>334</v>
      </c>
      <c r="P10" s="250">
        <v>33883723</v>
      </c>
      <c r="Q10" s="249">
        <f t="shared" si="0"/>
        <v>3.2895299386388334E-2</v>
      </c>
      <c r="R10" s="252"/>
      <c r="S10" s="262"/>
    </row>
    <row r="11" spans="15:19" x14ac:dyDescent="0.25">
      <c r="O11" s="251" t="s">
        <v>335</v>
      </c>
      <c r="P11" s="250">
        <v>22583955</v>
      </c>
      <c r="Q11" s="249">
        <f t="shared" si="0"/>
        <v>2.1925157428943739E-2</v>
      </c>
      <c r="R11" s="252"/>
      <c r="S11" s="262"/>
    </row>
    <row r="12" spans="15:19" x14ac:dyDescent="0.25">
      <c r="O12" s="251" t="s">
        <v>336</v>
      </c>
      <c r="P12" s="250">
        <v>36455182</v>
      </c>
      <c r="Q12" s="249">
        <f t="shared" si="0"/>
        <v>3.5391746239788205E-2</v>
      </c>
      <c r="R12" s="252"/>
      <c r="S12" s="262"/>
    </row>
    <row r="13" spans="15:19" x14ac:dyDescent="0.25">
      <c r="O13" s="251" t="s">
        <v>338</v>
      </c>
      <c r="P13" s="250">
        <f>P38*100</f>
        <v>1052781944</v>
      </c>
      <c r="Q13" s="249"/>
      <c r="R13" s="258"/>
      <c r="S13" s="252"/>
    </row>
    <row r="14" spans="15:19" x14ac:dyDescent="0.25">
      <c r="O14" s="251" t="s">
        <v>339</v>
      </c>
      <c r="P14" s="250">
        <f>SUM(P2:P12)</f>
        <v>1030047564</v>
      </c>
      <c r="Q14" s="249"/>
      <c r="R14" s="248">
        <f>P14/P13</f>
        <v>0.97840542371611949</v>
      </c>
      <c r="S14" s="252"/>
    </row>
    <row r="15" spans="15:19" ht="15.75" thickBot="1" x14ac:dyDescent="0.3"/>
    <row r="16" spans="15:19" ht="21.75" thickBot="1" x14ac:dyDescent="0.3">
      <c r="O16" s="253" t="s">
        <v>337</v>
      </c>
      <c r="P16" s="254" t="s">
        <v>326</v>
      </c>
      <c r="Q16" s="254" t="s">
        <v>327</v>
      </c>
      <c r="R16" s="254" t="s">
        <v>295</v>
      </c>
      <c r="S16" s="254" t="s">
        <v>293</v>
      </c>
    </row>
    <row r="17" spans="15:20" ht="15.75" thickBot="1" x14ac:dyDescent="0.3">
      <c r="O17" s="255">
        <v>1997</v>
      </c>
      <c r="P17" s="256">
        <v>2489287</v>
      </c>
      <c r="Q17" s="256">
        <v>1330057</v>
      </c>
      <c r="R17" s="256">
        <v>490905</v>
      </c>
      <c r="S17" s="256">
        <v>4310249</v>
      </c>
    </row>
    <row r="18" spans="15:20" ht="15.75" thickBot="1" x14ac:dyDescent="0.3">
      <c r="O18" s="255">
        <v>1998</v>
      </c>
      <c r="P18" s="256">
        <v>2996983</v>
      </c>
      <c r="Q18" s="257">
        <v>1443082</v>
      </c>
      <c r="R18" s="256">
        <v>825438</v>
      </c>
      <c r="S18" s="256">
        <v>5265503</v>
      </c>
      <c r="T18" s="252"/>
    </row>
    <row r="19" spans="15:20" ht="15.75" thickBot="1" x14ac:dyDescent="0.3">
      <c r="O19" s="255">
        <v>1999</v>
      </c>
      <c r="P19" s="256">
        <v>2395729</v>
      </c>
      <c r="Q19" s="256">
        <v>1318548</v>
      </c>
      <c r="R19" s="256">
        <v>565874</v>
      </c>
      <c r="S19" s="256">
        <v>4280151</v>
      </c>
      <c r="T19" s="252"/>
    </row>
    <row r="20" spans="15:20" ht="15.75" thickBot="1" x14ac:dyDescent="0.3">
      <c r="O20" s="255">
        <v>2000</v>
      </c>
      <c r="P20" s="256">
        <v>3748213</v>
      </c>
      <c r="Q20" s="256">
        <v>1956098</v>
      </c>
      <c r="R20" s="256">
        <v>715063</v>
      </c>
      <c r="S20" s="256">
        <v>6419374</v>
      </c>
      <c r="T20" s="252"/>
    </row>
    <row r="21" spans="15:20" ht="15.75" thickBot="1" x14ac:dyDescent="0.3">
      <c r="O21" s="255">
        <v>2001</v>
      </c>
      <c r="P21" s="256">
        <v>4460397</v>
      </c>
      <c r="Q21" s="256">
        <v>583290</v>
      </c>
      <c r="R21" s="256">
        <v>408098</v>
      </c>
      <c r="S21" s="256">
        <v>5451785</v>
      </c>
    </row>
    <row r="22" spans="15:20" ht="15.75" thickBot="1" x14ac:dyDescent="0.3">
      <c r="O22" s="255">
        <v>2002</v>
      </c>
      <c r="P22" s="256">
        <v>4430500</v>
      </c>
      <c r="Q22" s="256">
        <v>834463</v>
      </c>
      <c r="R22" s="256">
        <v>358267</v>
      </c>
      <c r="S22" s="256">
        <v>5623230</v>
      </c>
    </row>
    <row r="23" spans="15:20" ht="15.75" thickBot="1" x14ac:dyDescent="0.3">
      <c r="O23" s="255">
        <v>2003</v>
      </c>
      <c r="P23" s="256">
        <v>5460865</v>
      </c>
      <c r="Q23" s="256">
        <v>947611</v>
      </c>
      <c r="R23" s="256">
        <v>273745</v>
      </c>
      <c r="S23" s="256">
        <v>6682221</v>
      </c>
    </row>
    <row r="24" spans="15:20" ht="15.75" thickBot="1" x14ac:dyDescent="0.3">
      <c r="O24" s="255">
        <v>2004</v>
      </c>
      <c r="P24" s="256">
        <v>5474888</v>
      </c>
      <c r="Q24" s="256">
        <v>577173</v>
      </c>
      <c r="R24" s="256">
        <v>248675</v>
      </c>
      <c r="S24" s="256">
        <v>6300736</v>
      </c>
    </row>
    <row r="25" spans="15:20" ht="15.75" thickBot="1" x14ac:dyDescent="0.3">
      <c r="O25" s="255">
        <v>2005</v>
      </c>
      <c r="P25" s="256">
        <v>6303212</v>
      </c>
      <c r="Q25" s="256">
        <v>1047796</v>
      </c>
      <c r="R25" s="256">
        <v>534503</v>
      </c>
      <c r="S25" s="256">
        <v>7885511</v>
      </c>
    </row>
    <row r="26" spans="15:20" ht="15.75" thickBot="1" x14ac:dyDescent="0.3">
      <c r="O26" s="255">
        <v>2006</v>
      </c>
      <c r="P26" s="256">
        <v>7163043</v>
      </c>
      <c r="Q26" s="256">
        <v>861365</v>
      </c>
      <c r="R26" s="256">
        <v>424370</v>
      </c>
      <c r="S26" s="256">
        <v>8448778</v>
      </c>
    </row>
    <row r="27" spans="15:20" ht="15.75" thickBot="1" x14ac:dyDescent="0.3">
      <c r="O27" s="255">
        <v>2007</v>
      </c>
      <c r="P27" s="257">
        <v>7038874</v>
      </c>
      <c r="Q27" s="257">
        <v>879062</v>
      </c>
      <c r="R27" s="257">
        <v>359524</v>
      </c>
      <c r="S27" s="256">
        <v>8277460</v>
      </c>
    </row>
    <row r="28" spans="15:20" ht="15.75" thickBot="1" x14ac:dyDescent="0.3">
      <c r="O28" s="255">
        <v>2008</v>
      </c>
      <c r="P28" s="257">
        <v>6927908</v>
      </c>
      <c r="Q28" s="257">
        <v>1318511</v>
      </c>
      <c r="R28" s="257">
        <v>436551</v>
      </c>
      <c r="S28" s="256">
        <v>8682970</v>
      </c>
    </row>
    <row r="29" spans="15:20" ht="15.75" thickBot="1" x14ac:dyDescent="0.3">
      <c r="O29" s="255">
        <v>2009</v>
      </c>
      <c r="P29" s="257">
        <v>8665659</v>
      </c>
      <c r="Q29" s="257">
        <v>1152065</v>
      </c>
      <c r="R29" s="257">
        <v>275198</v>
      </c>
      <c r="S29" s="256">
        <v>10092922</v>
      </c>
    </row>
    <row r="30" spans="15:20" ht="15.75" thickBot="1" x14ac:dyDescent="0.3">
      <c r="O30" s="255">
        <v>2010</v>
      </c>
      <c r="P30" s="257">
        <v>7445528</v>
      </c>
      <c r="Q30" s="257">
        <v>1271633</v>
      </c>
      <c r="R30" s="257">
        <v>435221</v>
      </c>
      <c r="S30" s="256">
        <v>9152382</v>
      </c>
    </row>
    <row r="31" spans="15:20" ht="15.75" thickBot="1" x14ac:dyDescent="0.3">
      <c r="O31" s="255">
        <v>2011</v>
      </c>
      <c r="P31" s="257">
        <v>8286392</v>
      </c>
      <c r="Q31" s="257">
        <v>1180010</v>
      </c>
      <c r="R31" s="257">
        <v>997406</v>
      </c>
      <c r="S31" s="256">
        <v>10463808</v>
      </c>
    </row>
    <row r="32" spans="15:20" ht="15.75" thickBot="1" x14ac:dyDescent="0.3">
      <c r="O32" s="255">
        <v>2012</v>
      </c>
      <c r="P32" s="257">
        <v>10159853</v>
      </c>
      <c r="Q32" s="257">
        <v>1716869</v>
      </c>
      <c r="R32" s="257">
        <v>676985</v>
      </c>
      <c r="S32" s="256">
        <v>12553707</v>
      </c>
    </row>
    <row r="33" spans="15:19" ht="15.75" thickBot="1" x14ac:dyDescent="0.3">
      <c r="O33" s="255">
        <v>2013</v>
      </c>
      <c r="P33" s="257">
        <v>10746399.59</v>
      </c>
      <c r="Q33" s="257">
        <v>1361019.94</v>
      </c>
      <c r="R33" s="257">
        <v>713532.72</v>
      </c>
      <c r="S33" s="256">
        <v>12820952.25</v>
      </c>
    </row>
    <row r="34" spans="15:19" ht="15.75" thickBot="1" x14ac:dyDescent="0.3">
      <c r="O34" s="255">
        <v>2014</v>
      </c>
      <c r="P34" s="257">
        <v>8409649</v>
      </c>
      <c r="Q34" s="257">
        <v>1101227.26</v>
      </c>
      <c r="R34" s="257">
        <v>385395</v>
      </c>
      <c r="S34" s="256">
        <v>9896271.2599999998</v>
      </c>
    </row>
    <row r="35" spans="15:19" x14ac:dyDescent="0.25">
      <c r="O35" s="259">
        <v>2015</v>
      </c>
      <c r="P35" s="260">
        <v>10812866.810000001</v>
      </c>
      <c r="Q35" s="260">
        <v>1522542.81</v>
      </c>
      <c r="R35" s="260">
        <v>531451.97</v>
      </c>
      <c r="S35" s="261">
        <v>12866861.590000002</v>
      </c>
    </row>
    <row r="36" spans="15:19" x14ac:dyDescent="0.25">
      <c r="O36" s="259">
        <v>2016</v>
      </c>
      <c r="P36" s="260">
        <v>8524838.3000000007</v>
      </c>
      <c r="Q36" s="260">
        <v>1217747.5</v>
      </c>
      <c r="R36" s="260">
        <v>401034.54</v>
      </c>
      <c r="S36" s="261">
        <v>10143620.34</v>
      </c>
    </row>
    <row r="37" spans="15:19" x14ac:dyDescent="0.25">
      <c r="O37" s="259">
        <v>2017</v>
      </c>
      <c r="P37" s="260">
        <v>8050614.1399999997</v>
      </c>
      <c r="Q37" s="260">
        <v>1103298.02</v>
      </c>
      <c r="R37" s="260">
        <v>338145.85</v>
      </c>
      <c r="S37" s="261">
        <v>9492058.0099999998</v>
      </c>
    </row>
    <row r="38" spans="15:19" x14ac:dyDescent="0.25">
      <c r="O38" s="259">
        <v>2018</v>
      </c>
      <c r="P38" s="260">
        <v>10527819.439999999</v>
      </c>
      <c r="Q38" s="260">
        <v>1358918.94</v>
      </c>
      <c r="R38" s="260">
        <v>1012231.45</v>
      </c>
      <c r="S38" s="261">
        <v>12898969.829999998</v>
      </c>
    </row>
    <row r="39" spans="15:19" x14ac:dyDescent="0.25">
      <c r="O39" s="263">
        <v>2019</v>
      </c>
      <c r="P39" s="264">
        <v>10300475</v>
      </c>
      <c r="Q39" s="264">
        <v>1339894</v>
      </c>
      <c r="R39" s="264">
        <v>298388</v>
      </c>
      <c r="S39" s="265">
        <v>11938757</v>
      </c>
    </row>
  </sheetData>
  <pageMargins left="0.7" right="0.7" top="0.75" bottom="0.75" header="0.3" footer="0.3"/>
  <pageSetup paperSize="12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65EF-A1FA-435C-97C9-D3FC01E0B515}">
  <dimension ref="A1:N31"/>
  <sheetViews>
    <sheetView zoomScaleNormal="100" workbookViewId="0">
      <selection activeCell="A8" sqref="A8:N8"/>
    </sheetView>
  </sheetViews>
  <sheetFormatPr baseColWidth="10" defaultRowHeight="15" x14ac:dyDescent="0.25"/>
  <cols>
    <col min="2" max="2" width="7.42578125" bestFit="1" customWidth="1"/>
    <col min="3" max="3" width="7.85546875" bestFit="1" customWidth="1"/>
    <col min="4" max="5" width="8.85546875" bestFit="1" customWidth="1"/>
    <col min="6" max="6" width="7.85546875" bestFit="1" customWidth="1"/>
    <col min="7" max="8" width="8.85546875" bestFit="1" customWidth="1"/>
    <col min="9" max="9" width="7.85546875" bestFit="1" customWidth="1"/>
    <col min="10" max="11" width="8.85546875" bestFit="1" customWidth="1"/>
    <col min="12" max="12" width="7.85546875" bestFit="1" customWidth="1"/>
    <col min="13" max="14" width="8.85546875" bestFit="1" customWidth="1"/>
  </cols>
  <sheetData>
    <row r="1" spans="1:14" x14ac:dyDescent="0.25">
      <c r="A1" s="449" t="s">
        <v>434</v>
      </c>
      <c r="B1" s="449"/>
      <c r="C1" s="449"/>
      <c r="D1" s="449"/>
      <c r="E1" s="449"/>
      <c r="F1" s="449"/>
      <c r="G1" s="449"/>
      <c r="H1" s="449"/>
      <c r="I1" s="449"/>
      <c r="J1" s="449"/>
      <c r="K1" s="449"/>
      <c r="L1" s="449"/>
      <c r="M1" s="449"/>
      <c r="N1" s="449"/>
    </row>
    <row r="2" spans="1:14" x14ac:dyDescent="0.25">
      <c r="A2" s="416" t="s">
        <v>341</v>
      </c>
      <c r="B2" s="416"/>
      <c r="C2" s="416"/>
      <c r="D2" s="416"/>
      <c r="E2" s="416"/>
      <c r="F2" s="416"/>
      <c r="G2" s="416"/>
      <c r="H2" s="416"/>
      <c r="I2" s="416"/>
      <c r="J2" s="416"/>
      <c r="K2" s="416"/>
      <c r="L2" s="416"/>
      <c r="M2" s="416"/>
      <c r="N2" s="416"/>
    </row>
    <row r="3" spans="1:14" x14ac:dyDescent="0.25">
      <c r="A3" s="224" t="s">
        <v>342</v>
      </c>
      <c r="B3" s="290">
        <v>2006</v>
      </c>
      <c r="C3" s="290">
        <v>2007</v>
      </c>
      <c r="D3" s="290">
        <v>2008</v>
      </c>
      <c r="E3" s="290">
        <v>2009</v>
      </c>
      <c r="F3" s="290">
        <v>2010</v>
      </c>
      <c r="G3" s="290" t="s">
        <v>343</v>
      </c>
      <c r="H3" s="290" t="s">
        <v>344</v>
      </c>
      <c r="I3" s="290">
        <v>2012</v>
      </c>
      <c r="J3" s="290">
        <v>2013</v>
      </c>
      <c r="K3" s="290">
        <v>2014</v>
      </c>
      <c r="L3" s="290">
        <v>2015</v>
      </c>
      <c r="M3" s="290">
        <v>2016</v>
      </c>
      <c r="N3" s="224">
        <v>2017</v>
      </c>
    </row>
    <row r="4" spans="1:14" x14ac:dyDescent="0.25">
      <c r="A4" s="212" t="s">
        <v>345</v>
      </c>
      <c r="B4" s="217">
        <v>116796</v>
      </c>
      <c r="C4" s="217">
        <v>117558</v>
      </c>
      <c r="D4" s="217">
        <v>119847.61782391006</v>
      </c>
      <c r="E4" s="217">
        <v>121924.23970770568</v>
      </c>
      <c r="F4" s="217">
        <v>122640.83666542824</v>
      </c>
      <c r="G4" s="217">
        <v>125946.23000000001</v>
      </c>
      <c r="H4" s="217">
        <v>125946.23000000001</v>
      </c>
      <c r="I4" s="217">
        <v>128638</v>
      </c>
      <c r="J4" s="217">
        <v>130361.7</v>
      </c>
      <c r="K4" s="217">
        <v>137582.44</v>
      </c>
      <c r="L4" s="217">
        <v>141918.12399999998</v>
      </c>
      <c r="M4" s="217">
        <v>137374.93</v>
      </c>
      <c r="N4" s="217">
        <v>135907.75</v>
      </c>
    </row>
    <row r="5" spans="1:14" x14ac:dyDescent="0.25">
      <c r="A5" s="212" t="s">
        <v>346</v>
      </c>
      <c r="B5" s="217">
        <v>50846.429999999993</v>
      </c>
      <c r="C5" s="217">
        <v>52186.940009197584</v>
      </c>
      <c r="D5" s="217">
        <v>53340.070009197589</v>
      </c>
      <c r="E5" s="217">
        <v>52656.510009197591</v>
      </c>
      <c r="F5" s="217">
        <v>53869.560009197579</v>
      </c>
      <c r="G5" s="217">
        <v>53869.560009197579</v>
      </c>
      <c r="H5" s="217">
        <v>53868.710009197581</v>
      </c>
      <c r="I5" s="217">
        <v>53745.990009197587</v>
      </c>
      <c r="J5" s="217">
        <v>52234.06</v>
      </c>
      <c r="K5" s="217">
        <v>48593.24</v>
      </c>
      <c r="L5" s="217">
        <v>48582.18</v>
      </c>
      <c r="M5" s="217">
        <v>48202.19000000001</v>
      </c>
      <c r="N5" s="217">
        <v>47799.800000000047</v>
      </c>
    </row>
    <row r="6" spans="1:14" x14ac:dyDescent="0.25">
      <c r="A6" s="212" t="s">
        <v>347</v>
      </c>
      <c r="B6" s="217">
        <v>10063</v>
      </c>
      <c r="C6" s="217">
        <v>9982</v>
      </c>
      <c r="D6" s="217">
        <v>9982</v>
      </c>
      <c r="E6" s="217">
        <v>10001</v>
      </c>
      <c r="F6" s="217">
        <v>9990</v>
      </c>
      <c r="G6" s="217">
        <v>10000</v>
      </c>
      <c r="H6" s="223">
        <v>7462.63</v>
      </c>
      <c r="I6" s="217">
        <v>7721.4</v>
      </c>
      <c r="J6" s="217">
        <v>7993.65</v>
      </c>
      <c r="K6" s="217">
        <v>8202.07</v>
      </c>
      <c r="L6" s="217">
        <v>8515.92</v>
      </c>
      <c r="M6" s="217">
        <v>8498.65</v>
      </c>
      <c r="N6" s="217">
        <v>8711.24</v>
      </c>
    </row>
    <row r="7" spans="1:14" x14ac:dyDescent="0.25">
      <c r="A7" s="212" t="s">
        <v>293</v>
      </c>
      <c r="B7" s="217">
        <f>SUM(B4:B6)</f>
        <v>177705.43</v>
      </c>
      <c r="C7" s="217">
        <f t="shared" ref="C7:M7" si="0">SUM(C4:C6)</f>
        <v>179726.94000919757</v>
      </c>
      <c r="D7" s="217">
        <f t="shared" si="0"/>
        <v>183169.68783310766</v>
      </c>
      <c r="E7" s="217">
        <f t="shared" si="0"/>
        <v>184581.74971690326</v>
      </c>
      <c r="F7" s="217">
        <f t="shared" si="0"/>
        <v>186500.39667462581</v>
      </c>
      <c r="G7" s="460">
        <f t="shared" si="0"/>
        <v>189815.7900091976</v>
      </c>
      <c r="H7" s="223">
        <f t="shared" si="0"/>
        <v>187277.5700091976</v>
      </c>
      <c r="I7" s="217">
        <f t="shared" si="0"/>
        <v>190105.39000919758</v>
      </c>
      <c r="J7" s="217">
        <f t="shared" si="0"/>
        <v>190589.41</v>
      </c>
      <c r="K7" s="217">
        <f t="shared" si="0"/>
        <v>194377.75</v>
      </c>
      <c r="L7" s="217">
        <f t="shared" si="0"/>
        <v>199016.22399999999</v>
      </c>
      <c r="M7" s="217">
        <f t="shared" si="0"/>
        <v>194075.77</v>
      </c>
      <c r="N7" s="217">
        <f>SUM(N4:N6)</f>
        <v>192418.79000000004</v>
      </c>
    </row>
    <row r="8" spans="1:14" ht="15" customHeight="1" x14ac:dyDescent="0.25">
      <c r="A8" s="394" t="s">
        <v>306</v>
      </c>
      <c r="B8" s="394"/>
      <c r="C8" s="394"/>
      <c r="D8" s="394"/>
      <c r="E8" s="394"/>
      <c r="F8" s="394"/>
      <c r="G8" s="394"/>
      <c r="H8" s="394"/>
      <c r="I8" s="394"/>
      <c r="J8" s="394"/>
      <c r="K8" s="394"/>
      <c r="L8" s="394"/>
      <c r="M8" s="394"/>
      <c r="N8" s="394"/>
    </row>
    <row r="9" spans="1:14" ht="35.25" customHeight="1" x14ac:dyDescent="0.25">
      <c r="A9" s="394" t="s">
        <v>348</v>
      </c>
      <c r="B9" s="394"/>
      <c r="C9" s="394"/>
      <c r="D9" s="394"/>
      <c r="E9" s="394"/>
      <c r="F9" s="394"/>
      <c r="G9" s="394"/>
      <c r="H9" s="394"/>
      <c r="I9" s="394"/>
      <c r="J9" s="394"/>
      <c r="K9" s="394"/>
      <c r="L9" s="394"/>
      <c r="M9" s="394"/>
      <c r="N9" s="394"/>
    </row>
    <row r="10" spans="1:14" ht="30" customHeight="1" x14ac:dyDescent="0.25">
      <c r="A10" s="394" t="s">
        <v>349</v>
      </c>
      <c r="B10" s="394"/>
      <c r="C10" s="394"/>
      <c r="D10" s="394"/>
      <c r="E10" s="394"/>
      <c r="F10" s="394"/>
      <c r="G10" s="394"/>
      <c r="H10" s="394"/>
      <c r="I10" s="394"/>
      <c r="J10" s="394"/>
      <c r="K10" s="394"/>
      <c r="L10" s="394"/>
      <c r="M10" s="394"/>
      <c r="N10" s="394"/>
    </row>
    <row r="11" spans="1:14" ht="37.5" customHeight="1" x14ac:dyDescent="0.25">
      <c r="A11" s="394" t="s">
        <v>350</v>
      </c>
      <c r="B11" s="394"/>
      <c r="C11" s="394"/>
      <c r="D11" s="394"/>
      <c r="E11" s="394"/>
      <c r="F11" s="394"/>
      <c r="G11" s="394"/>
      <c r="H11" s="394"/>
      <c r="I11" s="394"/>
      <c r="J11" s="394"/>
      <c r="K11" s="394"/>
      <c r="L11" s="394"/>
      <c r="M11" s="394"/>
      <c r="N11" s="394"/>
    </row>
    <row r="12" spans="1:14" x14ac:dyDescent="0.25">
      <c r="A12" s="394" t="s">
        <v>351</v>
      </c>
      <c r="B12" s="394"/>
      <c r="C12" s="394"/>
      <c r="D12" s="394"/>
      <c r="E12" s="394"/>
      <c r="F12" s="394"/>
      <c r="G12" s="394"/>
      <c r="H12" s="394"/>
      <c r="I12" s="394"/>
      <c r="J12" s="394"/>
      <c r="K12" s="394"/>
      <c r="L12" s="394"/>
      <c r="M12" s="394"/>
      <c r="N12" s="394"/>
    </row>
    <row r="13" spans="1:14" ht="13.5" customHeight="1" x14ac:dyDescent="0.25">
      <c r="A13" s="266"/>
      <c r="B13" s="266"/>
      <c r="C13" s="266"/>
      <c r="D13" s="266"/>
      <c r="E13" s="266"/>
      <c r="F13" s="266"/>
      <c r="G13" s="266"/>
      <c r="H13" s="266"/>
      <c r="I13" s="266"/>
      <c r="J13" s="266"/>
      <c r="K13" s="266"/>
      <c r="L13" s="266"/>
      <c r="M13" s="266"/>
      <c r="N13" s="266"/>
    </row>
    <row r="14" spans="1:14" x14ac:dyDescent="0.25">
      <c r="A14" s="448" t="s">
        <v>418</v>
      </c>
      <c r="B14" s="448"/>
      <c r="C14" s="448"/>
      <c r="D14" s="448"/>
      <c r="E14" s="448"/>
      <c r="F14" s="448"/>
      <c r="G14" s="448"/>
      <c r="H14" s="448"/>
      <c r="I14" s="448"/>
      <c r="J14" s="448"/>
      <c r="K14" s="448"/>
      <c r="L14" s="448"/>
      <c r="M14" s="448"/>
      <c r="N14" s="448"/>
    </row>
    <row r="15" spans="1:14" ht="15" customHeight="1" x14ac:dyDescent="0.25">
      <c r="A15" s="406" t="s">
        <v>325</v>
      </c>
      <c r="B15" s="406"/>
      <c r="C15" s="451" t="s">
        <v>433</v>
      </c>
      <c r="D15" s="451"/>
      <c r="E15" s="451"/>
      <c r="F15" s="451" t="s">
        <v>352</v>
      </c>
      <c r="G15" s="451"/>
      <c r="H15" s="451"/>
      <c r="I15" s="451" t="s">
        <v>353</v>
      </c>
      <c r="J15" s="451"/>
      <c r="K15" s="451"/>
      <c r="L15" s="451" t="s">
        <v>354</v>
      </c>
      <c r="M15" s="451"/>
      <c r="N15" s="451"/>
    </row>
    <row r="16" spans="1:14" x14ac:dyDescent="0.25">
      <c r="A16" s="406"/>
      <c r="B16" s="406"/>
      <c r="C16" s="288" t="s">
        <v>277</v>
      </c>
      <c r="D16" s="288" t="s">
        <v>271</v>
      </c>
      <c r="E16" s="288" t="s">
        <v>293</v>
      </c>
      <c r="F16" s="288" t="s">
        <v>277</v>
      </c>
      <c r="G16" s="288" t="s">
        <v>271</v>
      </c>
      <c r="H16" s="288" t="s">
        <v>293</v>
      </c>
      <c r="I16" s="288" t="s">
        <v>277</v>
      </c>
      <c r="J16" s="288" t="s">
        <v>271</v>
      </c>
      <c r="K16" s="288" t="s">
        <v>293</v>
      </c>
      <c r="L16" s="222" t="s">
        <v>277</v>
      </c>
      <c r="M16" s="222" t="s">
        <v>271</v>
      </c>
      <c r="N16" s="222" t="s">
        <v>293</v>
      </c>
    </row>
    <row r="17" spans="1:14" x14ac:dyDescent="0.25">
      <c r="A17" s="447" t="s">
        <v>355</v>
      </c>
      <c r="B17" s="447"/>
      <c r="C17" s="221"/>
      <c r="D17" s="221"/>
      <c r="E17" s="221"/>
      <c r="F17" s="221"/>
      <c r="G17" s="221"/>
      <c r="H17" s="221"/>
      <c r="I17" s="221"/>
      <c r="J17" s="221">
        <v>15</v>
      </c>
      <c r="K17" s="221">
        <v>15</v>
      </c>
      <c r="L17" s="221"/>
      <c r="M17" s="221">
        <v>15</v>
      </c>
      <c r="N17" s="221">
        <v>15</v>
      </c>
    </row>
    <row r="18" spans="1:14" x14ac:dyDescent="0.25">
      <c r="A18" s="447" t="s">
        <v>356</v>
      </c>
      <c r="B18" s="447"/>
      <c r="C18" s="221">
        <v>3</v>
      </c>
      <c r="D18" s="221">
        <v>2</v>
      </c>
      <c r="E18" s="221">
        <v>5</v>
      </c>
      <c r="F18" s="221">
        <v>1.3</v>
      </c>
      <c r="G18" s="221">
        <v>0.68</v>
      </c>
      <c r="H18" s="221">
        <v>1.98</v>
      </c>
      <c r="I18" s="221">
        <v>1.3</v>
      </c>
      <c r="J18" s="221">
        <v>0.8</v>
      </c>
      <c r="K18" s="221">
        <v>2.1</v>
      </c>
      <c r="L18" s="221">
        <v>1.3</v>
      </c>
      <c r="M18" s="221">
        <v>1.8</v>
      </c>
      <c r="N18" s="221">
        <v>3.1</v>
      </c>
    </row>
    <row r="19" spans="1:14" x14ac:dyDescent="0.25">
      <c r="A19" s="447" t="s">
        <v>330</v>
      </c>
      <c r="B19" s="447"/>
      <c r="C19" s="221">
        <v>1.06</v>
      </c>
      <c r="D19" s="221">
        <v>3.91</v>
      </c>
      <c r="E19" s="221">
        <v>4.9700000000000006</v>
      </c>
      <c r="F19" s="221">
        <v>1.06</v>
      </c>
      <c r="G19" s="221">
        <v>3.91</v>
      </c>
      <c r="H19" s="221">
        <v>4.9700000000000006</v>
      </c>
      <c r="I19" s="221">
        <v>1.06</v>
      </c>
      <c r="J19" s="221">
        <v>3.91</v>
      </c>
      <c r="K19" s="221">
        <v>4.97</v>
      </c>
      <c r="L19" s="221">
        <v>1.06</v>
      </c>
      <c r="M19" s="221">
        <v>3.91</v>
      </c>
      <c r="N19" s="221">
        <v>4.9700000000000006</v>
      </c>
    </row>
    <row r="20" spans="1:14" x14ac:dyDescent="0.25">
      <c r="A20" s="447" t="s">
        <v>297</v>
      </c>
      <c r="B20" s="447"/>
      <c r="C20" s="221">
        <v>104.33</v>
      </c>
      <c r="D20" s="221">
        <v>13.09</v>
      </c>
      <c r="E20" s="221">
        <v>117.42</v>
      </c>
      <c r="F20" s="221">
        <v>43.83</v>
      </c>
      <c r="G20" s="221">
        <v>13.18</v>
      </c>
      <c r="H20" s="221">
        <v>57.01</v>
      </c>
      <c r="I20" s="221">
        <v>43.83</v>
      </c>
      <c r="J20" s="221">
        <v>13.19</v>
      </c>
      <c r="K20" s="221">
        <v>57.02</v>
      </c>
      <c r="L20" s="221">
        <v>43.73</v>
      </c>
      <c r="M20" s="221">
        <v>15.54</v>
      </c>
      <c r="N20" s="221">
        <v>59.269999999999996</v>
      </c>
    </row>
    <row r="21" spans="1:14" x14ac:dyDescent="0.25">
      <c r="A21" s="447" t="s">
        <v>298</v>
      </c>
      <c r="B21" s="447"/>
      <c r="C21" s="221">
        <v>1642.55</v>
      </c>
      <c r="D21" s="221">
        <v>1741.02</v>
      </c>
      <c r="E21" s="221">
        <v>3383.5699999999997</v>
      </c>
      <c r="F21" s="221">
        <v>1635.72</v>
      </c>
      <c r="G21" s="221">
        <v>1653.83</v>
      </c>
      <c r="H21" s="221">
        <v>3289.55</v>
      </c>
      <c r="I21" s="221">
        <v>1589.5</v>
      </c>
      <c r="J21" s="221">
        <v>1498.07</v>
      </c>
      <c r="K21" s="221">
        <v>3087.57</v>
      </c>
      <c r="L21" s="221">
        <v>1672.96</v>
      </c>
      <c r="M21" s="221">
        <v>1431.48</v>
      </c>
      <c r="N21" s="221">
        <v>3104.44</v>
      </c>
    </row>
    <row r="22" spans="1:14" x14ac:dyDescent="0.25">
      <c r="A22" s="447" t="s">
        <v>299</v>
      </c>
      <c r="B22" s="447"/>
      <c r="C22" s="221">
        <v>6338.32</v>
      </c>
      <c r="D22" s="221">
        <v>3823.87</v>
      </c>
      <c r="E22" s="221">
        <v>10162.189999999999</v>
      </c>
      <c r="F22" s="221">
        <v>6410.6120000000001</v>
      </c>
      <c r="G22" s="221">
        <v>3650.402</v>
      </c>
      <c r="H22" s="221">
        <v>10061.013999999999</v>
      </c>
      <c r="I22" s="221">
        <v>6273.6</v>
      </c>
      <c r="J22" s="221">
        <v>3542.01</v>
      </c>
      <c r="K22" s="221">
        <v>9815.61</v>
      </c>
      <c r="L22" s="221">
        <v>6281.11</v>
      </c>
      <c r="M22" s="221">
        <v>3537.94</v>
      </c>
      <c r="N22" s="221">
        <v>9819.0499999999993</v>
      </c>
    </row>
    <row r="23" spans="1:14" x14ac:dyDescent="0.25">
      <c r="A23" s="447" t="s">
        <v>300</v>
      </c>
      <c r="B23" s="447"/>
      <c r="C23" s="221">
        <v>1741.09</v>
      </c>
      <c r="D23" s="221">
        <v>11657.61</v>
      </c>
      <c r="E23" s="221">
        <v>13398.7</v>
      </c>
      <c r="F23" s="221">
        <v>1699.675</v>
      </c>
      <c r="G23" s="221">
        <v>11357.985000000001</v>
      </c>
      <c r="H23" s="221">
        <v>13057.66</v>
      </c>
      <c r="I23" s="221">
        <v>1582.84</v>
      </c>
      <c r="J23" s="221">
        <v>11324.94</v>
      </c>
      <c r="K23" s="221">
        <v>12907.78</v>
      </c>
      <c r="L23" s="221">
        <v>1500.12</v>
      </c>
      <c r="M23" s="221">
        <v>10756.43</v>
      </c>
      <c r="N23" s="221">
        <v>12256.55</v>
      </c>
    </row>
    <row r="24" spans="1:14" x14ac:dyDescent="0.25">
      <c r="A24" s="447" t="s">
        <v>301</v>
      </c>
      <c r="B24" s="447"/>
      <c r="C24" s="221">
        <v>6915.65</v>
      </c>
      <c r="D24" s="221">
        <v>40466.42</v>
      </c>
      <c r="E24" s="221">
        <v>47382.07</v>
      </c>
      <c r="F24" s="221">
        <v>6751.6260000000002</v>
      </c>
      <c r="G24" s="221">
        <v>39662.557000000001</v>
      </c>
      <c r="H24" s="221">
        <v>46414.183000000005</v>
      </c>
      <c r="I24" s="221">
        <v>6785.97</v>
      </c>
      <c r="J24" s="221">
        <v>39551.279999999999</v>
      </c>
      <c r="K24" s="221">
        <v>46337.25</v>
      </c>
      <c r="L24" s="221">
        <v>6659.94</v>
      </c>
      <c r="M24" s="221">
        <v>38985.69</v>
      </c>
      <c r="N24" s="221">
        <v>45645.630000000005</v>
      </c>
    </row>
    <row r="25" spans="1:14" x14ac:dyDescent="0.25">
      <c r="A25" s="447" t="s">
        <v>357</v>
      </c>
      <c r="B25" s="447"/>
      <c r="C25" s="221">
        <v>14633.65</v>
      </c>
      <c r="D25" s="221">
        <v>38862.86</v>
      </c>
      <c r="E25" s="221">
        <v>53496.51</v>
      </c>
      <c r="F25" s="221">
        <v>14775.121999999999</v>
      </c>
      <c r="G25" s="221">
        <v>39063.419000000002</v>
      </c>
      <c r="H25" s="221">
        <v>53838.540999999997</v>
      </c>
      <c r="I25" s="221">
        <v>14444.18</v>
      </c>
      <c r="J25" s="221">
        <v>38519.019999999997</v>
      </c>
      <c r="K25" s="221">
        <v>52963.199999999997</v>
      </c>
      <c r="L25" s="221">
        <v>14514.67</v>
      </c>
      <c r="M25" s="221">
        <v>38102.43</v>
      </c>
      <c r="N25" s="221">
        <v>52617.1</v>
      </c>
    </row>
    <row r="26" spans="1:14" s="112" customFormat="1" x14ac:dyDescent="0.25">
      <c r="A26" s="445" t="s">
        <v>358</v>
      </c>
      <c r="B26" s="446"/>
      <c r="C26" s="221">
        <v>4413.13</v>
      </c>
      <c r="D26" s="221">
        <v>5154.92</v>
      </c>
      <c r="E26" s="221">
        <v>9568.0499999999993</v>
      </c>
      <c r="F26" s="221">
        <v>5009.32</v>
      </c>
      <c r="G26" s="221">
        <v>10098.01</v>
      </c>
      <c r="H26" s="221">
        <v>15107.33</v>
      </c>
      <c r="I26" s="221">
        <v>5335.11</v>
      </c>
      <c r="J26" s="221">
        <v>6757.76</v>
      </c>
      <c r="K26" s="221">
        <v>12092.87</v>
      </c>
      <c r="L26" s="221">
        <v>5410.05</v>
      </c>
      <c r="M26" s="221">
        <v>6867.63</v>
      </c>
      <c r="N26" s="221">
        <v>12277.68</v>
      </c>
    </row>
    <row r="27" spans="1:14" x14ac:dyDescent="0.25">
      <c r="A27" s="447" t="s">
        <v>359</v>
      </c>
      <c r="B27" s="447"/>
      <c r="C27" s="221">
        <v>34.04</v>
      </c>
      <c r="D27" s="221">
        <v>20.92</v>
      </c>
      <c r="E27" s="221">
        <v>54.96</v>
      </c>
      <c r="F27" s="221">
        <v>30.76</v>
      </c>
      <c r="G27" s="221">
        <v>30.22</v>
      </c>
      <c r="H27" s="221">
        <v>60.980000000000004</v>
      </c>
      <c r="I27" s="221">
        <v>32.19</v>
      </c>
      <c r="J27" s="221">
        <v>32.659999999999997</v>
      </c>
      <c r="K27" s="221">
        <v>64.849999999999994</v>
      </c>
      <c r="L27" s="221">
        <v>34.69</v>
      </c>
      <c r="M27" s="221">
        <v>43.86</v>
      </c>
      <c r="N27" s="221">
        <v>78.55</v>
      </c>
    </row>
    <row r="28" spans="1:14" x14ac:dyDescent="0.25">
      <c r="A28" s="447" t="s">
        <v>360</v>
      </c>
      <c r="B28" s="447"/>
      <c r="C28" s="221"/>
      <c r="D28" s="221"/>
      <c r="E28" s="221"/>
      <c r="F28" s="221"/>
      <c r="G28" s="221"/>
      <c r="H28" s="221"/>
      <c r="I28" s="221"/>
      <c r="J28" s="221"/>
      <c r="K28" s="221"/>
      <c r="L28" s="221">
        <v>13.7</v>
      </c>
      <c r="M28" s="221">
        <v>4.8</v>
      </c>
      <c r="N28" s="221">
        <v>18.5</v>
      </c>
    </row>
    <row r="29" spans="1:14" x14ac:dyDescent="0.25">
      <c r="A29" s="445" t="s">
        <v>305</v>
      </c>
      <c r="B29" s="446"/>
      <c r="C29" s="221">
        <v>13.9</v>
      </c>
      <c r="D29" s="221">
        <v>5.0999999999999996</v>
      </c>
      <c r="E29" s="221">
        <v>19</v>
      </c>
      <c r="F29" s="221">
        <v>15.55</v>
      </c>
      <c r="G29" s="221">
        <v>9.35</v>
      </c>
      <c r="H29" s="221">
        <v>24.9</v>
      </c>
      <c r="I29" s="221">
        <v>15.55</v>
      </c>
      <c r="J29" s="221">
        <v>11.16</v>
      </c>
      <c r="K29" s="221">
        <v>26.71</v>
      </c>
      <c r="L29" s="221">
        <v>1.75</v>
      </c>
      <c r="M29" s="221">
        <v>6.16</v>
      </c>
      <c r="N29" s="221">
        <v>7.91</v>
      </c>
    </row>
    <row r="30" spans="1:14" x14ac:dyDescent="0.25">
      <c r="A30" s="450" t="s">
        <v>361</v>
      </c>
      <c r="B30" s="450"/>
      <c r="C30" s="220">
        <v>35840.720000000001</v>
      </c>
      <c r="D30" s="220">
        <v>101751.72</v>
      </c>
      <c r="E30" s="220">
        <v>137592.44</v>
      </c>
      <c r="F30" s="220">
        <v>36374.575000000004</v>
      </c>
      <c r="G30" s="220">
        <v>105543.54300000001</v>
      </c>
      <c r="H30" s="220">
        <v>141918.11800000002</v>
      </c>
      <c r="I30" s="220">
        <v>36105.130000000005</v>
      </c>
      <c r="J30" s="220">
        <v>101269.8</v>
      </c>
      <c r="K30" s="220">
        <v>137374.93</v>
      </c>
      <c r="L30" s="220">
        <v>36135.08</v>
      </c>
      <c r="M30" s="220">
        <v>99772.670000000013</v>
      </c>
      <c r="N30" s="220">
        <v>135907.75</v>
      </c>
    </row>
    <row r="31" spans="1:14" x14ac:dyDescent="0.25">
      <c r="A31" s="444" t="s">
        <v>362</v>
      </c>
      <c r="B31" s="444"/>
      <c r="C31" s="444"/>
      <c r="D31" s="444"/>
      <c r="E31" s="444"/>
      <c r="F31" s="444"/>
      <c r="G31" s="444"/>
      <c r="H31" s="444"/>
      <c r="I31" s="444"/>
      <c r="J31" s="444"/>
      <c r="K31" s="444"/>
      <c r="L31" s="444"/>
      <c r="M31" s="444"/>
      <c r="N31" s="444"/>
    </row>
  </sheetData>
  <mergeCells count="28">
    <mergeCell ref="A1:N1"/>
    <mergeCell ref="A2:N2"/>
    <mergeCell ref="A30:B30"/>
    <mergeCell ref="A24:B24"/>
    <mergeCell ref="A25:B25"/>
    <mergeCell ref="A27:B27"/>
    <mergeCell ref="A28:B28"/>
    <mergeCell ref="A22:B22"/>
    <mergeCell ref="F15:H15"/>
    <mergeCell ref="A23:B23"/>
    <mergeCell ref="I15:K15"/>
    <mergeCell ref="L15:N15"/>
    <mergeCell ref="A21:B21"/>
    <mergeCell ref="A8:N8"/>
    <mergeCell ref="A9:N9"/>
    <mergeCell ref="A10:N10"/>
    <mergeCell ref="A11:N11"/>
    <mergeCell ref="A12:N12"/>
    <mergeCell ref="A31:N31"/>
    <mergeCell ref="A29:B29"/>
    <mergeCell ref="A19:B19"/>
    <mergeCell ref="A20:B20"/>
    <mergeCell ref="A14:N14"/>
    <mergeCell ref="A15:B16"/>
    <mergeCell ref="A18:B18"/>
    <mergeCell ref="A17:B17"/>
    <mergeCell ref="C15:E15"/>
    <mergeCell ref="A26:B26"/>
  </mergeCells>
  <pageMargins left="0.7" right="0.7" top="0.75" bottom="0.75" header="0.3" footer="0.3"/>
  <pageSetup paperSize="126" orientation="landscape" r:id="rId1"/>
  <ignoredErrors>
    <ignoredError sqref="B7:C7 D7:N7"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EB50B-F183-4A40-A241-978BA1951967}">
  <dimension ref="A1:O20"/>
  <sheetViews>
    <sheetView zoomScaleNormal="100" workbookViewId="0">
      <selection activeCell="N3" sqref="N3"/>
    </sheetView>
  </sheetViews>
  <sheetFormatPr baseColWidth="10" defaultRowHeight="15" x14ac:dyDescent="0.25"/>
  <cols>
    <col min="1" max="1" width="11.5703125" bestFit="1" customWidth="1"/>
    <col min="2" max="15" width="7.5703125" bestFit="1" customWidth="1"/>
  </cols>
  <sheetData>
    <row r="1" spans="1:15" x14ac:dyDescent="0.25">
      <c r="A1" s="453" t="s">
        <v>419</v>
      </c>
      <c r="B1" s="453"/>
      <c r="C1" s="453"/>
      <c r="D1" s="453"/>
      <c r="E1" s="453"/>
      <c r="F1" s="453"/>
      <c r="G1" s="453"/>
      <c r="H1" s="453"/>
      <c r="I1" s="453"/>
      <c r="J1" s="453"/>
      <c r="K1" s="453"/>
      <c r="L1" s="453"/>
      <c r="M1" s="453"/>
      <c r="N1" s="453"/>
      <c r="O1" s="453"/>
    </row>
    <row r="2" spans="1:15" x14ac:dyDescent="0.25">
      <c r="A2" s="452" t="s">
        <v>363</v>
      </c>
      <c r="B2" s="395" t="s">
        <v>364</v>
      </c>
      <c r="C2" s="395"/>
      <c r="D2" s="395"/>
      <c r="E2" s="395"/>
      <c r="F2" s="395"/>
      <c r="G2" s="395"/>
      <c r="H2" s="395"/>
      <c r="I2" s="395"/>
      <c r="J2" s="395"/>
      <c r="K2" s="395"/>
      <c r="L2" s="395"/>
      <c r="M2" s="395"/>
      <c r="N2" s="395"/>
      <c r="O2" s="395"/>
    </row>
    <row r="3" spans="1:15" x14ac:dyDescent="0.25">
      <c r="A3" s="452"/>
      <c r="B3" s="271">
        <v>2004</v>
      </c>
      <c r="C3" s="271">
        <v>2005</v>
      </c>
      <c r="D3" s="271">
        <v>2006</v>
      </c>
      <c r="E3" s="271">
        <v>2007</v>
      </c>
      <c r="F3" s="271">
        <v>2008</v>
      </c>
      <c r="G3" s="271">
        <v>2009</v>
      </c>
      <c r="H3" s="271">
        <v>2010</v>
      </c>
      <c r="I3" s="271">
        <v>2011</v>
      </c>
      <c r="J3" s="271">
        <v>2012</v>
      </c>
      <c r="K3" s="271">
        <v>2013</v>
      </c>
      <c r="L3" s="271">
        <v>2014</v>
      </c>
      <c r="M3" s="271">
        <v>2015</v>
      </c>
      <c r="N3" s="461">
        <v>2016</v>
      </c>
      <c r="O3" s="272">
        <v>2017</v>
      </c>
    </row>
    <row r="4" spans="1:15" x14ac:dyDescent="0.25">
      <c r="A4" s="267" t="s">
        <v>373</v>
      </c>
      <c r="B4" s="269">
        <v>40085.599999999999</v>
      </c>
      <c r="C4" s="269">
        <v>40440.699999999997</v>
      </c>
      <c r="D4" s="269">
        <v>40788.6</v>
      </c>
      <c r="E4" s="269">
        <v>40765.9</v>
      </c>
      <c r="F4" s="269">
        <v>38806.269999999997</v>
      </c>
      <c r="G4" s="269">
        <v>40727.949999999997</v>
      </c>
      <c r="H4" s="269">
        <v>38425.67</v>
      </c>
      <c r="I4" s="269">
        <v>40836.949999999997</v>
      </c>
      <c r="J4" s="269">
        <v>41521.93</v>
      </c>
      <c r="K4" s="269">
        <v>42195.360000000001</v>
      </c>
      <c r="L4" s="269">
        <v>44176.37</v>
      </c>
      <c r="M4" s="269">
        <v>43211.01</v>
      </c>
      <c r="N4" s="273">
        <v>42408.65</v>
      </c>
      <c r="O4" s="273">
        <v>41155.97</v>
      </c>
    </row>
    <row r="5" spans="1:15" x14ac:dyDescent="0.25">
      <c r="A5" s="267" t="s">
        <v>154</v>
      </c>
      <c r="B5" s="269">
        <v>12941.5</v>
      </c>
      <c r="C5" s="269">
        <v>13141.8</v>
      </c>
      <c r="D5" s="269">
        <v>13367.7</v>
      </c>
      <c r="E5" s="269">
        <v>13283</v>
      </c>
      <c r="F5" s="269">
        <v>9656.2000000000007</v>
      </c>
      <c r="G5" s="269">
        <v>10040.5</v>
      </c>
      <c r="H5" s="269">
        <v>10640.15</v>
      </c>
      <c r="I5" s="269">
        <v>11431.95</v>
      </c>
      <c r="J5" s="269">
        <v>11649.07</v>
      </c>
      <c r="K5" s="269">
        <v>11925.19</v>
      </c>
      <c r="L5" s="269">
        <v>12480.13</v>
      </c>
      <c r="M5" s="269">
        <v>12242.78</v>
      </c>
      <c r="N5" s="273">
        <v>12056.67</v>
      </c>
      <c r="O5" s="273">
        <v>11702.929999999998</v>
      </c>
    </row>
    <row r="6" spans="1:15" x14ac:dyDescent="0.25">
      <c r="A6" s="267" t="s">
        <v>142</v>
      </c>
      <c r="B6" s="269">
        <v>7721.9</v>
      </c>
      <c r="C6" s="269">
        <v>8156.4</v>
      </c>
      <c r="D6" s="269">
        <v>8548.4</v>
      </c>
      <c r="E6" s="269">
        <v>8733.4</v>
      </c>
      <c r="F6" s="269">
        <v>12739.27</v>
      </c>
      <c r="G6" s="269">
        <v>13082.29</v>
      </c>
      <c r="H6" s="269">
        <v>10834.02</v>
      </c>
      <c r="I6" s="269">
        <v>10970.36</v>
      </c>
      <c r="J6" s="269">
        <v>10570.91</v>
      </c>
      <c r="K6" s="269">
        <v>10693.92</v>
      </c>
      <c r="L6" s="269">
        <v>11633.83</v>
      </c>
      <c r="M6" s="269">
        <v>11698.3</v>
      </c>
      <c r="N6" s="273">
        <v>11434.73</v>
      </c>
      <c r="O6" s="273">
        <v>11297.15</v>
      </c>
    </row>
    <row r="7" spans="1:15" x14ac:dyDescent="0.25">
      <c r="A7" s="267" t="s">
        <v>370</v>
      </c>
      <c r="B7" s="269">
        <v>7741.1</v>
      </c>
      <c r="C7" s="269">
        <v>8378.7000000000007</v>
      </c>
      <c r="D7" s="269">
        <v>8697.2999999999993</v>
      </c>
      <c r="E7" s="269">
        <v>8862.2999999999993</v>
      </c>
      <c r="F7" s="269">
        <v>11243.56</v>
      </c>
      <c r="G7" s="269">
        <v>12159.06</v>
      </c>
      <c r="H7" s="269">
        <v>13277.82</v>
      </c>
      <c r="I7" s="269">
        <v>13922.32</v>
      </c>
      <c r="J7" s="269">
        <v>14131.97</v>
      </c>
      <c r="K7" s="269">
        <v>14392.98</v>
      </c>
      <c r="L7" s="269">
        <v>15142.33</v>
      </c>
      <c r="M7" s="269">
        <v>15172.99</v>
      </c>
      <c r="N7" s="273">
        <v>14999.23</v>
      </c>
      <c r="O7" s="273">
        <v>15161.98</v>
      </c>
    </row>
    <row r="8" spans="1:15" x14ac:dyDescent="0.25">
      <c r="A8" s="267" t="s">
        <v>372</v>
      </c>
      <c r="B8" s="269">
        <v>75.900000000000006</v>
      </c>
      <c r="C8" s="269">
        <v>73.2</v>
      </c>
      <c r="D8" s="269">
        <v>76.400000000000006</v>
      </c>
      <c r="E8" s="269">
        <v>76.400000000000006</v>
      </c>
      <c r="F8" s="269">
        <v>56.58</v>
      </c>
      <c r="G8" s="269">
        <v>56.58</v>
      </c>
      <c r="H8" s="269">
        <v>55.78</v>
      </c>
      <c r="I8" s="269">
        <v>55.8</v>
      </c>
      <c r="J8" s="269">
        <v>55.8</v>
      </c>
      <c r="K8" s="269">
        <v>55.8</v>
      </c>
      <c r="L8" s="269">
        <v>56.04</v>
      </c>
      <c r="M8" s="269">
        <v>45.53</v>
      </c>
      <c r="N8" s="273">
        <v>39.04</v>
      </c>
      <c r="O8" s="273">
        <v>35.840000000000003</v>
      </c>
    </row>
    <row r="9" spans="1:15" x14ac:dyDescent="0.25">
      <c r="A9" s="267" t="s">
        <v>155</v>
      </c>
      <c r="B9" s="269">
        <v>1440</v>
      </c>
      <c r="C9" s="269">
        <v>1360.8</v>
      </c>
      <c r="D9" s="269">
        <v>1381.9</v>
      </c>
      <c r="E9" s="269">
        <v>1412.8</v>
      </c>
      <c r="F9" s="269">
        <v>2597.9899999999998</v>
      </c>
      <c r="G9" s="269">
        <v>2884.04</v>
      </c>
      <c r="H9" s="269">
        <v>3306.82</v>
      </c>
      <c r="I9" s="269">
        <v>3729.32</v>
      </c>
      <c r="J9" s="269">
        <v>4012.45</v>
      </c>
      <c r="K9" s="269">
        <v>4059.89</v>
      </c>
      <c r="L9" s="269">
        <v>4195.8500000000004</v>
      </c>
      <c r="M9" s="269">
        <v>4148.55</v>
      </c>
      <c r="N9" s="273">
        <v>4090.53</v>
      </c>
      <c r="O9" s="273">
        <v>4041.0400000000004</v>
      </c>
    </row>
    <row r="10" spans="1:15" x14ac:dyDescent="0.25">
      <c r="A10" s="267" t="s">
        <v>365</v>
      </c>
      <c r="B10" s="269">
        <v>292.7</v>
      </c>
      <c r="C10" s="269">
        <v>304.5</v>
      </c>
      <c r="D10" s="269">
        <v>304.5</v>
      </c>
      <c r="E10" s="269">
        <v>304.5</v>
      </c>
      <c r="F10" s="269">
        <v>333.22</v>
      </c>
      <c r="G10" s="269">
        <v>367.17</v>
      </c>
      <c r="H10" s="269">
        <v>400.25</v>
      </c>
      <c r="I10" s="269">
        <v>409.36</v>
      </c>
      <c r="J10" s="269">
        <v>442.21</v>
      </c>
      <c r="K10" s="269">
        <v>424.37</v>
      </c>
      <c r="L10" s="269">
        <v>420.1</v>
      </c>
      <c r="M10" s="269">
        <v>423.34</v>
      </c>
      <c r="N10" s="273">
        <v>412.81</v>
      </c>
      <c r="O10" s="273">
        <v>410.95999999999992</v>
      </c>
    </row>
    <row r="11" spans="1:15" x14ac:dyDescent="0.25">
      <c r="A11" s="267" t="s">
        <v>265</v>
      </c>
      <c r="B11" s="269">
        <v>1715.1</v>
      </c>
      <c r="C11" s="269">
        <v>1708.4</v>
      </c>
      <c r="D11" s="269">
        <v>1727.4</v>
      </c>
      <c r="E11" s="269">
        <v>1719.3</v>
      </c>
      <c r="F11" s="269">
        <v>779.3</v>
      </c>
      <c r="G11" s="269">
        <v>846.31</v>
      </c>
      <c r="H11" s="269">
        <v>929.71</v>
      </c>
      <c r="I11" s="269">
        <v>958.98</v>
      </c>
      <c r="J11" s="269">
        <v>920.91</v>
      </c>
      <c r="K11" s="269">
        <v>902.5</v>
      </c>
      <c r="L11" s="269">
        <v>968.1</v>
      </c>
      <c r="M11" s="269">
        <v>958.77</v>
      </c>
      <c r="N11" s="273">
        <v>849.37</v>
      </c>
      <c r="O11" s="273">
        <v>818.76</v>
      </c>
    </row>
    <row r="12" spans="1:15" x14ac:dyDescent="0.25">
      <c r="A12" s="267" t="s">
        <v>173</v>
      </c>
      <c r="B12" s="269">
        <v>14865</v>
      </c>
      <c r="C12" s="269">
        <v>14909.4</v>
      </c>
      <c r="D12" s="269">
        <v>14955</v>
      </c>
      <c r="E12" s="269">
        <v>15042</v>
      </c>
      <c r="F12" s="269">
        <v>3374.27</v>
      </c>
      <c r="G12" s="269">
        <v>3868.29</v>
      </c>
      <c r="H12" s="269">
        <v>5855.13</v>
      </c>
      <c r="I12" s="269">
        <v>7079.16</v>
      </c>
      <c r="J12" s="269">
        <v>7247.52</v>
      </c>
      <c r="K12" s="269">
        <v>7338.68</v>
      </c>
      <c r="L12" s="269">
        <v>7652.58</v>
      </c>
      <c r="M12" s="269">
        <v>12520.57</v>
      </c>
      <c r="N12" s="273">
        <v>9684.2000000000007</v>
      </c>
      <c r="O12" s="273">
        <v>10056.119999999999</v>
      </c>
    </row>
    <row r="13" spans="1:15" x14ac:dyDescent="0.25">
      <c r="A13" s="267" t="s">
        <v>366</v>
      </c>
      <c r="B13" s="269">
        <v>6545.4</v>
      </c>
      <c r="C13" s="269">
        <v>6849.2</v>
      </c>
      <c r="D13" s="269">
        <v>7182.7</v>
      </c>
      <c r="E13" s="269">
        <v>7283.7</v>
      </c>
      <c r="F13" s="269">
        <v>8248.83</v>
      </c>
      <c r="G13" s="269">
        <v>8826.7000000000007</v>
      </c>
      <c r="H13" s="269">
        <v>9501.99</v>
      </c>
      <c r="I13" s="269">
        <v>10040</v>
      </c>
      <c r="J13" s="269">
        <v>10418.06</v>
      </c>
      <c r="K13" s="269">
        <v>10732.48</v>
      </c>
      <c r="L13" s="269">
        <v>11319.49</v>
      </c>
      <c r="M13" s="269">
        <v>10860.86</v>
      </c>
      <c r="N13" s="273">
        <v>10503.29</v>
      </c>
      <c r="O13" s="273">
        <v>10249.56</v>
      </c>
    </row>
    <row r="14" spans="1:15" x14ac:dyDescent="0.25">
      <c r="A14" s="267" t="s">
        <v>156</v>
      </c>
      <c r="B14" s="269">
        <v>2754.2</v>
      </c>
      <c r="C14" s="269">
        <v>2988.2</v>
      </c>
      <c r="D14" s="269">
        <v>3369.6</v>
      </c>
      <c r="E14" s="269">
        <v>3513</v>
      </c>
      <c r="F14" s="269">
        <v>5390.71</v>
      </c>
      <c r="G14" s="269">
        <v>6027.01</v>
      </c>
      <c r="H14" s="269">
        <v>6886.77</v>
      </c>
      <c r="I14" s="269">
        <v>7393.48</v>
      </c>
      <c r="J14" s="269">
        <v>7744.63</v>
      </c>
      <c r="K14" s="269">
        <v>7933.12</v>
      </c>
      <c r="L14" s="269">
        <v>8432.24</v>
      </c>
      <c r="M14" s="269">
        <v>8232.68</v>
      </c>
      <c r="N14" s="273">
        <v>7994.35</v>
      </c>
      <c r="O14" s="273">
        <v>7737.7099999999982</v>
      </c>
    </row>
    <row r="15" spans="1:15" x14ac:dyDescent="0.25">
      <c r="A15" s="267" t="s">
        <v>371</v>
      </c>
      <c r="B15" s="269">
        <v>1055.7</v>
      </c>
      <c r="C15" s="269">
        <v>1099.2</v>
      </c>
      <c r="D15" s="269">
        <v>1142.9000000000001</v>
      </c>
      <c r="E15" s="269">
        <v>1177.3</v>
      </c>
      <c r="F15" s="269">
        <v>1226.1600000000001</v>
      </c>
      <c r="G15" s="269">
        <v>1320.77</v>
      </c>
      <c r="H15" s="269">
        <v>1345.01</v>
      </c>
      <c r="I15" s="269">
        <v>1450.96</v>
      </c>
      <c r="J15" s="269">
        <v>1533.28</v>
      </c>
      <c r="K15" s="269">
        <v>1591.26</v>
      </c>
      <c r="L15" s="269">
        <v>1661.46</v>
      </c>
      <c r="M15" s="269">
        <v>1671.84</v>
      </c>
      <c r="N15" s="273">
        <v>1578.39</v>
      </c>
      <c r="O15" s="273">
        <v>1578.34</v>
      </c>
    </row>
    <row r="16" spans="1:15" x14ac:dyDescent="0.25">
      <c r="A16" s="267" t="s">
        <v>166</v>
      </c>
      <c r="B16" s="269">
        <v>14821.4</v>
      </c>
      <c r="C16" s="269">
        <v>15037.6</v>
      </c>
      <c r="D16" s="269">
        <v>15250.1</v>
      </c>
      <c r="E16" s="269">
        <v>15385.3</v>
      </c>
      <c r="F16" s="269">
        <v>10264.540000000001</v>
      </c>
      <c r="G16" s="269">
        <v>11318.29</v>
      </c>
      <c r="H16" s="269">
        <v>15371.66</v>
      </c>
      <c r="I16" s="269">
        <v>17667.59</v>
      </c>
      <c r="J16" s="269">
        <v>18389.13</v>
      </c>
      <c r="K16" s="269">
        <v>18116.150000000001</v>
      </c>
      <c r="L16" s="269">
        <v>19453.919999999998</v>
      </c>
      <c r="M16" s="269">
        <v>20730.900000000001</v>
      </c>
      <c r="N16" s="273">
        <v>21324.67</v>
      </c>
      <c r="O16" s="273">
        <v>21661.390000000029</v>
      </c>
    </row>
    <row r="17" spans="1:15" x14ac:dyDescent="0.25">
      <c r="A17" s="270" t="s">
        <v>367</v>
      </c>
      <c r="B17" s="268">
        <v>112055.49999999999</v>
      </c>
      <c r="C17" s="268">
        <v>114448.09999999999</v>
      </c>
      <c r="D17" s="268">
        <v>116792.49999999999</v>
      </c>
      <c r="E17" s="268">
        <v>117558.90000000001</v>
      </c>
      <c r="F17" s="268">
        <v>104716.90000000002</v>
      </c>
      <c r="G17" s="268">
        <v>111524.95999999999</v>
      </c>
      <c r="H17" s="268">
        <v>116830.78000000003</v>
      </c>
      <c r="I17" s="268">
        <v>125946.23</v>
      </c>
      <c r="J17" s="268">
        <v>128637.87000000002</v>
      </c>
      <c r="K17" s="268">
        <v>130361.69999999998</v>
      </c>
      <c r="L17" s="268">
        <v>137582.44000000003</v>
      </c>
      <c r="M17" s="268">
        <v>141918.12</v>
      </c>
      <c r="N17" s="273">
        <v>137375.93</v>
      </c>
      <c r="O17" s="273">
        <v>135907.75</v>
      </c>
    </row>
    <row r="18" spans="1:15" x14ac:dyDescent="0.25">
      <c r="A18" s="444" t="s">
        <v>368</v>
      </c>
      <c r="B18" s="444"/>
      <c r="C18" s="444"/>
      <c r="D18" s="444"/>
      <c r="E18" s="444"/>
      <c r="F18" s="444"/>
      <c r="G18" s="444"/>
      <c r="H18" s="444"/>
      <c r="I18" s="444"/>
      <c r="J18" s="444"/>
      <c r="K18" s="444"/>
      <c r="L18" s="444"/>
      <c r="M18" s="444"/>
      <c r="N18" s="444"/>
      <c r="O18" s="444"/>
    </row>
    <row r="19" spans="1:15" x14ac:dyDescent="0.25">
      <c r="A19" s="394" t="s">
        <v>369</v>
      </c>
      <c r="B19" s="394"/>
      <c r="C19" s="394"/>
      <c r="D19" s="394"/>
      <c r="E19" s="394"/>
      <c r="F19" s="394"/>
      <c r="G19" s="394"/>
      <c r="H19" s="394"/>
      <c r="I19" s="394"/>
      <c r="J19" s="394"/>
      <c r="K19" s="394"/>
      <c r="L19" s="394"/>
      <c r="M19" s="394"/>
      <c r="N19" s="394"/>
      <c r="O19" s="394"/>
    </row>
    <row r="20" spans="1:15" ht="21.75" customHeight="1" x14ac:dyDescent="0.25">
      <c r="A20" s="394"/>
      <c r="B20" s="394"/>
      <c r="C20" s="394"/>
      <c r="D20" s="394"/>
      <c r="E20" s="394"/>
      <c r="F20" s="394"/>
      <c r="G20" s="394"/>
      <c r="H20" s="394"/>
      <c r="I20" s="394"/>
      <c r="J20" s="394"/>
      <c r="K20" s="394"/>
      <c r="L20" s="394"/>
      <c r="M20" s="394"/>
      <c r="N20" s="394"/>
      <c r="O20" s="394"/>
    </row>
  </sheetData>
  <mergeCells count="5">
    <mergeCell ref="A2:A3"/>
    <mergeCell ref="B2:O2"/>
    <mergeCell ref="A1:O1"/>
    <mergeCell ref="A18:O18"/>
    <mergeCell ref="A19:O20"/>
  </mergeCells>
  <pageMargins left="0.7" right="0.7" top="0.75" bottom="0.75" header="0.3" footer="0.3"/>
  <pageSetup paperSize="12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CEBF-82DC-4F1B-8DE5-F2EEE0801DCF}">
  <dimension ref="U2:AA125"/>
  <sheetViews>
    <sheetView zoomScaleNormal="100" workbookViewId="0">
      <selection activeCell="K11" sqref="K11"/>
    </sheetView>
  </sheetViews>
  <sheetFormatPr baseColWidth="10" defaultRowHeight="15" x14ac:dyDescent="0.25"/>
  <sheetData>
    <row r="2" spans="21:27" x14ac:dyDescent="0.25">
      <c r="U2" s="278"/>
      <c r="V2" s="277" t="s">
        <v>374</v>
      </c>
      <c r="W2" s="278"/>
      <c r="X2" s="277" t="s">
        <v>375</v>
      </c>
      <c r="Y2" s="278"/>
      <c r="Z2" s="454" t="s">
        <v>376</v>
      </c>
      <c r="AA2" s="454" t="s">
        <v>377</v>
      </c>
    </row>
    <row r="3" spans="21:27" x14ac:dyDescent="0.25">
      <c r="U3" s="274"/>
      <c r="V3" s="275" t="s">
        <v>378</v>
      </c>
      <c r="W3" s="275" t="s">
        <v>379</v>
      </c>
      <c r="X3" s="275" t="s">
        <v>380</v>
      </c>
      <c r="Y3" s="275" t="s">
        <v>381</v>
      </c>
      <c r="Z3" s="454"/>
      <c r="AA3" s="454"/>
    </row>
    <row r="4" spans="21:27" x14ac:dyDescent="0.25">
      <c r="U4" s="283">
        <v>41640</v>
      </c>
      <c r="V4" s="282">
        <v>18750</v>
      </c>
      <c r="W4" s="282">
        <v>18610.361799999999</v>
      </c>
      <c r="X4" s="282">
        <v>21250</v>
      </c>
      <c r="Y4" s="282">
        <v>15038.637499999999</v>
      </c>
      <c r="Z4" s="279">
        <v>-0.37466624436660834</v>
      </c>
      <c r="AA4" s="279">
        <v>0.27047746459896449</v>
      </c>
    </row>
    <row r="5" spans="21:27" x14ac:dyDescent="0.25">
      <c r="U5" s="283">
        <v>41671</v>
      </c>
      <c r="V5" s="282">
        <v>17500</v>
      </c>
      <c r="W5" s="282">
        <v>17741.384700000002</v>
      </c>
      <c r="X5" s="282">
        <v>21250</v>
      </c>
      <c r="Y5" s="282">
        <v>14153.295</v>
      </c>
      <c r="Z5" s="279">
        <v>-0.36404400014405236</v>
      </c>
      <c r="AA5" s="279">
        <v>0.43180787324205094</v>
      </c>
    </row>
    <row r="6" spans="21:27" x14ac:dyDescent="0.25">
      <c r="U6" s="283">
        <v>41699</v>
      </c>
      <c r="V6" s="282">
        <v>20000</v>
      </c>
      <c r="W6" s="282">
        <v>19047.250799999998</v>
      </c>
      <c r="X6" s="282">
        <v>25000</v>
      </c>
      <c r="Y6" s="282">
        <v>16649.610099999998</v>
      </c>
      <c r="Z6" s="279">
        <v>-0.32814169891564626</v>
      </c>
      <c r="AA6" s="279">
        <v>0.6482934784761083</v>
      </c>
    </row>
    <row r="7" spans="21:27" x14ac:dyDescent="0.25">
      <c r="U7" s="283">
        <v>41730</v>
      </c>
      <c r="V7" s="282">
        <v>20000</v>
      </c>
      <c r="W7" s="282">
        <v>20439.5255</v>
      </c>
      <c r="X7" s="282">
        <v>27500</v>
      </c>
      <c r="Y7" s="282">
        <v>17526.131999999998</v>
      </c>
      <c r="Z7" s="279">
        <v>-0.18247032284517739</v>
      </c>
      <c r="AA7" s="279">
        <v>0.69337110800423107</v>
      </c>
    </row>
    <row r="8" spans="21:27" x14ac:dyDescent="0.25">
      <c r="U8" s="283">
        <v>41760</v>
      </c>
      <c r="V8" s="282">
        <v>25000</v>
      </c>
      <c r="W8" s="282">
        <v>21562.338299999999</v>
      </c>
      <c r="X8" s="282"/>
      <c r="Y8" s="282">
        <v>17191.939699999999</v>
      </c>
      <c r="Z8" s="279">
        <v>-0.12009324131581522</v>
      </c>
      <c r="AA8" s="279">
        <v>0.56976875964086426</v>
      </c>
    </row>
    <row r="9" spans="21:27" x14ac:dyDescent="0.25">
      <c r="U9" s="283">
        <v>41791</v>
      </c>
      <c r="V9" s="282">
        <v>25000</v>
      </c>
      <c r="W9" s="282">
        <v>18646.487600000004</v>
      </c>
      <c r="X9" s="282"/>
      <c r="Y9" s="282">
        <v>17647.1672</v>
      </c>
      <c r="Z9" s="279">
        <v>-0.11184031919407666</v>
      </c>
      <c r="AA9" s="279">
        <v>1.0978651469189566</v>
      </c>
    </row>
    <row r="10" spans="21:27" x14ac:dyDescent="0.25">
      <c r="U10" s="283">
        <v>41821</v>
      </c>
      <c r="V10" s="282">
        <v>23750</v>
      </c>
      <c r="W10" s="282">
        <v>19028.456999999999</v>
      </c>
      <c r="X10" s="282"/>
      <c r="Y10" s="282">
        <v>15966.925799999997</v>
      </c>
      <c r="Z10" s="279">
        <v>5.0719472920790709E-2</v>
      </c>
      <c r="AA10" s="279">
        <v>1.0381958365645492</v>
      </c>
    </row>
    <row r="11" spans="21:27" x14ac:dyDescent="0.25">
      <c r="U11" s="283">
        <v>41852</v>
      </c>
      <c r="V11" s="282">
        <v>21250</v>
      </c>
      <c r="W11" s="282">
        <v>18699.010399999999</v>
      </c>
      <c r="X11" s="274"/>
      <c r="Y11" s="282">
        <v>15691.023899999998</v>
      </c>
      <c r="Z11" s="279">
        <v>0.17737577613882105</v>
      </c>
      <c r="AA11" s="279">
        <v>1.5426821928658692</v>
      </c>
    </row>
    <row r="12" spans="21:27" x14ac:dyDescent="0.25">
      <c r="U12" s="283">
        <v>41883</v>
      </c>
      <c r="V12" s="282">
        <v>20625</v>
      </c>
      <c r="W12" s="282">
        <v>18042.245000000003</v>
      </c>
      <c r="X12" s="274"/>
      <c r="Y12" s="282">
        <v>15198.883000000002</v>
      </c>
      <c r="Z12" s="279">
        <v>0.31430568601394082</v>
      </c>
      <c r="AA12" s="279">
        <v>1.7527767932223064</v>
      </c>
    </row>
    <row r="13" spans="21:27" x14ac:dyDescent="0.25">
      <c r="U13" s="283">
        <v>41913</v>
      </c>
      <c r="V13" s="282">
        <v>20000</v>
      </c>
      <c r="W13" s="282">
        <v>18763.847099999999</v>
      </c>
      <c r="X13" s="274"/>
      <c r="Y13" s="282">
        <v>14504.970500000001</v>
      </c>
      <c r="Z13" s="279">
        <v>0.35279122681587549</v>
      </c>
      <c r="AA13" s="279">
        <v>1.7906136372305537</v>
      </c>
    </row>
    <row r="14" spans="21:27" x14ac:dyDescent="0.25">
      <c r="U14" s="283">
        <v>41944</v>
      </c>
      <c r="V14" s="282">
        <v>18750</v>
      </c>
      <c r="W14" s="282">
        <v>18452.0825</v>
      </c>
      <c r="X14" s="282"/>
      <c r="Y14" s="282">
        <v>13486.731544999999</v>
      </c>
      <c r="Z14" s="279">
        <v>0.35705511562995929</v>
      </c>
      <c r="AA14" s="279">
        <v>1.9999281525778621</v>
      </c>
    </row>
    <row r="15" spans="21:27" x14ac:dyDescent="0.25">
      <c r="U15" s="283">
        <v>41974</v>
      </c>
      <c r="V15" s="282">
        <v>18125</v>
      </c>
      <c r="W15" s="282">
        <v>18858.785714999998</v>
      </c>
      <c r="X15" s="282"/>
      <c r="Y15" s="282">
        <v>15113.997359999999</v>
      </c>
      <c r="Z15" s="279">
        <v>0.38362457388175319</v>
      </c>
      <c r="AA15" s="279">
        <v>2.2034960460367348</v>
      </c>
    </row>
    <row r="16" spans="21:27" x14ac:dyDescent="0.25">
      <c r="U16" s="283">
        <v>42005</v>
      </c>
      <c r="V16" s="282">
        <v>18125</v>
      </c>
      <c r="W16" s="285">
        <v>19019.09</v>
      </c>
      <c r="X16" s="274"/>
      <c r="Y16" s="285">
        <v>14656.635</v>
      </c>
      <c r="Z16" s="279">
        <v>0.26159633605235566</v>
      </c>
      <c r="AA16" s="279">
        <v>2.1725909847046441</v>
      </c>
    </row>
    <row r="17" spans="21:27" x14ac:dyDescent="0.25">
      <c r="U17" s="283">
        <v>42036</v>
      </c>
      <c r="V17" s="282">
        <v>15625</v>
      </c>
      <c r="W17" s="285">
        <v>18806.480599999999</v>
      </c>
      <c r="X17" s="274"/>
      <c r="Y17" s="285">
        <v>12697.661999999998</v>
      </c>
      <c r="Z17" s="279">
        <v>0.44914003244172385</v>
      </c>
      <c r="AA17" s="279">
        <v>2.3310955477589559</v>
      </c>
    </row>
    <row r="18" spans="21:27" x14ac:dyDescent="0.25">
      <c r="U18" s="283">
        <v>42064</v>
      </c>
      <c r="V18" s="282">
        <v>15625</v>
      </c>
      <c r="W18" s="285">
        <v>18627.123654545445</v>
      </c>
      <c r="X18" s="282">
        <v>25000</v>
      </c>
      <c r="Y18" s="285">
        <v>13427.690399999996</v>
      </c>
      <c r="Z18" s="279">
        <v>0.36793493890717333</v>
      </c>
      <c r="AA18" s="279">
        <v>2.223311358083401</v>
      </c>
    </row>
    <row r="19" spans="21:27" x14ac:dyDescent="0.25">
      <c r="U19" s="283">
        <v>42095</v>
      </c>
      <c r="V19" s="282">
        <v>17500</v>
      </c>
      <c r="W19" s="285">
        <v>18400.588799999998</v>
      </c>
      <c r="X19" s="282">
        <v>25000</v>
      </c>
      <c r="Y19" s="285">
        <v>12170.369828571425</v>
      </c>
      <c r="Z19" s="279">
        <v>0.49639758191223171</v>
      </c>
      <c r="AA19" s="279">
        <v>2.6110921724345189</v>
      </c>
    </row>
    <row r="20" spans="21:27" x14ac:dyDescent="0.25">
      <c r="U20" s="283">
        <v>42125</v>
      </c>
      <c r="V20" s="282">
        <v>18750</v>
      </c>
      <c r="W20" s="285">
        <v>18408.342999999997</v>
      </c>
      <c r="X20" s="282">
        <v>27500</v>
      </c>
      <c r="Y20" s="285">
        <v>11711.4972</v>
      </c>
      <c r="Z20" s="279">
        <v>0.49623846344469724</v>
      </c>
      <c r="AA20" s="279">
        <v>2.494688538494831</v>
      </c>
    </row>
    <row r="21" spans="21:27" x14ac:dyDescent="0.25">
      <c r="U21" s="283">
        <v>42156</v>
      </c>
      <c r="V21" s="282">
        <v>17500</v>
      </c>
      <c r="W21" s="282">
        <v>19165.2075</v>
      </c>
      <c r="X21" s="282">
        <v>27500</v>
      </c>
      <c r="Y21" s="282">
        <v>12200.669999999998</v>
      </c>
      <c r="Z21" s="279">
        <v>0.48255057996936568</v>
      </c>
      <c r="AA21" s="279">
        <v>1.5331878086333783</v>
      </c>
    </row>
    <row r="22" spans="21:27" x14ac:dyDescent="0.25">
      <c r="U22" s="283">
        <v>42186</v>
      </c>
      <c r="V22" s="282">
        <v>17500</v>
      </c>
      <c r="W22" s="282">
        <v>19728.248800000005</v>
      </c>
      <c r="X22" s="282">
        <v>27500</v>
      </c>
      <c r="Y22" s="282">
        <v>20717.650800000003</v>
      </c>
      <c r="Z22" s="279">
        <v>0.29158153309088064</v>
      </c>
      <c r="AA22" s="279">
        <v>1.8700294651575113</v>
      </c>
    </row>
    <row r="23" spans="21:27" x14ac:dyDescent="0.25">
      <c r="U23" s="283">
        <v>42217</v>
      </c>
      <c r="V23" s="282">
        <v>17500</v>
      </c>
      <c r="W23" s="282">
        <v>21718.919900000001</v>
      </c>
      <c r="X23" s="282"/>
      <c r="Y23" s="282">
        <v>13353.682200000001</v>
      </c>
      <c r="Z23" s="279">
        <v>0.27643685153040365</v>
      </c>
      <c r="AA23" s="279">
        <v>1.7527100095786614</v>
      </c>
    </row>
    <row r="24" spans="21:27" x14ac:dyDescent="0.25">
      <c r="U24" s="283">
        <v>42248</v>
      </c>
      <c r="V24" s="282">
        <v>17500</v>
      </c>
      <c r="W24" s="282">
        <v>23024.332500000004</v>
      </c>
      <c r="X24" s="282"/>
      <c r="Y24" s="282">
        <v>14292.316500000001</v>
      </c>
      <c r="Z24" s="279">
        <v>2.2528652270935368E-2</v>
      </c>
      <c r="AA24" s="279">
        <v>1.5070014581675442</v>
      </c>
    </row>
    <row r="25" spans="21:27" x14ac:dyDescent="0.25">
      <c r="U25" s="283">
        <v>42278</v>
      </c>
      <c r="V25" s="282">
        <v>17500</v>
      </c>
      <c r="W25" s="282">
        <v>21046.510600000001</v>
      </c>
      <c r="X25" s="282"/>
      <c r="Y25" s="282">
        <v>13757.509900000001</v>
      </c>
      <c r="Z25" s="279">
        <v>7.8957483575454956E-2</v>
      </c>
      <c r="AA25" s="279">
        <v>1.2175347651785873</v>
      </c>
    </row>
    <row r="26" spans="21:27" x14ac:dyDescent="0.25">
      <c r="U26" s="283">
        <v>42309</v>
      </c>
      <c r="V26" s="282">
        <v>16250</v>
      </c>
      <c r="W26" s="282">
        <v>20808.6489</v>
      </c>
      <c r="X26" s="282"/>
      <c r="Y26" s="282">
        <v>11514.9827</v>
      </c>
      <c r="Z26" s="279">
        <v>0.12184757313427586</v>
      </c>
      <c r="AA26" s="279">
        <v>1.2177146905012077</v>
      </c>
    </row>
    <row r="27" spans="21:27" x14ac:dyDescent="0.25">
      <c r="U27" s="283">
        <v>42339</v>
      </c>
      <c r="V27" s="282">
        <v>16250</v>
      </c>
      <c r="W27" s="282">
        <v>19204.774399999998</v>
      </c>
      <c r="X27" s="282"/>
      <c r="Y27" s="282">
        <v>11633.686399999999</v>
      </c>
      <c r="Z27" s="279">
        <v>0.11137189832366889</v>
      </c>
      <c r="AA27" s="279">
        <v>1.1473782136656223</v>
      </c>
    </row>
    <row r="28" spans="21:27" x14ac:dyDescent="0.25">
      <c r="U28" s="283">
        <v>42370</v>
      </c>
      <c r="V28" s="282">
        <v>16250</v>
      </c>
      <c r="W28" s="282">
        <v>16404.849399999999</v>
      </c>
      <c r="X28" s="282"/>
      <c r="Y28" s="282">
        <v>8996.0705999999991</v>
      </c>
      <c r="Z28" s="279">
        <v>0.23239181541438048</v>
      </c>
      <c r="AA28" s="279">
        <v>1.609315664849694</v>
      </c>
    </row>
    <row r="29" spans="21:27" x14ac:dyDescent="0.25">
      <c r="U29" s="283">
        <v>42401</v>
      </c>
      <c r="V29" s="282">
        <v>16250</v>
      </c>
      <c r="W29" s="282">
        <v>18355.228799999997</v>
      </c>
      <c r="X29" s="282">
        <v>20000</v>
      </c>
      <c r="Y29" s="282">
        <v>9793.6775999999991</v>
      </c>
      <c r="Z29" s="279">
        <v>0.45805398153089816</v>
      </c>
      <c r="AA29" s="279">
        <v>1.8370682340909372</v>
      </c>
    </row>
    <row r="30" spans="21:27" x14ac:dyDescent="0.25">
      <c r="U30" s="283">
        <v>42430</v>
      </c>
      <c r="V30" s="282">
        <v>18750</v>
      </c>
      <c r="W30" s="282">
        <v>22154.973700000002</v>
      </c>
      <c r="X30" s="282">
        <v>20000</v>
      </c>
      <c r="Y30" s="282">
        <v>10140.1101</v>
      </c>
      <c r="Z30" s="279">
        <v>0.44332530861466868</v>
      </c>
      <c r="AA30" s="279">
        <v>1.5726813616715374</v>
      </c>
    </row>
    <row r="31" spans="21:27" x14ac:dyDescent="0.25">
      <c r="U31" s="283">
        <v>42461</v>
      </c>
      <c r="V31" s="282">
        <v>21250</v>
      </c>
      <c r="W31" s="282">
        <v>23499.468000000001</v>
      </c>
      <c r="X31" s="282">
        <v>30000</v>
      </c>
      <c r="Y31" s="282">
        <v>13112.4058</v>
      </c>
      <c r="Z31" s="279">
        <v>0.36327869879432506</v>
      </c>
      <c r="AA31" s="279">
        <v>1.1264297641193992</v>
      </c>
    </row>
    <row r="32" spans="21:27" x14ac:dyDescent="0.25">
      <c r="U32" s="283">
        <v>42491</v>
      </c>
      <c r="V32" s="282">
        <v>25000</v>
      </c>
      <c r="W32" s="282">
        <v>31493.278800000004</v>
      </c>
      <c r="X32" s="282">
        <v>33750</v>
      </c>
      <c r="Y32" s="282">
        <v>15017.762400000001</v>
      </c>
      <c r="Z32" s="279">
        <v>0.28954712135507021</v>
      </c>
      <c r="AA32" s="279">
        <v>0.96805810020067717</v>
      </c>
    </row>
    <row r="33" spans="21:27" x14ac:dyDescent="0.25">
      <c r="U33" s="283">
        <v>42522</v>
      </c>
      <c r="V33" s="282">
        <v>25625</v>
      </c>
      <c r="W33" s="282">
        <v>34831.922200000001</v>
      </c>
      <c r="X33" s="282">
        <v>33750</v>
      </c>
      <c r="Y33" s="282">
        <v>13307.896600000002</v>
      </c>
      <c r="Z33" s="279">
        <v>0.21650514135391097</v>
      </c>
      <c r="AA33" s="279">
        <v>0.7484245231032689</v>
      </c>
    </row>
    <row r="34" spans="21:27" x14ac:dyDescent="0.25">
      <c r="U34" s="283">
        <v>42552</v>
      </c>
      <c r="V34" s="282">
        <v>25000</v>
      </c>
      <c r="W34" s="282">
        <v>33024.550000000003</v>
      </c>
      <c r="X34" s="282">
        <v>30000</v>
      </c>
      <c r="Y34" s="282">
        <v>14442.000199999999</v>
      </c>
      <c r="Z34" s="279">
        <v>0.12969622572422335</v>
      </c>
      <c r="AA34" s="279">
        <v>0.5942162430556206</v>
      </c>
    </row>
    <row r="35" spans="21:27" x14ac:dyDescent="0.25">
      <c r="U35" s="283">
        <v>42583</v>
      </c>
      <c r="V35" s="282">
        <v>26250</v>
      </c>
      <c r="W35" s="282">
        <v>33760.037900000003</v>
      </c>
      <c r="X35" s="282">
        <v>33750</v>
      </c>
      <c r="Y35" s="282">
        <v>14030.451299999999</v>
      </c>
      <c r="Z35" s="279">
        <v>-4.4669085008714471E-2</v>
      </c>
      <c r="AA35" s="279">
        <v>0.92281779735769076</v>
      </c>
    </row>
    <row r="36" spans="21:27" x14ac:dyDescent="0.25">
      <c r="U36" s="283">
        <v>42614</v>
      </c>
      <c r="V36" s="282">
        <v>27500</v>
      </c>
      <c r="W36" s="282">
        <v>33680.984000000004</v>
      </c>
      <c r="X36" s="282"/>
      <c r="Y36" s="282">
        <v>14480.230400000002</v>
      </c>
      <c r="Z36" s="279">
        <v>6.8407673634106381E-2</v>
      </c>
      <c r="AA36" s="279">
        <v>0.98581087069182605</v>
      </c>
    </row>
    <row r="37" spans="21:27" x14ac:dyDescent="0.25">
      <c r="U37" s="283">
        <v>42644</v>
      </c>
      <c r="V37" s="282">
        <v>27500</v>
      </c>
      <c r="W37" s="282">
        <v>45203.2048</v>
      </c>
      <c r="X37" s="282"/>
      <c r="Y37" s="282">
        <v>17100.532799999997</v>
      </c>
      <c r="Z37" s="279">
        <v>7.2907074162152252E-2</v>
      </c>
      <c r="AA37" s="279">
        <v>0.84879947124444688</v>
      </c>
    </row>
    <row r="38" spans="21:27" x14ac:dyDescent="0.25">
      <c r="U38" s="283">
        <v>42675</v>
      </c>
      <c r="V38" s="282">
        <v>27500</v>
      </c>
      <c r="W38" s="282">
        <v>40027.175999999999</v>
      </c>
      <c r="X38" s="282"/>
      <c r="Y38" s="282">
        <v>16958.081699999999</v>
      </c>
      <c r="Z38" s="279">
        <v>-3.6397971062288592E-2</v>
      </c>
      <c r="AA38" s="279">
        <v>0.81688227631070309</v>
      </c>
    </row>
    <row r="39" spans="21:27" x14ac:dyDescent="0.25">
      <c r="U39" s="283">
        <v>42705</v>
      </c>
      <c r="V39" s="282">
        <v>27500</v>
      </c>
      <c r="W39" s="282">
        <v>49666.2192</v>
      </c>
      <c r="X39" s="282"/>
      <c r="Y39" s="282">
        <v>18120.023999999998</v>
      </c>
      <c r="Z39" s="279">
        <v>-4.8949720939023056E-2</v>
      </c>
      <c r="AA39" s="279">
        <v>0.63964711318072465</v>
      </c>
    </row>
    <row r="40" spans="21:27" x14ac:dyDescent="0.25">
      <c r="U40" s="283">
        <v>42736</v>
      </c>
      <c r="V40" s="282">
        <v>27500</v>
      </c>
      <c r="W40" s="282">
        <v>41923.866599999994</v>
      </c>
      <c r="X40" s="274">
        <v>32500</v>
      </c>
      <c r="Y40" s="282">
        <v>16397.488799999999</v>
      </c>
      <c r="Z40" s="279">
        <v>1.9733058358915256E-2</v>
      </c>
      <c r="AA40" s="279">
        <v>0.70776338688531393</v>
      </c>
    </row>
    <row r="41" spans="21:27" x14ac:dyDescent="0.25">
      <c r="U41" s="283">
        <v>42767</v>
      </c>
      <c r="V41" s="282">
        <v>27500</v>
      </c>
      <c r="W41" s="282">
        <v>47910.157600000006</v>
      </c>
      <c r="X41" s="274"/>
      <c r="Y41" s="282">
        <v>16774.370000000003</v>
      </c>
      <c r="Z41" s="279">
        <v>2.0426905800310813E-2</v>
      </c>
      <c r="AA41" s="279">
        <v>0.62326436515916273</v>
      </c>
    </row>
    <row r="42" spans="21:27" x14ac:dyDescent="0.25">
      <c r="U42" s="283">
        <v>42795</v>
      </c>
      <c r="V42" s="282">
        <v>27500</v>
      </c>
      <c r="W42" s="282">
        <v>47386.485800000002</v>
      </c>
      <c r="X42" s="282"/>
      <c r="Y42" s="282">
        <v>19870.790400000002</v>
      </c>
      <c r="Z42" s="278"/>
      <c r="AA42" s="278"/>
    </row>
    <row r="43" spans="21:27" x14ac:dyDescent="0.25">
      <c r="U43" s="283">
        <v>42826</v>
      </c>
      <c r="V43" s="282">
        <v>30000</v>
      </c>
      <c r="W43" s="282">
        <v>46925.701430000001</v>
      </c>
      <c r="X43" s="282">
        <v>40000</v>
      </c>
      <c r="Y43" s="282">
        <v>25764.053500000002</v>
      </c>
      <c r="Z43" s="274"/>
      <c r="AA43" s="274"/>
    </row>
    <row r="44" spans="21:27" x14ac:dyDescent="0.25">
      <c r="U44" s="283">
        <v>42856</v>
      </c>
      <c r="V44" s="282">
        <v>33750</v>
      </c>
      <c r="W44" s="282">
        <v>43871.711999999992</v>
      </c>
      <c r="X44" s="282">
        <v>43750</v>
      </c>
      <c r="Y44" s="282">
        <v>31906.115999999998</v>
      </c>
      <c r="Z44" s="274"/>
      <c r="AA44" s="274"/>
    </row>
    <row r="45" spans="21:27" x14ac:dyDescent="0.25">
      <c r="U45" s="283">
        <v>42887</v>
      </c>
      <c r="V45" s="282">
        <v>37500</v>
      </c>
      <c r="W45" s="282">
        <v>48537.614399999999</v>
      </c>
      <c r="X45" s="282">
        <v>42500</v>
      </c>
      <c r="Y45" s="282">
        <v>25486.445600000003</v>
      </c>
      <c r="Z45" s="274"/>
      <c r="AA45" s="284"/>
    </row>
    <row r="46" spans="21:27" x14ac:dyDescent="0.25">
      <c r="U46" s="283">
        <v>42917</v>
      </c>
      <c r="V46" s="282">
        <v>36250</v>
      </c>
      <c r="W46" s="282">
        <v>38655.199800000002</v>
      </c>
      <c r="X46" s="282">
        <v>45000</v>
      </c>
      <c r="Y46" s="282">
        <v>25972.531200000001</v>
      </c>
      <c r="Z46" s="274"/>
      <c r="AA46" s="284"/>
    </row>
    <row r="47" spans="21:27" x14ac:dyDescent="0.25">
      <c r="U47" s="283">
        <v>42948</v>
      </c>
      <c r="V47" s="282">
        <v>36250</v>
      </c>
      <c r="W47" s="282">
        <v>38505.667199999996</v>
      </c>
      <c r="X47" s="282">
        <v>45000</v>
      </c>
      <c r="Y47" s="282">
        <v>23750.126400000001</v>
      </c>
      <c r="Z47" s="274"/>
      <c r="AA47" s="284"/>
    </row>
    <row r="48" spans="21:27" x14ac:dyDescent="0.25">
      <c r="U48" s="283">
        <v>42979</v>
      </c>
      <c r="V48" s="282">
        <v>38750</v>
      </c>
      <c r="W48" s="282">
        <v>43426.05</v>
      </c>
      <c r="X48" s="282"/>
      <c r="Y48" s="282">
        <v>25232.537500000002</v>
      </c>
      <c r="Z48" s="274"/>
      <c r="AA48" s="284"/>
    </row>
    <row r="49" spans="21:27" x14ac:dyDescent="0.25">
      <c r="U49" s="283">
        <v>43009</v>
      </c>
      <c r="V49" s="282">
        <v>37500</v>
      </c>
      <c r="W49" s="282">
        <v>36885.199999999997</v>
      </c>
      <c r="X49" s="282">
        <v>45000</v>
      </c>
      <c r="Y49" s="282">
        <v>26190.3</v>
      </c>
      <c r="Z49" s="274"/>
      <c r="AA49" s="284"/>
    </row>
    <row r="50" spans="21:27" x14ac:dyDescent="0.25">
      <c r="U50" s="283">
        <v>43040</v>
      </c>
      <c r="V50" s="282">
        <v>37500</v>
      </c>
      <c r="W50" s="282">
        <v>37362.699999999997</v>
      </c>
      <c r="X50" s="282">
        <v>45000</v>
      </c>
      <c r="Y50" s="282">
        <v>23350.2</v>
      </c>
      <c r="Z50" s="274"/>
      <c r="AA50" s="284"/>
    </row>
    <row r="51" spans="21:27" x14ac:dyDescent="0.25">
      <c r="U51" s="283">
        <v>43070</v>
      </c>
      <c r="V51" s="282">
        <v>37500</v>
      </c>
      <c r="W51" s="282">
        <v>42349.2</v>
      </c>
      <c r="X51" s="282">
        <v>46875</v>
      </c>
      <c r="Y51" s="282">
        <v>23345.4</v>
      </c>
      <c r="Z51" s="274"/>
      <c r="AA51" s="284"/>
    </row>
    <row r="52" spans="21:27" x14ac:dyDescent="0.25">
      <c r="U52" s="283">
        <v>43101</v>
      </c>
      <c r="V52" s="282">
        <v>36300</v>
      </c>
      <c r="W52" s="282">
        <v>35410.527000000002</v>
      </c>
      <c r="X52" s="282">
        <v>45000</v>
      </c>
      <c r="Y52" s="282">
        <v>20134.571800000002</v>
      </c>
      <c r="Z52" s="274"/>
      <c r="AA52" s="274"/>
    </row>
    <row r="53" spans="21:27" x14ac:dyDescent="0.25">
      <c r="U53" s="283">
        <v>43132</v>
      </c>
      <c r="V53" s="282">
        <v>41300</v>
      </c>
      <c r="W53" s="282">
        <v>32959.599999999999</v>
      </c>
      <c r="X53" s="282">
        <v>46300</v>
      </c>
      <c r="Y53" s="282">
        <v>21974</v>
      </c>
      <c r="Z53" s="274"/>
      <c r="AA53" s="274"/>
    </row>
    <row r="54" spans="21:27" x14ac:dyDescent="0.25">
      <c r="U54" s="283">
        <v>43160</v>
      </c>
      <c r="V54" s="282">
        <v>40000</v>
      </c>
      <c r="W54" s="282">
        <v>33097.9</v>
      </c>
      <c r="X54" s="282">
        <v>50000</v>
      </c>
      <c r="Y54" s="282">
        <v>20207.599999999999</v>
      </c>
      <c r="Z54" s="274"/>
      <c r="AA54" s="274"/>
    </row>
    <row r="55" spans="21:27" x14ac:dyDescent="0.25">
      <c r="U55" s="283">
        <v>43191</v>
      </c>
      <c r="V55" s="282">
        <v>40000</v>
      </c>
      <c r="W55" s="282">
        <v>31842.9</v>
      </c>
      <c r="X55" s="282">
        <v>50000</v>
      </c>
      <c r="Y55" s="282">
        <v>19226.099999999999</v>
      </c>
      <c r="Z55" s="274"/>
      <c r="AA55" s="274"/>
    </row>
    <row r="56" spans="21:27" x14ac:dyDescent="0.25">
      <c r="U56" s="283">
        <v>43221</v>
      </c>
      <c r="V56" s="282">
        <v>37500</v>
      </c>
      <c r="W56" s="282">
        <v>28778.6</v>
      </c>
      <c r="X56" s="282">
        <v>47500</v>
      </c>
      <c r="Y56" s="282">
        <v>17684.8</v>
      </c>
      <c r="Z56" s="274"/>
      <c r="AA56" s="274"/>
    </row>
    <row r="57" spans="21:27" x14ac:dyDescent="0.25">
      <c r="U57" s="283">
        <v>43252</v>
      </c>
      <c r="V57" s="274">
        <v>35000</v>
      </c>
      <c r="W57" s="274">
        <v>26036.5</v>
      </c>
      <c r="X57" s="274">
        <v>45000</v>
      </c>
      <c r="Y57" s="274">
        <v>16989.900000000001</v>
      </c>
      <c r="Z57" s="274"/>
      <c r="AA57" s="274"/>
    </row>
    <row r="58" spans="21:27" x14ac:dyDescent="0.25">
      <c r="U58" s="283">
        <v>43282</v>
      </c>
      <c r="V58" s="274">
        <v>36250</v>
      </c>
      <c r="W58" s="274">
        <v>24378</v>
      </c>
      <c r="X58" s="274">
        <v>43750</v>
      </c>
      <c r="Y58" s="274">
        <v>15691.7</v>
      </c>
      <c r="Z58" s="274"/>
      <c r="AA58" s="274"/>
    </row>
    <row r="59" spans="21:27" x14ac:dyDescent="0.25">
      <c r="U59" s="283">
        <v>43313</v>
      </c>
      <c r="V59" s="274">
        <v>37500</v>
      </c>
      <c r="W59" s="274">
        <v>21549</v>
      </c>
      <c r="X59" s="274">
        <v>43750</v>
      </c>
      <c r="Y59" s="274">
        <v>13418.5</v>
      </c>
      <c r="Z59" s="274"/>
      <c r="AA59" s="274"/>
    </row>
    <row r="60" spans="21:27" x14ac:dyDescent="0.25">
      <c r="U60" s="283">
        <v>43344</v>
      </c>
      <c r="V60" s="274">
        <v>33750</v>
      </c>
      <c r="W60" s="274">
        <v>16574.2</v>
      </c>
      <c r="X60" s="274">
        <v>38750</v>
      </c>
      <c r="Y60" s="274">
        <v>10940.1</v>
      </c>
      <c r="Z60" s="274"/>
      <c r="AA60" s="274"/>
    </row>
    <row r="61" spans="21:27" x14ac:dyDescent="0.25">
      <c r="U61" s="283">
        <v>43374</v>
      </c>
      <c r="V61" s="274">
        <v>25000</v>
      </c>
      <c r="W61" s="274">
        <v>17075.5</v>
      </c>
      <c r="X61" s="274">
        <v>35000</v>
      </c>
      <c r="Y61" s="274">
        <v>11494.6</v>
      </c>
      <c r="Z61" s="274"/>
      <c r="AA61" s="274"/>
    </row>
    <row r="62" spans="21:27" x14ac:dyDescent="0.25">
      <c r="U62" s="283">
        <v>43405</v>
      </c>
      <c r="V62" s="274">
        <v>27500</v>
      </c>
      <c r="W62" s="274">
        <v>15981.2</v>
      </c>
      <c r="X62" s="274">
        <v>35000</v>
      </c>
      <c r="Y62" s="274">
        <v>12682</v>
      </c>
      <c r="Z62" s="274"/>
      <c r="AA62" s="274"/>
    </row>
    <row r="63" spans="21:27" x14ac:dyDescent="0.25">
      <c r="U63" s="283">
        <v>43435</v>
      </c>
      <c r="V63" s="274">
        <v>25000</v>
      </c>
      <c r="W63" s="274">
        <v>17237.2</v>
      </c>
      <c r="X63" s="274">
        <v>30625</v>
      </c>
      <c r="Y63" s="274">
        <v>12669.5</v>
      </c>
      <c r="Z63" s="274"/>
      <c r="AA63" s="274"/>
    </row>
    <row r="64" spans="21:27" x14ac:dyDescent="0.25">
      <c r="U64" s="283">
        <v>43466</v>
      </c>
      <c r="V64" s="274">
        <v>25000</v>
      </c>
      <c r="W64" s="274">
        <v>16241</v>
      </c>
      <c r="X64" s="274">
        <v>30000</v>
      </c>
      <c r="Y64" s="274">
        <v>11843</v>
      </c>
      <c r="Z64" s="274"/>
      <c r="AA64" s="274"/>
    </row>
    <row r="65" spans="21:27" x14ac:dyDescent="0.25">
      <c r="U65" s="283">
        <v>43497</v>
      </c>
      <c r="V65" s="274">
        <v>25000</v>
      </c>
      <c r="W65" s="276">
        <v>15749.8</v>
      </c>
      <c r="X65" s="274">
        <v>30000</v>
      </c>
      <c r="Y65" s="276">
        <v>10835.7</v>
      </c>
      <c r="Z65" s="274"/>
      <c r="AA65" s="274"/>
    </row>
    <row r="66" spans="21:27" x14ac:dyDescent="0.25">
      <c r="U66" s="283">
        <v>43525</v>
      </c>
      <c r="V66" s="274">
        <v>30000</v>
      </c>
      <c r="W66" s="280">
        <v>13142</v>
      </c>
      <c r="X66" s="274">
        <v>31250</v>
      </c>
      <c r="Y66" s="276">
        <v>10658.1</v>
      </c>
      <c r="Z66" s="299"/>
      <c r="AA66" s="274"/>
    </row>
    <row r="67" spans="21:27" x14ac:dyDescent="0.25">
      <c r="U67" s="283">
        <v>43556</v>
      </c>
      <c r="V67" s="274"/>
      <c r="W67" s="280">
        <v>11341.8</v>
      </c>
      <c r="X67" s="274"/>
      <c r="Y67" s="276">
        <v>9681.6</v>
      </c>
      <c r="Z67" s="299"/>
      <c r="AA67" s="274"/>
    </row>
    <row r="68" spans="21:27" x14ac:dyDescent="0.25">
      <c r="U68" s="283">
        <v>43586</v>
      </c>
      <c r="V68" s="274"/>
      <c r="W68" s="274">
        <v>10455.5</v>
      </c>
      <c r="X68" s="274"/>
      <c r="Y68" s="274">
        <v>8767</v>
      </c>
      <c r="Z68" s="299"/>
      <c r="AA68" s="274"/>
    </row>
    <row r="69" spans="21:27" x14ac:dyDescent="0.25">
      <c r="U69" s="283">
        <v>43617</v>
      </c>
      <c r="V69" s="112">
        <f>'Gráficos mercado nac'!Q43*100</f>
        <v>26250</v>
      </c>
      <c r="W69" s="274">
        <v>12008.2</v>
      </c>
      <c r="X69" s="112">
        <f>'Gráficos mercado nac'!T43*100</f>
        <v>30000</v>
      </c>
      <c r="Y69" s="274">
        <v>10086</v>
      </c>
      <c r="Z69" s="299"/>
      <c r="AA69" s="274"/>
    </row>
    <row r="70" spans="21:27" x14ac:dyDescent="0.25">
      <c r="U70" s="283">
        <v>43647</v>
      </c>
      <c r="V70" s="112">
        <f>'Gráficos mercado nac'!Q44*100</f>
        <v>27500</v>
      </c>
      <c r="W70" s="274">
        <v>11260.3</v>
      </c>
      <c r="X70" s="112">
        <f>'Gráficos mercado nac'!T44*100</f>
        <v>28750</v>
      </c>
      <c r="Y70" s="274">
        <v>10623.4</v>
      </c>
      <c r="Z70" s="299"/>
      <c r="AA70" s="274"/>
    </row>
    <row r="71" spans="21:27" x14ac:dyDescent="0.25">
      <c r="U71" s="283">
        <v>43678</v>
      </c>
      <c r="V71" s="112">
        <f>'Gráficos mercado nac'!Q45*100</f>
        <v>25000</v>
      </c>
      <c r="W71" s="274">
        <v>9868.7000000000007</v>
      </c>
      <c r="X71" s="112">
        <f>'Gráficos mercado nac'!T45*100</f>
        <v>28750</v>
      </c>
      <c r="Y71" s="274">
        <v>8526.7999999999993</v>
      </c>
      <c r="Z71" s="300"/>
      <c r="AA71" s="274"/>
    </row>
    <row r="72" spans="21:27" x14ac:dyDescent="0.25">
      <c r="U72" s="283">
        <v>43709</v>
      </c>
      <c r="V72" s="112">
        <f>'Gráficos mercado nac'!Q46*100</f>
        <v>25000</v>
      </c>
      <c r="W72" s="274">
        <v>9904.4</v>
      </c>
      <c r="X72" s="112">
        <f>'Gráficos mercado nac'!T46*100</f>
        <v>22500</v>
      </c>
      <c r="Y72" s="274">
        <v>8096.9</v>
      </c>
      <c r="Z72" s="300"/>
      <c r="AA72" s="274"/>
    </row>
    <row r="73" spans="21:27" x14ac:dyDescent="0.25">
      <c r="U73" s="283">
        <v>43739</v>
      </c>
      <c r="V73" s="112">
        <f>'Gráficos mercado nac'!Q47*100</f>
        <v>25000</v>
      </c>
      <c r="W73" s="274">
        <v>9776</v>
      </c>
      <c r="X73" s="112">
        <f>'Gráficos mercado nac'!T47*100</f>
        <v>30000</v>
      </c>
      <c r="Y73" s="274">
        <v>7651.5</v>
      </c>
      <c r="Z73" s="300"/>
      <c r="AA73" s="274"/>
    </row>
    <row r="74" spans="21:27" x14ac:dyDescent="0.25">
      <c r="U74" s="283">
        <v>43770</v>
      </c>
      <c r="V74" s="112">
        <f>'Gráficos mercado nac'!Q48*100</f>
        <v>25000</v>
      </c>
      <c r="W74" s="274">
        <v>12340.8</v>
      </c>
      <c r="X74" s="112">
        <f>'Gráficos mercado nac'!T48*100</f>
        <v>25000</v>
      </c>
      <c r="Y74" s="274">
        <v>9096.9</v>
      </c>
      <c r="Z74" s="300"/>
      <c r="AA74" s="274"/>
    </row>
    <row r="75" spans="21:27" x14ac:dyDescent="0.25">
      <c r="U75" s="283">
        <v>43800</v>
      </c>
      <c r="V75" s="112">
        <f>'Gráficos mercado nac'!Q49*100</f>
        <v>25000</v>
      </c>
      <c r="W75" s="299">
        <v>10155.6</v>
      </c>
      <c r="X75" s="112">
        <f>'Gráficos mercado nac'!T49*100</f>
        <v>27500</v>
      </c>
      <c r="Y75" s="299">
        <v>9119.4</v>
      </c>
      <c r="Z75" s="299"/>
      <c r="AA75" s="274"/>
    </row>
    <row r="76" spans="21:27" x14ac:dyDescent="0.25">
      <c r="U76" s="283">
        <v>43831</v>
      </c>
      <c r="V76" s="112">
        <f>'Gráficos mercado nac'!Q50*100</f>
        <v>25000</v>
      </c>
      <c r="W76" s="299">
        <v>11188.7</v>
      </c>
      <c r="X76" s="112">
        <f>'Gráficos mercado nac'!T50*100</f>
        <v>25000</v>
      </c>
      <c r="Y76" s="299">
        <v>9168.1</v>
      </c>
      <c r="Z76" s="299"/>
      <c r="AA76" s="274"/>
    </row>
    <row r="77" spans="21:27" x14ac:dyDescent="0.25">
      <c r="Z77" s="274"/>
      <c r="AA77" s="274"/>
    </row>
    <row r="78" spans="21:27" x14ac:dyDescent="0.25">
      <c r="V78" s="275" t="s">
        <v>378</v>
      </c>
      <c r="W78" s="275" t="s">
        <v>379</v>
      </c>
      <c r="X78" s="275" t="s">
        <v>380</v>
      </c>
      <c r="Y78" s="275" t="s">
        <v>381</v>
      </c>
      <c r="Z78" s="274"/>
      <c r="AA78" s="274"/>
    </row>
    <row r="79" spans="21:27" x14ac:dyDescent="0.25">
      <c r="Z79" s="281"/>
      <c r="AA79" s="281"/>
    </row>
    <row r="80" spans="21:27" x14ac:dyDescent="0.25">
      <c r="Z80" s="274"/>
      <c r="AA80" s="274"/>
    </row>
    <row r="97" spans="26:27" x14ac:dyDescent="0.25">
      <c r="Z97" s="274"/>
      <c r="AA97" s="274"/>
    </row>
    <row r="98" spans="26:27" x14ac:dyDescent="0.25">
      <c r="Z98" s="274"/>
      <c r="AA98" s="274"/>
    </row>
    <row r="99" spans="26:27" x14ac:dyDescent="0.25">
      <c r="Z99" s="274"/>
      <c r="AA99" s="274"/>
    </row>
    <row r="100" spans="26:27" x14ac:dyDescent="0.25">
      <c r="Z100" s="274"/>
      <c r="AA100" s="274"/>
    </row>
    <row r="101" spans="26:27" x14ac:dyDescent="0.25">
      <c r="Z101" s="282"/>
      <c r="AA101" s="282"/>
    </row>
    <row r="102" spans="26:27" x14ac:dyDescent="0.25">
      <c r="Z102" s="274"/>
      <c r="AA102" s="274"/>
    </row>
    <row r="103" spans="26:27" x14ac:dyDescent="0.25">
      <c r="Z103" s="274"/>
      <c r="AA103" s="274"/>
    </row>
    <row r="104" spans="26:27" x14ac:dyDescent="0.25">
      <c r="Z104" s="274"/>
      <c r="AA104" s="274"/>
    </row>
    <row r="105" spans="26:27" x14ac:dyDescent="0.25">
      <c r="Z105" s="274"/>
      <c r="AA105" s="274"/>
    </row>
    <row r="106" spans="26:27" x14ac:dyDescent="0.25">
      <c r="Z106" s="274"/>
      <c r="AA106" s="274"/>
    </row>
    <row r="107" spans="26:27" x14ac:dyDescent="0.25">
      <c r="Z107" s="274"/>
      <c r="AA107" s="274"/>
    </row>
    <row r="108" spans="26:27" x14ac:dyDescent="0.25">
      <c r="Z108" s="274"/>
      <c r="AA108" s="274"/>
    </row>
    <row r="109" spans="26:27" x14ac:dyDescent="0.25">
      <c r="Z109" s="274"/>
      <c r="AA109" s="274"/>
    </row>
    <row r="110" spans="26:27" x14ac:dyDescent="0.25">
      <c r="Z110" s="274"/>
      <c r="AA110" s="274"/>
    </row>
    <row r="111" spans="26:27" x14ac:dyDescent="0.25">
      <c r="Z111" s="274"/>
      <c r="AA111" s="274"/>
    </row>
    <row r="112" spans="26:27" x14ac:dyDescent="0.25">
      <c r="Z112" s="274"/>
      <c r="AA112" s="274"/>
    </row>
    <row r="123" spans="21:25" x14ac:dyDescent="0.25">
      <c r="U123" s="283"/>
      <c r="V123" s="274"/>
      <c r="W123" s="274"/>
      <c r="X123" s="274"/>
      <c r="Y123" s="274"/>
    </row>
    <row r="124" spans="21:25" x14ac:dyDescent="0.25">
      <c r="U124" s="274"/>
      <c r="V124" s="277" t="s">
        <v>374</v>
      </c>
      <c r="W124" s="278"/>
      <c r="X124" s="277" t="s">
        <v>375</v>
      </c>
      <c r="Y124" s="278"/>
    </row>
    <row r="125" spans="21:25" x14ac:dyDescent="0.25">
      <c r="U125" s="274"/>
      <c r="V125" s="275" t="s">
        <v>378</v>
      </c>
      <c r="W125" s="275" t="s">
        <v>379</v>
      </c>
      <c r="X125" s="275" t="s">
        <v>380</v>
      </c>
      <c r="Y125" s="275" t="s">
        <v>381</v>
      </c>
    </row>
  </sheetData>
  <mergeCells count="2">
    <mergeCell ref="Z2:Z3"/>
    <mergeCell ref="AA2:AA3"/>
  </mergeCells>
  <pageMargins left="0.7" right="0.7" top="0.75" bottom="0.75" header="0.3" footer="0.3"/>
  <pageSetup paperSize="1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AF56-7F84-41FB-BFC6-BC258D964120}">
  <dimension ref="A2:G79"/>
  <sheetViews>
    <sheetView zoomScaleNormal="100" zoomScalePageLayoutView="53" workbookViewId="0">
      <selection activeCell="B27" sqref="B27"/>
    </sheetView>
  </sheetViews>
  <sheetFormatPr baseColWidth="10" defaultRowHeight="15" x14ac:dyDescent="0.25"/>
  <cols>
    <col min="1" max="1" width="14.7109375" customWidth="1"/>
    <col min="6" max="6" width="16.7109375" customWidth="1"/>
  </cols>
  <sheetData>
    <row r="2" spans="1:7" x14ac:dyDescent="0.25">
      <c r="D2" s="3" t="s">
        <v>12</v>
      </c>
    </row>
    <row r="4" spans="1:7" x14ac:dyDescent="0.25">
      <c r="A4" s="10" t="s">
        <v>15</v>
      </c>
      <c r="B4" s="10" t="s">
        <v>13</v>
      </c>
      <c r="C4" s="10"/>
      <c r="D4" s="10"/>
      <c r="E4" s="10"/>
      <c r="F4" s="10"/>
      <c r="G4" s="10" t="s">
        <v>14</v>
      </c>
    </row>
    <row r="5" spans="1:7" x14ac:dyDescent="0.25">
      <c r="B5" s="15" t="s">
        <v>16</v>
      </c>
      <c r="G5" s="3">
        <v>5</v>
      </c>
    </row>
    <row r="7" spans="1:7" x14ac:dyDescent="0.25">
      <c r="A7" s="10" t="s">
        <v>17</v>
      </c>
      <c r="B7" s="10" t="s">
        <v>13</v>
      </c>
      <c r="C7" s="10"/>
      <c r="D7" s="10"/>
      <c r="E7" s="10"/>
      <c r="F7" s="10"/>
      <c r="G7" s="10" t="s">
        <v>14</v>
      </c>
    </row>
    <row r="8" spans="1:7" x14ac:dyDescent="0.25">
      <c r="A8" s="14"/>
      <c r="B8" s="14"/>
      <c r="C8" s="14"/>
      <c r="D8" s="14"/>
      <c r="E8" s="14"/>
      <c r="F8" s="14"/>
      <c r="G8" s="14"/>
    </row>
    <row r="9" spans="1:7" x14ac:dyDescent="0.25">
      <c r="A9">
        <v>1</v>
      </c>
      <c r="B9" s="12" t="s">
        <v>400</v>
      </c>
      <c r="G9" s="3">
        <v>6</v>
      </c>
    </row>
    <row r="10" spans="1:7" x14ac:dyDescent="0.25">
      <c r="A10">
        <v>2</v>
      </c>
      <c r="B10" s="12" t="s">
        <v>44</v>
      </c>
      <c r="G10" s="3">
        <v>10</v>
      </c>
    </row>
    <row r="11" spans="1:7" x14ac:dyDescent="0.25">
      <c r="A11">
        <v>3</v>
      </c>
      <c r="B11" s="12" t="s">
        <v>43</v>
      </c>
      <c r="G11" s="3">
        <v>11</v>
      </c>
    </row>
    <row r="12" spans="1:7" x14ac:dyDescent="0.25">
      <c r="A12">
        <v>4</v>
      </c>
      <c r="B12" s="12" t="s">
        <v>36</v>
      </c>
      <c r="G12" s="3">
        <v>12</v>
      </c>
    </row>
    <row r="13" spans="1:7" x14ac:dyDescent="0.25">
      <c r="A13">
        <v>5</v>
      </c>
      <c r="B13" s="12" t="s">
        <v>37</v>
      </c>
      <c r="G13" s="3">
        <v>13</v>
      </c>
    </row>
    <row r="14" spans="1:7" x14ac:dyDescent="0.25">
      <c r="A14">
        <v>6</v>
      </c>
      <c r="B14" s="12" t="s">
        <v>38</v>
      </c>
      <c r="G14" s="3">
        <v>14</v>
      </c>
    </row>
    <row r="15" spans="1:7" x14ac:dyDescent="0.25">
      <c r="A15">
        <v>7</v>
      </c>
      <c r="B15" s="12" t="s">
        <v>39</v>
      </c>
      <c r="G15" s="3">
        <v>15</v>
      </c>
    </row>
    <row r="16" spans="1:7" x14ac:dyDescent="0.25">
      <c r="A16">
        <v>8</v>
      </c>
      <c r="B16" s="12" t="s">
        <v>40</v>
      </c>
      <c r="G16" s="3">
        <v>16</v>
      </c>
    </row>
    <row r="17" spans="1:7" x14ac:dyDescent="0.25">
      <c r="A17">
        <v>9</v>
      </c>
      <c r="B17" s="12" t="s">
        <v>18</v>
      </c>
      <c r="G17" s="3">
        <v>21</v>
      </c>
    </row>
    <row r="18" spans="1:7" s="112" customFormat="1" x14ac:dyDescent="0.25">
      <c r="A18" s="112">
        <v>10</v>
      </c>
      <c r="B18" s="12" t="s">
        <v>45</v>
      </c>
      <c r="G18" s="3">
        <v>22</v>
      </c>
    </row>
    <row r="19" spans="1:7" x14ac:dyDescent="0.25">
      <c r="A19">
        <v>11</v>
      </c>
      <c r="B19" s="12" t="s">
        <v>19</v>
      </c>
      <c r="G19" s="3">
        <v>23</v>
      </c>
    </row>
    <row r="20" spans="1:7" x14ac:dyDescent="0.25">
      <c r="A20" s="112">
        <v>12</v>
      </c>
      <c r="B20" s="12" t="s">
        <v>20</v>
      </c>
      <c r="G20" s="3">
        <v>23</v>
      </c>
    </row>
    <row r="21" spans="1:7" x14ac:dyDescent="0.25">
      <c r="A21" s="112">
        <v>13</v>
      </c>
      <c r="B21" s="12" t="s">
        <v>21</v>
      </c>
      <c r="G21" s="3">
        <v>24</v>
      </c>
    </row>
    <row r="22" spans="1:7" x14ac:dyDescent="0.25">
      <c r="A22" s="112">
        <v>14</v>
      </c>
      <c r="B22" s="12" t="s">
        <v>22</v>
      </c>
      <c r="G22" s="3">
        <v>24</v>
      </c>
    </row>
    <row r="23" spans="1:7" x14ac:dyDescent="0.25">
      <c r="A23" s="112">
        <v>15</v>
      </c>
      <c r="B23" s="12" t="s">
        <v>46</v>
      </c>
      <c r="G23" s="3" t="s">
        <v>401</v>
      </c>
    </row>
    <row r="24" spans="1:7" x14ac:dyDescent="0.25">
      <c r="A24" s="112">
        <v>16</v>
      </c>
      <c r="B24" s="13" t="s">
        <v>47</v>
      </c>
      <c r="G24" s="3">
        <v>29</v>
      </c>
    </row>
    <row r="25" spans="1:7" x14ac:dyDescent="0.25">
      <c r="A25" s="112">
        <v>17</v>
      </c>
      <c r="B25" s="13" t="s">
        <v>48</v>
      </c>
      <c r="G25" s="3">
        <v>30</v>
      </c>
    </row>
    <row r="26" spans="1:7" x14ac:dyDescent="0.25">
      <c r="A26" s="112">
        <v>18</v>
      </c>
      <c r="B26" s="12" t="s">
        <v>41</v>
      </c>
      <c r="G26" s="3">
        <v>31</v>
      </c>
    </row>
    <row r="27" spans="1:7" x14ac:dyDescent="0.25">
      <c r="A27" s="112">
        <v>19</v>
      </c>
      <c r="B27" s="13" t="s">
        <v>42</v>
      </c>
      <c r="G27" s="3">
        <v>32</v>
      </c>
    </row>
    <row r="28" spans="1:7" x14ac:dyDescent="0.25">
      <c r="A28" s="112">
        <v>20</v>
      </c>
      <c r="B28" s="13" t="s">
        <v>49</v>
      </c>
      <c r="G28" s="3">
        <v>34</v>
      </c>
    </row>
    <row r="29" spans="1:7" x14ac:dyDescent="0.25">
      <c r="A29" s="112">
        <v>21</v>
      </c>
      <c r="B29" s="13" t="s">
        <v>35</v>
      </c>
      <c r="G29" s="3">
        <v>34</v>
      </c>
    </row>
    <row r="30" spans="1:7" x14ac:dyDescent="0.25">
      <c r="A30" s="112">
        <v>22</v>
      </c>
      <c r="B30" s="13" t="s">
        <v>50</v>
      </c>
      <c r="G30" s="3">
        <v>35</v>
      </c>
    </row>
    <row r="48" spans="4:4" x14ac:dyDescent="0.25">
      <c r="D48" s="3" t="s">
        <v>12</v>
      </c>
    </row>
    <row r="50" spans="1:7" x14ac:dyDescent="0.25">
      <c r="A50" s="10" t="s">
        <v>23</v>
      </c>
      <c r="B50" s="11" t="s">
        <v>13</v>
      </c>
      <c r="C50" s="10"/>
      <c r="D50" s="10"/>
      <c r="E50" s="10"/>
      <c r="F50" s="10"/>
      <c r="G50" s="10" t="s">
        <v>14</v>
      </c>
    </row>
    <row r="51" spans="1:7" x14ac:dyDescent="0.25">
      <c r="A51" s="14"/>
      <c r="B51" s="16"/>
      <c r="C51" s="14"/>
      <c r="D51" s="14"/>
      <c r="E51" s="14"/>
      <c r="F51" s="14"/>
      <c r="G51" s="14"/>
    </row>
    <row r="52" spans="1:7" x14ac:dyDescent="0.25">
      <c r="A52">
        <v>1</v>
      </c>
      <c r="B52" s="12" t="s">
        <v>51</v>
      </c>
      <c r="G52" s="3">
        <v>7</v>
      </c>
    </row>
    <row r="53" spans="1:7" x14ac:dyDescent="0.25">
      <c r="A53">
        <v>2</v>
      </c>
      <c r="B53" s="12" t="s">
        <v>56</v>
      </c>
      <c r="G53" s="3">
        <v>7</v>
      </c>
    </row>
    <row r="54" spans="1:7" x14ac:dyDescent="0.25">
      <c r="A54">
        <v>3</v>
      </c>
      <c r="B54" s="12" t="s">
        <v>52</v>
      </c>
      <c r="G54" s="3">
        <v>7</v>
      </c>
    </row>
    <row r="55" spans="1:7" x14ac:dyDescent="0.25">
      <c r="A55">
        <v>4</v>
      </c>
      <c r="B55" s="12" t="s">
        <v>53</v>
      </c>
      <c r="G55" s="3">
        <v>8</v>
      </c>
    </row>
    <row r="56" spans="1:7" x14ac:dyDescent="0.25">
      <c r="A56">
        <v>5</v>
      </c>
      <c r="B56" s="12" t="s">
        <v>54</v>
      </c>
      <c r="G56" s="3">
        <v>8</v>
      </c>
    </row>
    <row r="57" spans="1:7" x14ac:dyDescent="0.25">
      <c r="A57">
        <v>6</v>
      </c>
      <c r="B57" s="12" t="s">
        <v>55</v>
      </c>
      <c r="G57" s="3">
        <v>8</v>
      </c>
    </row>
    <row r="58" spans="1:7" s="112" customFormat="1" x14ac:dyDescent="0.25">
      <c r="A58" s="112">
        <v>7</v>
      </c>
      <c r="B58" s="12" t="s">
        <v>402</v>
      </c>
      <c r="G58" s="3">
        <v>9</v>
      </c>
    </row>
    <row r="59" spans="1:7" x14ac:dyDescent="0.25">
      <c r="A59">
        <v>8</v>
      </c>
      <c r="B59" s="13" t="s">
        <v>57</v>
      </c>
      <c r="G59" s="3">
        <v>10</v>
      </c>
    </row>
    <row r="60" spans="1:7" x14ac:dyDescent="0.25">
      <c r="A60" s="112">
        <v>9</v>
      </c>
      <c r="B60" s="13" t="s">
        <v>58</v>
      </c>
      <c r="G60" s="3">
        <v>11</v>
      </c>
    </row>
    <row r="61" spans="1:7" x14ac:dyDescent="0.25">
      <c r="A61" s="112">
        <v>10</v>
      </c>
      <c r="B61" s="12" t="s">
        <v>24</v>
      </c>
      <c r="G61" s="3">
        <v>17</v>
      </c>
    </row>
    <row r="62" spans="1:7" x14ac:dyDescent="0.25">
      <c r="A62" s="112">
        <v>11</v>
      </c>
      <c r="B62" s="12" t="s">
        <v>59</v>
      </c>
      <c r="G62" s="3">
        <v>17</v>
      </c>
    </row>
    <row r="63" spans="1:7" x14ac:dyDescent="0.25">
      <c r="A63" s="112">
        <v>12</v>
      </c>
      <c r="B63" s="12" t="s">
        <v>60</v>
      </c>
      <c r="G63" s="3">
        <v>17</v>
      </c>
    </row>
    <row r="64" spans="1:7" x14ac:dyDescent="0.25">
      <c r="A64" s="112">
        <v>13</v>
      </c>
      <c r="B64" s="12" t="s">
        <v>25</v>
      </c>
      <c r="G64" s="3">
        <v>18</v>
      </c>
    </row>
    <row r="65" spans="1:7" x14ac:dyDescent="0.25">
      <c r="A65" s="112">
        <v>14</v>
      </c>
      <c r="B65" s="12" t="s">
        <v>26</v>
      </c>
      <c r="G65" s="3">
        <v>18</v>
      </c>
    </row>
    <row r="66" spans="1:7" x14ac:dyDescent="0.25">
      <c r="A66" s="112">
        <v>15</v>
      </c>
      <c r="B66" s="12" t="s">
        <v>61</v>
      </c>
      <c r="G66" s="3">
        <v>18</v>
      </c>
    </row>
    <row r="67" spans="1:7" x14ac:dyDescent="0.25">
      <c r="A67" s="112">
        <v>16</v>
      </c>
      <c r="B67" s="12" t="s">
        <v>27</v>
      </c>
      <c r="G67" s="3">
        <v>19</v>
      </c>
    </row>
    <row r="68" spans="1:7" x14ac:dyDescent="0.25">
      <c r="A68" s="112">
        <v>17</v>
      </c>
      <c r="B68" s="12" t="s">
        <v>28</v>
      </c>
      <c r="G68" s="3">
        <v>19</v>
      </c>
    </row>
    <row r="69" spans="1:7" x14ac:dyDescent="0.25">
      <c r="A69" s="112">
        <v>18</v>
      </c>
      <c r="B69" s="12" t="s">
        <v>62</v>
      </c>
      <c r="G69" s="3">
        <v>19</v>
      </c>
    </row>
    <row r="70" spans="1:7" x14ac:dyDescent="0.25">
      <c r="A70" s="112">
        <v>19</v>
      </c>
      <c r="B70" s="12" t="s">
        <v>29</v>
      </c>
      <c r="G70" s="3">
        <v>20</v>
      </c>
    </row>
    <row r="71" spans="1:7" x14ac:dyDescent="0.25">
      <c r="A71" s="112">
        <v>20</v>
      </c>
      <c r="B71" s="12" t="s">
        <v>30</v>
      </c>
      <c r="G71" s="3">
        <v>20</v>
      </c>
    </row>
    <row r="72" spans="1:7" x14ac:dyDescent="0.25">
      <c r="A72" s="112">
        <v>21</v>
      </c>
      <c r="B72" s="12" t="s">
        <v>63</v>
      </c>
      <c r="G72" s="3">
        <v>20</v>
      </c>
    </row>
    <row r="73" spans="1:7" x14ac:dyDescent="0.25">
      <c r="A73" s="112">
        <v>22</v>
      </c>
      <c r="B73" s="12" t="s">
        <v>31</v>
      </c>
      <c r="G73" s="3">
        <v>25</v>
      </c>
    </row>
    <row r="74" spans="1:7" x14ac:dyDescent="0.25">
      <c r="A74" s="112">
        <v>23</v>
      </c>
      <c r="B74" s="12" t="s">
        <v>32</v>
      </c>
      <c r="G74" s="3">
        <v>25</v>
      </c>
    </row>
    <row r="75" spans="1:7" x14ac:dyDescent="0.25">
      <c r="A75" s="112">
        <v>24</v>
      </c>
      <c r="B75" s="13" t="s">
        <v>64</v>
      </c>
      <c r="G75" s="3">
        <v>29</v>
      </c>
    </row>
    <row r="76" spans="1:7" x14ac:dyDescent="0.25">
      <c r="A76" s="112">
        <v>25</v>
      </c>
      <c r="B76" s="13" t="s">
        <v>65</v>
      </c>
      <c r="G76" s="3">
        <v>33</v>
      </c>
    </row>
    <row r="77" spans="1:7" x14ac:dyDescent="0.25">
      <c r="A77" s="112">
        <v>26</v>
      </c>
      <c r="B77" s="13" t="s">
        <v>33</v>
      </c>
      <c r="G77" s="3">
        <v>33</v>
      </c>
    </row>
    <row r="78" spans="1:7" x14ac:dyDescent="0.25">
      <c r="A78" s="112">
        <v>27</v>
      </c>
      <c r="B78" s="13" t="s">
        <v>66</v>
      </c>
      <c r="G78" s="3">
        <v>35</v>
      </c>
    </row>
    <row r="79" spans="1:7" x14ac:dyDescent="0.25">
      <c r="A79" s="112">
        <v>28</v>
      </c>
      <c r="B79" s="13" t="s">
        <v>34</v>
      </c>
      <c r="G79" s="3">
        <v>36</v>
      </c>
    </row>
  </sheetData>
  <pageMargins left="0.7" right="0.7" top="0.75" bottom="0.75" header="0.3" footer="0.3"/>
  <pageSetup paperSize="1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2A83-5A33-4E5A-94E8-E1A27E493785}">
  <dimension ref="A1"/>
  <sheetViews>
    <sheetView tabSelected="1" zoomScaleNormal="100" zoomScalePageLayoutView="112" workbookViewId="0">
      <selection activeCell="F29" sqref="F29"/>
    </sheetView>
  </sheetViews>
  <sheetFormatPr baseColWidth="10" defaultRowHeight="15" x14ac:dyDescent="0.25"/>
  <sheetData/>
  <pageMargins left="0.7" right="0.7" top="0.75" bottom="0.75" header="0.3" footer="0.3"/>
  <pageSetup paperSize="12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EE22-4AD7-4FD1-AC0A-76B449380D82}">
  <dimension ref="A1:K36"/>
  <sheetViews>
    <sheetView zoomScale="80" zoomScaleNormal="80" zoomScalePageLayoutView="98" workbookViewId="0">
      <selection activeCell="E29" sqref="E29"/>
    </sheetView>
  </sheetViews>
  <sheetFormatPr baseColWidth="10" defaultRowHeight="15" x14ac:dyDescent="0.25"/>
  <cols>
    <col min="1" max="1" width="44.42578125" bestFit="1" customWidth="1"/>
    <col min="3" max="4" width="14.28515625" bestFit="1" customWidth="1"/>
    <col min="5" max="8" width="8.5703125" bestFit="1" customWidth="1"/>
    <col min="9" max="9" width="17.42578125" bestFit="1" customWidth="1"/>
    <col min="10" max="10" width="15.85546875" bestFit="1" customWidth="1"/>
    <col min="11" max="11" width="8.5703125" bestFit="1" customWidth="1"/>
  </cols>
  <sheetData>
    <row r="1" spans="1:11" ht="15.75" thickBot="1" x14ac:dyDescent="0.3">
      <c r="A1" s="324" t="s">
        <v>389</v>
      </c>
      <c r="B1" s="325"/>
      <c r="C1" s="325"/>
      <c r="D1" s="325"/>
      <c r="E1" s="325"/>
      <c r="F1" s="325"/>
      <c r="G1" s="325"/>
      <c r="H1" s="325"/>
      <c r="I1" s="325"/>
      <c r="J1" s="325"/>
      <c r="K1" s="326"/>
    </row>
    <row r="2" spans="1:11" ht="15.75" thickBot="1" x14ac:dyDescent="0.3">
      <c r="A2" s="327"/>
      <c r="B2" s="330" t="s">
        <v>68</v>
      </c>
      <c r="C2" s="331"/>
      <c r="D2" s="331"/>
      <c r="E2" s="331"/>
      <c r="F2" s="331"/>
      <c r="G2" s="331"/>
      <c r="H2" s="331"/>
      <c r="I2" s="331"/>
      <c r="J2" s="331"/>
      <c r="K2" s="332"/>
    </row>
    <row r="3" spans="1:11" x14ac:dyDescent="0.25">
      <c r="A3" s="328"/>
      <c r="B3" s="333" t="s">
        <v>383</v>
      </c>
      <c r="C3" s="335" t="s">
        <v>384</v>
      </c>
      <c r="D3" s="336"/>
      <c r="E3" s="337"/>
      <c r="F3" s="335" t="s">
        <v>69</v>
      </c>
      <c r="G3" s="336"/>
      <c r="H3" s="337"/>
      <c r="I3" s="335" t="s">
        <v>70</v>
      </c>
      <c r="J3" s="336"/>
      <c r="K3" s="337"/>
    </row>
    <row r="4" spans="1:11" ht="15.75" thickBot="1" x14ac:dyDescent="0.3">
      <c r="A4" s="329"/>
      <c r="B4" s="334"/>
      <c r="C4" s="17" t="s">
        <v>385</v>
      </c>
      <c r="D4" s="18" t="s">
        <v>386</v>
      </c>
      <c r="E4" s="19" t="s">
        <v>86</v>
      </c>
      <c r="F4" s="17">
        <v>43466</v>
      </c>
      <c r="G4" s="18">
        <v>43831</v>
      </c>
      <c r="H4" s="19" t="s">
        <v>86</v>
      </c>
      <c r="I4" s="17" t="s">
        <v>387</v>
      </c>
      <c r="J4" s="18" t="s">
        <v>388</v>
      </c>
      <c r="K4" s="19" t="s">
        <v>86</v>
      </c>
    </row>
    <row r="5" spans="1:11" x14ac:dyDescent="0.25">
      <c r="A5" s="20" t="s">
        <v>71</v>
      </c>
      <c r="B5" s="21">
        <v>444.0016403912</v>
      </c>
      <c r="C5" s="22">
        <v>42.095000903099994</v>
      </c>
      <c r="D5" s="23">
        <v>46.280771000000001</v>
      </c>
      <c r="E5" s="24">
        <v>9.9436275260698537E-2</v>
      </c>
      <c r="F5" s="22">
        <v>42.095000903099994</v>
      </c>
      <c r="G5" s="23">
        <v>46.280771000000001</v>
      </c>
      <c r="H5" s="24">
        <v>9.9436275260698537E-2</v>
      </c>
      <c r="I5" s="22">
        <v>457.69129639840003</v>
      </c>
      <c r="J5" s="23">
        <v>448.1874104881</v>
      </c>
      <c r="K5" s="24">
        <v>-2.0764838626136539E-2</v>
      </c>
    </row>
    <row r="6" spans="1:11" x14ac:dyDescent="0.25">
      <c r="A6" s="25" t="s">
        <v>72</v>
      </c>
      <c r="B6" s="26">
        <v>360.04688195</v>
      </c>
      <c r="C6" s="27">
        <v>36.647542000000001</v>
      </c>
      <c r="D6" s="28">
        <v>32.460836</v>
      </c>
      <c r="E6" s="29">
        <v>-0.11424247770832763</v>
      </c>
      <c r="F6" s="27">
        <v>36.647542000000001</v>
      </c>
      <c r="G6" s="28">
        <v>32.460836</v>
      </c>
      <c r="H6" s="29">
        <v>-0.11424247770832763</v>
      </c>
      <c r="I6" s="27">
        <v>331.95832560000002</v>
      </c>
      <c r="J6" s="28">
        <v>355.86017594999998</v>
      </c>
      <c r="K6" s="29">
        <v>7.2002563294047306E-2</v>
      </c>
    </row>
    <row r="7" spans="1:11" x14ac:dyDescent="0.25">
      <c r="A7" s="25" t="s">
        <v>73</v>
      </c>
      <c r="B7" s="26">
        <v>28.163774671199995</v>
      </c>
      <c r="C7" s="27">
        <v>2.9615841194000003</v>
      </c>
      <c r="D7" s="28">
        <v>3.8313760000000001</v>
      </c>
      <c r="E7" s="29">
        <v>0.29369143185985691</v>
      </c>
      <c r="F7" s="27">
        <v>2.9615841194000003</v>
      </c>
      <c r="G7" s="28">
        <v>3.8313760000000001</v>
      </c>
      <c r="H7" s="29">
        <v>0.29369143185985691</v>
      </c>
      <c r="I7" s="27">
        <v>30.179798151699995</v>
      </c>
      <c r="J7" s="28">
        <v>29.033566551799993</v>
      </c>
      <c r="K7" s="29">
        <v>-3.7980094967448808E-2</v>
      </c>
    </row>
    <row r="8" spans="1:11" x14ac:dyDescent="0.25">
      <c r="A8" s="25" t="s">
        <v>74</v>
      </c>
      <c r="B8" s="26">
        <v>41.093587759999998</v>
      </c>
      <c r="C8" s="27">
        <v>3.3677640000000002</v>
      </c>
      <c r="D8" s="28">
        <v>3.6612990000000001</v>
      </c>
      <c r="E8" s="29">
        <v>8.7160204812451125E-2</v>
      </c>
      <c r="F8" s="27">
        <v>3.3677640000000002</v>
      </c>
      <c r="G8" s="28">
        <v>3.6612990000000001</v>
      </c>
      <c r="H8" s="29">
        <v>8.7160204812451125E-2</v>
      </c>
      <c r="I8" s="27">
        <v>41.36500195</v>
      </c>
      <c r="J8" s="28">
        <v>41.387122759999997</v>
      </c>
      <c r="K8" s="29">
        <v>5.3477115815780962E-4</v>
      </c>
    </row>
    <row r="9" spans="1:11" x14ac:dyDescent="0.25">
      <c r="A9" s="305" t="s">
        <v>75</v>
      </c>
      <c r="B9" s="26">
        <v>18.007542859600001</v>
      </c>
      <c r="C9" s="27">
        <v>1.294586</v>
      </c>
      <c r="D9" s="28">
        <v>1.4695149999999999</v>
      </c>
      <c r="E9" s="29">
        <v>0.13512350666545125</v>
      </c>
      <c r="F9" s="27">
        <v>1.294586</v>
      </c>
      <c r="G9" s="28">
        <v>1.4695149999999999</v>
      </c>
      <c r="H9" s="29">
        <v>0.13512350666545125</v>
      </c>
      <c r="I9" s="27">
        <v>19.6324927</v>
      </c>
      <c r="J9" s="28">
        <v>18.1824718596</v>
      </c>
      <c r="K9" s="29">
        <v>-7.3858213654142912E-2</v>
      </c>
    </row>
    <row r="10" spans="1:11" x14ac:dyDescent="0.25">
      <c r="A10" s="25" t="s">
        <v>76</v>
      </c>
      <c r="B10" s="26">
        <v>4.6088780030000001</v>
      </c>
      <c r="C10" s="27">
        <v>0.33306750000000002</v>
      </c>
      <c r="D10" s="28">
        <v>0.334899</v>
      </c>
      <c r="E10" s="29">
        <v>5.4988853610753452E-3</v>
      </c>
      <c r="F10" s="27">
        <v>0.33306750000000002</v>
      </c>
      <c r="G10" s="28">
        <v>0.334899</v>
      </c>
      <c r="H10" s="29">
        <v>5.4988853610753452E-3</v>
      </c>
      <c r="I10" s="27">
        <v>4.5796105100000002</v>
      </c>
      <c r="J10" s="28">
        <v>4.6107095030000007</v>
      </c>
      <c r="K10" s="29">
        <v>6.7907506396216455E-3</v>
      </c>
    </row>
    <row r="11" spans="1:11" x14ac:dyDescent="0.25">
      <c r="A11" s="25" t="s">
        <v>77</v>
      </c>
      <c r="B11" s="26">
        <v>0.79980390000000012</v>
      </c>
      <c r="C11" s="30">
        <v>3.7589999999999998E-2</v>
      </c>
      <c r="D11" s="31">
        <v>2.1593999999999999E-2</v>
      </c>
      <c r="E11" s="29">
        <v>-0.42553870710295294</v>
      </c>
      <c r="F11" s="30">
        <v>3.7589999999999998E-2</v>
      </c>
      <c r="G11" s="31">
        <v>2.1593999999999999E-2</v>
      </c>
      <c r="H11" s="29">
        <v>-0.42553870710295294</v>
      </c>
      <c r="I11" s="27">
        <v>1.0789934999999999</v>
      </c>
      <c r="J11" s="28">
        <v>0.78380790000000011</v>
      </c>
      <c r="K11" s="29">
        <v>-0.27357495666099918</v>
      </c>
    </row>
    <row r="12" spans="1:11" x14ac:dyDescent="0.25">
      <c r="A12" s="38" t="s">
        <v>78</v>
      </c>
      <c r="B12" s="39">
        <v>868.55833486379993</v>
      </c>
      <c r="C12" s="40">
        <v>83.775550403099984</v>
      </c>
      <c r="D12" s="41">
        <v>84.228914000000003</v>
      </c>
      <c r="E12" s="42">
        <v>5.4116456975643601E-3</v>
      </c>
      <c r="F12" s="41">
        <v>83.775550403099984</v>
      </c>
      <c r="G12" s="41">
        <v>84.228914000000003</v>
      </c>
      <c r="H12" s="43">
        <v>5.4116456975643601E-3</v>
      </c>
      <c r="I12" s="41">
        <v>856.30572065840011</v>
      </c>
      <c r="J12" s="41">
        <v>869.0116984606999</v>
      </c>
      <c r="K12" s="43">
        <v>1.4838132568506524E-2</v>
      </c>
    </row>
    <row r="13" spans="1:11" ht="15.75" thickBot="1" x14ac:dyDescent="0.3">
      <c r="A13" s="44" t="s">
        <v>79</v>
      </c>
      <c r="B13" s="45">
        <v>896.72210953500007</v>
      </c>
      <c r="C13" s="45">
        <v>86.737134522499971</v>
      </c>
      <c r="D13" s="41">
        <v>88.060289999999995</v>
      </c>
      <c r="E13" s="42">
        <v>1.5254775071648075E-2</v>
      </c>
      <c r="F13" s="41">
        <v>86.737134522499971</v>
      </c>
      <c r="G13" s="41">
        <v>88.060289999999995</v>
      </c>
      <c r="H13" s="42">
        <v>1.5254775071648075E-2</v>
      </c>
      <c r="I13" s="41">
        <v>886.48551881009996</v>
      </c>
      <c r="J13" s="41">
        <v>898.04526501250007</v>
      </c>
      <c r="K13" s="42">
        <v>1.3039971840618891E-2</v>
      </c>
    </row>
    <row r="14" spans="1:11" ht="15.75" thickBot="1" x14ac:dyDescent="0.3">
      <c r="A14" s="33"/>
      <c r="B14" s="315" t="s">
        <v>80</v>
      </c>
      <c r="C14" s="316"/>
      <c r="D14" s="316"/>
      <c r="E14" s="316"/>
      <c r="F14" s="316"/>
      <c r="G14" s="316"/>
      <c r="H14" s="316"/>
      <c r="I14" s="316"/>
      <c r="J14" s="316"/>
      <c r="K14" s="317"/>
    </row>
    <row r="15" spans="1:11" x14ac:dyDescent="0.25">
      <c r="A15" s="20" t="s">
        <v>71</v>
      </c>
      <c r="B15" s="21">
        <v>1444.9891716299999</v>
      </c>
      <c r="C15" s="22">
        <v>137.17319391000007</v>
      </c>
      <c r="D15" s="23">
        <v>148.367154</v>
      </c>
      <c r="E15" s="32">
        <v>8.1604574267945873E-2</v>
      </c>
      <c r="F15" s="22">
        <v>135.10198268000002</v>
      </c>
      <c r="G15" s="23">
        <v>148.367154</v>
      </c>
      <c r="H15" s="32">
        <v>9.8186355646753265E-2</v>
      </c>
      <c r="I15" s="22">
        <v>1510.0146991200002</v>
      </c>
      <c r="J15" s="23">
        <v>1456.1831317199999</v>
      </c>
      <c r="K15" s="32">
        <v>-3.5649697603190256E-2</v>
      </c>
    </row>
    <row r="16" spans="1:11" x14ac:dyDescent="0.25">
      <c r="A16" s="25" t="s">
        <v>72</v>
      </c>
      <c r="B16" s="26">
        <v>335.96787268000003</v>
      </c>
      <c r="C16" s="27">
        <v>38.327187719999991</v>
      </c>
      <c r="D16" s="28">
        <v>28.062825</v>
      </c>
      <c r="E16" s="32">
        <v>-0.2678089192190799</v>
      </c>
      <c r="F16" s="27">
        <v>23.199343199999998</v>
      </c>
      <c r="G16" s="28">
        <v>28.062825</v>
      </c>
      <c r="H16" s="32">
        <v>0.20963877115279717</v>
      </c>
      <c r="I16" s="27">
        <v>342.95375271</v>
      </c>
      <c r="J16" s="28">
        <v>325.70350995999996</v>
      </c>
      <c r="K16" s="32">
        <v>-5.0299034822303801E-2</v>
      </c>
    </row>
    <row r="17" spans="1:11" x14ac:dyDescent="0.25">
      <c r="A17" s="25" t="s">
        <v>81</v>
      </c>
      <c r="B17" s="26">
        <v>60.997013600000002</v>
      </c>
      <c r="C17" s="27">
        <v>7.1359871999999989</v>
      </c>
      <c r="D17" s="28">
        <v>7.4002800000000004</v>
      </c>
      <c r="E17" s="32">
        <v>3.7036613518589556E-2</v>
      </c>
      <c r="F17" s="27">
        <v>6.91115134</v>
      </c>
      <c r="G17" s="28">
        <v>7.4002800000000004</v>
      </c>
      <c r="H17" s="32">
        <v>7.077383144094207E-2</v>
      </c>
      <c r="I17" s="27">
        <v>77.485998260000017</v>
      </c>
      <c r="J17" s="28">
        <v>61.261306399999995</v>
      </c>
      <c r="K17" s="32">
        <v>-0.20938869246491421</v>
      </c>
    </row>
    <row r="18" spans="1:11" x14ac:dyDescent="0.25">
      <c r="A18" s="25" t="s">
        <v>74</v>
      </c>
      <c r="B18" s="26">
        <v>87.796599809999989</v>
      </c>
      <c r="C18" s="27">
        <v>6.8730105300000011</v>
      </c>
      <c r="D18" s="28">
        <v>7.3086840000000004</v>
      </c>
      <c r="E18" s="32">
        <v>6.3389029901573357E-2</v>
      </c>
      <c r="F18" s="27">
        <v>10.54182784</v>
      </c>
      <c r="G18" s="28">
        <v>7.3086840000000004</v>
      </c>
      <c r="H18" s="32">
        <v>-0.30669670279874339</v>
      </c>
      <c r="I18" s="27">
        <v>86.026509519999991</v>
      </c>
      <c r="J18" s="28">
        <v>88.232273279999987</v>
      </c>
      <c r="K18" s="32">
        <v>2.5640512120129522E-2</v>
      </c>
    </row>
    <row r="19" spans="1:11" x14ac:dyDescent="0.25">
      <c r="A19" s="25" t="s">
        <v>75</v>
      </c>
      <c r="B19" s="26">
        <v>33.815536030000011</v>
      </c>
      <c r="C19" s="27">
        <v>2.4147995400000002</v>
      </c>
      <c r="D19" s="28">
        <v>2.7854190000000001</v>
      </c>
      <c r="E19" s="32">
        <v>0.15347835456354275</v>
      </c>
      <c r="F19" s="27">
        <v>3.5092413100000002</v>
      </c>
      <c r="G19" s="28">
        <v>2.7854190000000001</v>
      </c>
      <c r="H19" s="32">
        <v>-0.20626176602258228</v>
      </c>
      <c r="I19" s="27">
        <v>38.6255296</v>
      </c>
      <c r="J19" s="28">
        <v>34.186155490000004</v>
      </c>
      <c r="K19" s="32">
        <v>-0.11493367614563388</v>
      </c>
    </row>
    <row r="20" spans="1:11" x14ac:dyDescent="0.25">
      <c r="A20" s="25" t="s">
        <v>76</v>
      </c>
      <c r="B20" s="26">
        <v>18.537010329999994</v>
      </c>
      <c r="C20" s="27">
        <v>1.3375923999999997</v>
      </c>
      <c r="D20" s="28">
        <v>1.4967919999999999</v>
      </c>
      <c r="E20" s="32">
        <v>0.11901951596016858</v>
      </c>
      <c r="F20" s="27">
        <v>1.6487111000000001</v>
      </c>
      <c r="G20" s="28">
        <v>1.4967919999999999</v>
      </c>
      <c r="H20" s="32">
        <v>-9.2144160368666239E-2</v>
      </c>
      <c r="I20" s="27">
        <v>18.871103919999999</v>
      </c>
      <c r="J20" s="28">
        <v>18.696209929999995</v>
      </c>
      <c r="K20" s="32">
        <v>-9.2678197704506582E-3</v>
      </c>
    </row>
    <row r="21" spans="1:11" x14ac:dyDescent="0.25">
      <c r="A21" s="25" t="s">
        <v>77</v>
      </c>
      <c r="B21" s="26">
        <v>3.1135547599999995</v>
      </c>
      <c r="C21" s="30">
        <v>0.15617579000000001</v>
      </c>
      <c r="D21" s="31">
        <v>8.5500000000000007E-2</v>
      </c>
      <c r="E21" s="32">
        <v>-0.45253998715165777</v>
      </c>
      <c r="F21" s="30">
        <v>0.19244084</v>
      </c>
      <c r="G21" s="31">
        <v>8.5500000000000007E-2</v>
      </c>
      <c r="H21" s="32">
        <v>-0.55570761383082723</v>
      </c>
      <c r="I21" s="27">
        <v>4.45500455</v>
      </c>
      <c r="J21" s="28">
        <v>3.0428789699999994</v>
      </c>
      <c r="K21" s="32">
        <v>-0.3169751150983674</v>
      </c>
    </row>
    <row r="22" spans="1:11" x14ac:dyDescent="0.25">
      <c r="A22" s="46" t="s">
        <v>78</v>
      </c>
      <c r="B22" s="47">
        <v>1924.2197452399998</v>
      </c>
      <c r="C22" s="48">
        <v>186.28195989000005</v>
      </c>
      <c r="D22" s="41">
        <v>188.10637399999999</v>
      </c>
      <c r="E22" s="43">
        <v>9.7938314106060798E-3</v>
      </c>
      <c r="F22" s="48">
        <v>174.19354697</v>
      </c>
      <c r="G22" s="41">
        <v>188.10637399999999</v>
      </c>
      <c r="H22" s="43">
        <v>7.9869933599756582E-2</v>
      </c>
      <c r="I22" s="48">
        <v>2000.94659942</v>
      </c>
      <c r="J22" s="41">
        <v>1926.04415935</v>
      </c>
      <c r="K22" s="43">
        <v>-3.7433502768995153E-2</v>
      </c>
    </row>
    <row r="23" spans="1:11" ht="15.75" thickBot="1" x14ac:dyDescent="0.3">
      <c r="A23" s="49" t="s">
        <v>82</v>
      </c>
      <c r="B23" s="50">
        <v>1985.2167588399998</v>
      </c>
      <c r="C23" s="51">
        <v>193.41794709000004</v>
      </c>
      <c r="D23" s="52">
        <v>195.506654</v>
      </c>
      <c r="E23" s="43">
        <v>1.0798930199729773E-2</v>
      </c>
      <c r="F23" s="51">
        <v>181.10469831</v>
      </c>
      <c r="G23" s="53">
        <v>195.506654</v>
      </c>
      <c r="H23" s="43">
        <v>7.9522816494511428E-2</v>
      </c>
      <c r="I23" s="51">
        <v>2078.4325976800001</v>
      </c>
      <c r="J23" s="53">
        <v>1987.3054657499999</v>
      </c>
      <c r="K23" s="43">
        <v>-4.3844160273332267E-2</v>
      </c>
    </row>
    <row r="24" spans="1:11" ht="15.75" thickBot="1" x14ac:dyDescent="0.3">
      <c r="A24" s="33"/>
      <c r="B24" s="315" t="s">
        <v>83</v>
      </c>
      <c r="C24" s="316"/>
      <c r="D24" s="316"/>
      <c r="E24" s="316"/>
      <c r="F24" s="316"/>
      <c r="G24" s="316"/>
      <c r="H24" s="316"/>
      <c r="I24" s="316"/>
      <c r="J24" s="316"/>
      <c r="K24" s="317"/>
    </row>
    <row r="25" spans="1:11" x14ac:dyDescent="0.25">
      <c r="A25" s="20" t="s">
        <v>71</v>
      </c>
      <c r="B25" s="34">
        <v>3.254468092408064</v>
      </c>
      <c r="C25" s="35">
        <v>3.258657583254696</v>
      </c>
      <c r="D25" s="36">
        <v>3.2058055817609432</v>
      </c>
      <c r="E25" s="24">
        <v>-1.6218949105099023E-2</v>
      </c>
      <c r="F25" s="35">
        <v>3.2094543243031675</v>
      </c>
      <c r="G25" s="36">
        <v>3.2058055817609432</v>
      </c>
      <c r="H25" s="24">
        <v>-1.136873179529152E-3</v>
      </c>
      <c r="I25" s="35">
        <v>3.2991990693342772</v>
      </c>
      <c r="J25" s="36">
        <v>3.2490496110413694</v>
      </c>
      <c r="K25" s="24">
        <v>-1.5200494798583652E-2</v>
      </c>
    </row>
    <row r="26" spans="1:11" x14ac:dyDescent="0.25">
      <c r="A26" s="25" t="s">
        <v>72</v>
      </c>
      <c r="B26" s="37">
        <v>0.9331225724283766</v>
      </c>
      <c r="C26" s="30">
        <v>1.0458324249959243</v>
      </c>
      <c r="D26" s="31">
        <v>0.86451331690902844</v>
      </c>
      <c r="E26" s="29">
        <v>-0.17337300293362246</v>
      </c>
      <c r="F26" s="30">
        <v>0.63303954191525302</v>
      </c>
      <c r="G26" s="31">
        <v>0.86451331690902844</v>
      </c>
      <c r="H26" s="29">
        <v>0.36565452814125088</v>
      </c>
      <c r="I26" s="30">
        <v>1.0331229141191933</v>
      </c>
      <c r="J26" s="31">
        <v>0.91525698004983513</v>
      </c>
      <c r="K26" s="29">
        <v>-0.11408703887847349</v>
      </c>
    </row>
    <row r="27" spans="1:11" x14ac:dyDescent="0.25">
      <c r="A27" s="25" t="s">
        <v>73</v>
      </c>
      <c r="B27" s="37">
        <v>2.1657968192159611</v>
      </c>
      <c r="C27" s="30">
        <v>2.4095169721013052</v>
      </c>
      <c r="D27" s="31">
        <v>1.9314940637515086</v>
      </c>
      <c r="E27" s="29">
        <v>-0.19838951702129737</v>
      </c>
      <c r="F27" s="30">
        <v>2.3335995404378922</v>
      </c>
      <c r="G27" s="31">
        <v>1.9314940637515086</v>
      </c>
      <c r="H27" s="29">
        <v>-0.17231125980206952</v>
      </c>
      <c r="I27" s="30">
        <v>2.5674790093198592</v>
      </c>
      <c r="J27" s="31">
        <v>2.1100165661942065</v>
      </c>
      <c r="K27" s="29">
        <v>-0.17817572859021635</v>
      </c>
    </row>
    <row r="28" spans="1:11" x14ac:dyDescent="0.25">
      <c r="A28" s="25" t="s">
        <v>74</v>
      </c>
      <c r="B28" s="37">
        <v>2.1365036395157526</v>
      </c>
      <c r="C28" s="30">
        <v>2.0408230891475769</v>
      </c>
      <c r="D28" s="31">
        <v>1.9961997094473847</v>
      </c>
      <c r="E28" s="29">
        <v>-2.1865383598159371E-2</v>
      </c>
      <c r="F28" s="30">
        <v>3.1302157277053855</v>
      </c>
      <c r="G28" s="31">
        <v>1.9961997094473847</v>
      </c>
      <c r="H28" s="29">
        <v>-0.36228046783513379</v>
      </c>
      <c r="I28" s="30">
        <v>2.0796931092614148</v>
      </c>
      <c r="J28" s="31">
        <v>2.131877439068441</v>
      </c>
      <c r="K28" s="29">
        <v>2.5092322311708326E-2</v>
      </c>
    </row>
    <row r="29" spans="1:11" x14ac:dyDescent="0.25">
      <c r="A29" s="25" t="s">
        <v>75</v>
      </c>
      <c r="B29" s="37">
        <v>1.877853980059951</v>
      </c>
      <c r="C29" s="30">
        <v>1.865306391386899</v>
      </c>
      <c r="D29" s="31">
        <v>1.8954682327162364</v>
      </c>
      <c r="E29" s="29">
        <v>1.6169912604497849E-2</v>
      </c>
      <c r="F29" s="30">
        <v>2.7107054378774373</v>
      </c>
      <c r="G29" s="31">
        <v>1.8954682327162364</v>
      </c>
      <c r="H29" s="29">
        <v>-0.30074724968993893</v>
      </c>
      <c r="I29" s="30">
        <v>1.9674287004828479</v>
      </c>
      <c r="J29" s="31">
        <v>1.8801709555211199</v>
      </c>
      <c r="K29" s="29">
        <v>-4.4351159938000873E-2</v>
      </c>
    </row>
    <row r="30" spans="1:11" x14ac:dyDescent="0.25">
      <c r="A30" s="25" t="s">
        <v>76</v>
      </c>
      <c r="B30" s="37">
        <v>4.0220223485919844</v>
      </c>
      <c r="C30" s="30">
        <v>4.015979944005343</v>
      </c>
      <c r="D30" s="31">
        <v>4.469383306608858</v>
      </c>
      <c r="E30" s="29">
        <v>0.11289980750036133</v>
      </c>
      <c r="F30" s="30">
        <v>4.9500809895891971</v>
      </c>
      <c r="G30" s="31">
        <v>4.469383306608858</v>
      </c>
      <c r="H30" s="29">
        <v>-9.7109054173320053E-2</v>
      </c>
      <c r="I30" s="30">
        <v>4.1206787954550306</v>
      </c>
      <c r="J30" s="31">
        <v>4.0549529129595205</v>
      </c>
      <c r="K30" s="29">
        <v>-1.5950256197596269E-2</v>
      </c>
    </row>
    <row r="31" spans="1:11" x14ac:dyDescent="0.25">
      <c r="A31" s="25" t="s">
        <v>77</v>
      </c>
      <c r="B31" s="37">
        <v>3.8928976965478652</v>
      </c>
      <c r="C31" s="30">
        <v>4.1547164139398784</v>
      </c>
      <c r="D31" s="31">
        <v>3.9594331758821899</v>
      </c>
      <c r="E31" s="29">
        <v>-4.7002783969195883E-2</v>
      </c>
      <c r="F31" s="30">
        <v>5.1194690077148177</v>
      </c>
      <c r="G31" s="31">
        <v>3.9594331758821899</v>
      </c>
      <c r="H31" s="29">
        <v>-0.22659299823565771</v>
      </c>
      <c r="I31" s="30">
        <v>4.1288520737149952</v>
      </c>
      <c r="J31" s="31">
        <v>3.8821744077853757</v>
      </c>
      <c r="K31" s="29">
        <v>-5.9744854387013158E-2</v>
      </c>
    </row>
    <row r="32" spans="1:11" x14ac:dyDescent="0.25">
      <c r="A32" s="38" t="s">
        <v>78</v>
      </c>
      <c r="B32" s="54">
        <v>2.2154179725207976</v>
      </c>
      <c r="C32" s="55">
        <v>2.2235838379297235</v>
      </c>
      <c r="D32" s="56">
        <v>2.2332755471594941</v>
      </c>
      <c r="E32" s="43">
        <v>4.3585985221021861E-3</v>
      </c>
      <c r="F32" s="55">
        <v>2.0792886006936246</v>
      </c>
      <c r="G32" s="56">
        <v>2.2332755471594941</v>
      </c>
      <c r="H32" s="43">
        <v>7.4057514870471186E-2</v>
      </c>
      <c r="I32" s="55">
        <v>2.3367198783648244</v>
      </c>
      <c r="J32" s="56">
        <v>2.2163616010712461</v>
      </c>
      <c r="K32" s="43">
        <v>-5.1507362267916301E-2</v>
      </c>
    </row>
    <row r="33" spans="1:11" ht="15.75" thickBot="1" x14ac:dyDescent="0.3">
      <c r="A33" s="44" t="s">
        <v>79</v>
      </c>
      <c r="B33" s="54">
        <v>2.2138594975308954</v>
      </c>
      <c r="C33" s="57">
        <v>2.2299324061694317</v>
      </c>
      <c r="D33" s="56">
        <v>2.2201454707905235</v>
      </c>
      <c r="E33" s="42">
        <v>-4.3888932919362578E-3</v>
      </c>
      <c r="F33" s="58">
        <v>2.0879718854791163</v>
      </c>
      <c r="G33" s="59">
        <v>2.2201454707905235</v>
      </c>
      <c r="H33" s="42">
        <v>6.3302377886701233E-2</v>
      </c>
      <c r="I33" s="57">
        <v>2.3445759164456641</v>
      </c>
      <c r="J33" s="56">
        <v>2.2129234941429576</v>
      </c>
      <c r="K33" s="42">
        <v>-5.6151912752856914E-2</v>
      </c>
    </row>
    <row r="34" spans="1:11" x14ac:dyDescent="0.25">
      <c r="A34" s="318" t="s">
        <v>87</v>
      </c>
      <c r="B34" s="319"/>
      <c r="C34" s="319"/>
      <c r="D34" s="319"/>
      <c r="E34" s="319"/>
      <c r="F34" s="319"/>
      <c r="G34" s="319"/>
      <c r="H34" s="319"/>
      <c r="I34" s="319"/>
      <c r="J34" s="319"/>
      <c r="K34" s="320"/>
    </row>
    <row r="35" spans="1:11" ht="57.75" customHeight="1" x14ac:dyDescent="0.25">
      <c r="A35" s="321" t="s">
        <v>84</v>
      </c>
      <c r="B35" s="322"/>
      <c r="C35" s="322"/>
      <c r="D35" s="322"/>
      <c r="E35" s="322"/>
      <c r="F35" s="322"/>
      <c r="G35" s="322"/>
      <c r="H35" s="322"/>
      <c r="I35" s="322"/>
      <c r="J35" s="322"/>
      <c r="K35" s="323"/>
    </row>
    <row r="36" spans="1:11" x14ac:dyDescent="0.25">
      <c r="A36" s="321" t="s">
        <v>85</v>
      </c>
      <c r="B36" s="322"/>
      <c r="C36" s="322"/>
      <c r="D36" s="322"/>
      <c r="E36" s="322"/>
      <c r="F36" s="322"/>
      <c r="G36" s="322"/>
      <c r="H36" s="322"/>
      <c r="I36" s="322"/>
      <c r="J36" s="322"/>
      <c r="K36" s="323"/>
    </row>
  </sheetData>
  <mergeCells count="12">
    <mergeCell ref="A1:K1"/>
    <mergeCell ref="A2:A4"/>
    <mergeCell ref="B2:K2"/>
    <mergeCell ref="B3:B4"/>
    <mergeCell ref="C3:E3"/>
    <mergeCell ref="F3:H3"/>
    <mergeCell ref="I3:K3"/>
    <mergeCell ref="B14:K14"/>
    <mergeCell ref="B24:K24"/>
    <mergeCell ref="A34:K34"/>
    <mergeCell ref="A35:K35"/>
    <mergeCell ref="A36:K36"/>
  </mergeCells>
  <pageMargins left="0.7" right="0.7" top="0.75" bottom="0.75" header="0.3" footer="0.3"/>
  <pageSetup paperSize="126"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5EEA-5857-4815-A3C8-E9A73F722562}">
  <dimension ref="H2:AJ32"/>
  <sheetViews>
    <sheetView zoomScaleNormal="100" zoomScalePageLayoutView="80" workbookViewId="0">
      <selection activeCell="G1" sqref="G1"/>
    </sheetView>
  </sheetViews>
  <sheetFormatPr baseColWidth="10" defaultRowHeight="15" x14ac:dyDescent="0.25"/>
  <cols>
    <col min="8" max="13" width="11.42578125" style="112"/>
    <col min="18" max="23" width="5.42578125" bestFit="1" customWidth="1"/>
    <col min="24" max="36" width="6" bestFit="1" customWidth="1"/>
  </cols>
  <sheetData>
    <row r="2" spans="15:36" x14ac:dyDescent="0.25">
      <c r="O2" s="60" t="s">
        <v>88</v>
      </c>
      <c r="P2" s="60"/>
      <c r="Q2" s="60"/>
      <c r="R2" s="61">
        <f>R6/Q6-1</f>
        <v>3.3175296121701336E-2</v>
      </c>
      <c r="S2" s="61">
        <f>S6/R6-1</f>
        <v>1.7987214310092314E-2</v>
      </c>
      <c r="T2" s="61">
        <f t="shared" ref="T2:AG2" si="0">T6/S6-1</f>
        <v>0.11349702717252819</v>
      </c>
      <c r="U2" s="61">
        <f t="shared" si="0"/>
        <v>0.24954699849420248</v>
      </c>
      <c r="V2" s="61">
        <f t="shared" si="0"/>
        <v>4.7964708012287804E-2</v>
      </c>
      <c r="W2" s="61">
        <f t="shared" si="0"/>
        <v>9.8144241079429095E-2</v>
      </c>
      <c r="X2" s="61">
        <f t="shared" si="0"/>
        <v>0.30099876730443031</v>
      </c>
      <c r="Y2" s="61">
        <f t="shared" si="0"/>
        <v>9.6464535760310222E-2</v>
      </c>
      <c r="Z2" s="61">
        <f t="shared" si="0"/>
        <v>4.0006110379404713E-3</v>
      </c>
      <c r="AA2" s="61">
        <f t="shared" si="0"/>
        <v>0.11691849358949513</v>
      </c>
      <c r="AB2" s="61">
        <f t="shared" si="0"/>
        <v>9.6259110759669309E-2</v>
      </c>
      <c r="AC2" s="61">
        <f t="shared" si="0"/>
        <v>5.7751878345935648E-2</v>
      </c>
      <c r="AD2" s="61">
        <f t="shared" si="0"/>
        <v>5.0535777007490124E-2</v>
      </c>
      <c r="AE2" s="61">
        <f t="shared" si="0"/>
        <v>-1.7559406408334421E-2</v>
      </c>
      <c r="AF2" s="61">
        <f t="shared" si="0"/>
        <v>5.0507832556421217E-3</v>
      </c>
      <c r="AG2" s="61">
        <f t="shared" si="0"/>
        <v>-8.6790252369350895E-6</v>
      </c>
      <c r="AH2" s="61">
        <f>AH6/AG6-1</f>
        <v>8.8334258199987303E-2</v>
      </c>
      <c r="AI2" s="61">
        <f>AI6/AH6-1</f>
        <v>-1.1340969739138784E-2</v>
      </c>
      <c r="AJ2" s="61"/>
    </row>
    <row r="3" spans="15:36" x14ac:dyDescent="0.25">
      <c r="O3" s="62" t="s">
        <v>89</v>
      </c>
      <c r="P3" s="63"/>
      <c r="Q3" s="64"/>
      <c r="R3" s="64"/>
      <c r="S3" s="64"/>
      <c r="T3" s="64"/>
      <c r="U3" s="64"/>
      <c r="V3" s="64"/>
      <c r="W3" s="64"/>
      <c r="X3" s="64"/>
      <c r="Y3" s="64"/>
      <c r="Z3" s="64"/>
      <c r="AA3" s="64"/>
      <c r="AB3" s="64"/>
      <c r="AC3" s="64"/>
      <c r="AD3" s="64"/>
      <c r="AE3" s="64"/>
      <c r="AF3" s="64"/>
      <c r="AG3" s="64"/>
      <c r="AH3" s="64"/>
      <c r="AI3" s="64"/>
      <c r="AJ3" s="64"/>
    </row>
    <row r="4" spans="15:36" x14ac:dyDescent="0.25">
      <c r="O4" s="65"/>
      <c r="P4" s="66"/>
      <c r="Q4" s="66">
        <v>2000</v>
      </c>
      <c r="R4" s="66">
        <v>2001</v>
      </c>
      <c r="S4" s="66">
        <v>2002</v>
      </c>
      <c r="T4" s="66">
        <v>2003</v>
      </c>
      <c r="U4" s="66">
        <v>2004</v>
      </c>
      <c r="V4" s="66">
        <v>2005</v>
      </c>
      <c r="W4" s="66">
        <v>2006</v>
      </c>
      <c r="X4" s="66">
        <v>2007</v>
      </c>
      <c r="Y4" s="66">
        <v>2008</v>
      </c>
      <c r="Z4" s="66">
        <v>2009</v>
      </c>
      <c r="AA4" s="66">
        <v>2010</v>
      </c>
      <c r="AB4" s="66">
        <v>2011</v>
      </c>
      <c r="AC4" s="66">
        <v>2012</v>
      </c>
      <c r="AD4" s="66">
        <v>2013</v>
      </c>
      <c r="AE4" s="66">
        <v>2014</v>
      </c>
      <c r="AF4" s="66">
        <v>2015</v>
      </c>
      <c r="AG4" s="66">
        <v>2016</v>
      </c>
      <c r="AH4" s="66">
        <v>2017</v>
      </c>
      <c r="AI4" s="66">
        <v>2018</v>
      </c>
      <c r="AJ4" s="66">
        <v>2019</v>
      </c>
    </row>
    <row r="5" spans="15:36" x14ac:dyDescent="0.25">
      <c r="O5" s="67" t="s">
        <v>90</v>
      </c>
      <c r="P5" s="68" t="s">
        <v>91</v>
      </c>
      <c r="Q5" s="68">
        <v>264.75042000000002</v>
      </c>
      <c r="R5" s="68">
        <v>308.94225599999999</v>
      </c>
      <c r="S5" s="68">
        <v>344.06530935310002</v>
      </c>
      <c r="T5" s="68">
        <v>390.96013003370001</v>
      </c>
      <c r="U5" s="68">
        <v>465.3393175571</v>
      </c>
      <c r="V5" s="68">
        <v>413.65611972459999</v>
      </c>
      <c r="W5" s="68">
        <v>470.09455889540004</v>
      </c>
      <c r="X5" s="68">
        <v>599.78646680209988</v>
      </c>
      <c r="Y5" s="68">
        <v>581.72047084199994</v>
      </c>
      <c r="Z5" s="68">
        <v>687.65672542569996</v>
      </c>
      <c r="AA5" s="68">
        <v>725.38451726690005</v>
      </c>
      <c r="AB5" s="68">
        <v>660.04612720440002</v>
      </c>
      <c r="AC5" s="68">
        <v>743.9480811599999</v>
      </c>
      <c r="AD5" s="68">
        <v>873.51530059059996</v>
      </c>
      <c r="AE5" s="68">
        <v>796.43082167889997</v>
      </c>
      <c r="AF5" s="68">
        <v>875.0329999999999</v>
      </c>
      <c r="AG5" s="68">
        <f>AG10+AG15+AG20+AG25</f>
        <v>906.32799999999997</v>
      </c>
      <c r="AH5" s="68">
        <f t="shared" ref="AH5:AJ6" si="1">AH10+AH15+AH20+AH25+AH30</f>
        <v>939.54</v>
      </c>
      <c r="AI5" s="68">
        <f t="shared" si="1"/>
        <v>844.7</v>
      </c>
      <c r="AJ5" s="68">
        <f t="shared" si="1"/>
        <v>867.75499999999988</v>
      </c>
    </row>
    <row r="6" spans="15:36" x14ac:dyDescent="0.25">
      <c r="O6" s="67" t="s">
        <v>92</v>
      </c>
      <c r="P6" s="68" t="s">
        <v>93</v>
      </c>
      <c r="Q6" s="68">
        <v>568.92613499999993</v>
      </c>
      <c r="R6" s="68">
        <v>587.8004279999999</v>
      </c>
      <c r="S6" s="68">
        <v>598.37332026999991</v>
      </c>
      <c r="T6" s="68">
        <v>666.28691326000001</v>
      </c>
      <c r="U6" s="68">
        <v>832.55681260000006</v>
      </c>
      <c r="V6" s="68">
        <v>872.49015702000008</v>
      </c>
      <c r="W6" s="68">
        <v>958.12004132999994</v>
      </c>
      <c r="X6" s="68">
        <v>1246.5129926999998</v>
      </c>
      <c r="Y6" s="68">
        <v>1366.7572898600004</v>
      </c>
      <c r="Z6" s="68">
        <v>1372.2251541599999</v>
      </c>
      <c r="AA6" s="68">
        <v>1532.6636520499999</v>
      </c>
      <c r="AB6" s="68">
        <v>1680.1964922900002</v>
      </c>
      <c r="AC6" s="68">
        <v>1777.2309957100001</v>
      </c>
      <c r="AD6" s="68">
        <v>1867.0447450000001</v>
      </c>
      <c r="AE6" s="68">
        <v>1834.2605475400001</v>
      </c>
      <c r="AF6" s="68">
        <v>1843.5249999999999</v>
      </c>
      <c r="AG6" s="68">
        <f>AG11+AG16+AG21+AG26</f>
        <v>1843.509</v>
      </c>
      <c r="AH6" s="68">
        <f t="shared" si="1"/>
        <v>2006.3540000000003</v>
      </c>
      <c r="AI6" s="68">
        <f t="shared" si="1"/>
        <v>1983.6000000000001</v>
      </c>
      <c r="AJ6" s="68">
        <f t="shared" si="1"/>
        <v>1921.1040000000003</v>
      </c>
    </row>
    <row r="7" spans="15:36" x14ac:dyDescent="0.25">
      <c r="O7" s="69" t="s">
        <v>94</v>
      </c>
      <c r="P7" s="70" t="s">
        <v>95</v>
      </c>
      <c r="Q7" s="71">
        <f>Q6/Q5</f>
        <v>2.1489149478969662</v>
      </c>
      <c r="R7" s="71">
        <f t="shared" ref="R7:AE7" si="2">R6/R5</f>
        <v>1.9026223075162625</v>
      </c>
      <c r="S7" s="71">
        <f t="shared" si="2"/>
        <v>1.7391271482586874</v>
      </c>
      <c r="T7" s="71">
        <f t="shared" si="2"/>
        <v>1.7042323809401418</v>
      </c>
      <c r="U7" s="71">
        <f t="shared" si="2"/>
        <v>1.7891391962550858</v>
      </c>
      <c r="V7" s="71">
        <f t="shared" si="2"/>
        <v>2.1092161228048028</v>
      </c>
      <c r="W7" s="71">
        <f t="shared" si="2"/>
        <v>2.0381432271442002</v>
      </c>
      <c r="X7" s="71">
        <f t="shared" si="2"/>
        <v>2.0782612841301202</v>
      </c>
      <c r="Y7" s="71">
        <f t="shared" si="2"/>
        <v>2.3495086701723151</v>
      </c>
      <c r="Z7" s="71">
        <f t="shared" si="2"/>
        <v>1.9955089558827652</v>
      </c>
      <c r="AA7" s="71">
        <f t="shared" si="2"/>
        <v>2.1128982154523532</v>
      </c>
      <c r="AB7" s="71">
        <f t="shared" si="2"/>
        <v>2.5455743516084364</v>
      </c>
      <c r="AC7" s="71">
        <f t="shared" si="2"/>
        <v>2.3889180451125775</v>
      </c>
      <c r="AD7" s="71">
        <f t="shared" si="2"/>
        <v>2.1373921484118896</v>
      </c>
      <c r="AE7" s="71">
        <f t="shared" si="2"/>
        <v>2.3031009067094166</v>
      </c>
      <c r="AF7" s="71">
        <v>2.106806257592571</v>
      </c>
      <c r="AG7" s="71">
        <f>AG6/AG5</f>
        <v>2.0340417597161293</v>
      </c>
      <c r="AH7" s="71">
        <f>AH6/AH5</f>
        <v>2.1354641633139626</v>
      </c>
      <c r="AI7" s="71">
        <f>AI6/AI5</f>
        <v>2.3482893334911803</v>
      </c>
      <c r="AJ7" s="71">
        <f>AJ6/AJ5</f>
        <v>2.2138783412368706</v>
      </c>
    </row>
    <row r="8" spans="15:36" x14ac:dyDescent="0.25">
      <c r="O8" s="62" t="s">
        <v>71</v>
      </c>
      <c r="P8" s="63"/>
      <c r="Q8" s="64"/>
      <c r="R8" s="64"/>
      <c r="S8" s="64"/>
      <c r="T8" s="64"/>
      <c r="U8" s="64"/>
      <c r="V8" s="64"/>
      <c r="W8" s="64"/>
      <c r="X8" s="64"/>
      <c r="Y8" s="64"/>
      <c r="Z8" s="64"/>
      <c r="AA8" s="64"/>
      <c r="AB8" s="64"/>
      <c r="AC8" s="64"/>
      <c r="AD8" s="64"/>
      <c r="AE8" s="64"/>
      <c r="AF8" s="64"/>
      <c r="AG8" s="64"/>
      <c r="AH8" s="64"/>
      <c r="AI8" s="64"/>
      <c r="AJ8" s="64"/>
    </row>
    <row r="9" spans="15:36" x14ac:dyDescent="0.25">
      <c r="O9" s="65"/>
      <c r="P9" s="66"/>
      <c r="Q9" s="66">
        <v>2000</v>
      </c>
      <c r="R9" s="66">
        <v>2001</v>
      </c>
      <c r="S9" s="66">
        <v>2002</v>
      </c>
      <c r="T9" s="66">
        <v>2003</v>
      </c>
      <c r="U9" s="66">
        <v>2004</v>
      </c>
      <c r="V9" s="66">
        <v>2005</v>
      </c>
      <c r="W9" s="66">
        <v>2006</v>
      </c>
      <c r="X9" s="66">
        <v>2007</v>
      </c>
      <c r="Y9" s="66">
        <v>2008</v>
      </c>
      <c r="Z9" s="66">
        <v>2009</v>
      </c>
      <c r="AA9" s="66">
        <v>2010</v>
      </c>
      <c r="AB9" s="66">
        <v>2011</v>
      </c>
      <c r="AC9" s="66">
        <v>2012</v>
      </c>
      <c r="AD9" s="66">
        <v>2013</v>
      </c>
      <c r="AE9" s="66">
        <v>2014</v>
      </c>
      <c r="AF9" s="66">
        <v>2015</v>
      </c>
      <c r="AG9" s="66">
        <v>2016</v>
      </c>
      <c r="AH9" s="66">
        <v>2017</v>
      </c>
      <c r="AI9" s="66">
        <v>2018</v>
      </c>
      <c r="AJ9" s="66">
        <v>2019</v>
      </c>
    </row>
    <row r="10" spans="15:36" x14ac:dyDescent="0.25">
      <c r="O10" s="67" t="s">
        <v>96</v>
      </c>
      <c r="P10" s="68" t="s">
        <v>91</v>
      </c>
      <c r="Q10" s="68">
        <v>150.38057900000001</v>
      </c>
      <c r="R10" s="68">
        <v>158.48778799999999</v>
      </c>
      <c r="S10" s="68">
        <v>175.49329445519999</v>
      </c>
      <c r="T10" s="68">
        <v>192.93670056670001</v>
      </c>
      <c r="U10" s="68">
        <v>233.3400807802</v>
      </c>
      <c r="V10" s="68">
        <v>242.48022453990001</v>
      </c>
      <c r="W10" s="68">
        <v>258.75041966539999</v>
      </c>
      <c r="X10" s="68">
        <v>317.69890552209995</v>
      </c>
      <c r="Y10" s="68">
        <v>326.99190337199997</v>
      </c>
      <c r="Z10" s="68">
        <v>348.41301345569997</v>
      </c>
      <c r="AA10" s="68">
        <v>382.55308354490001</v>
      </c>
      <c r="AB10" s="68">
        <v>396.57615365309999</v>
      </c>
      <c r="AC10" s="68">
        <v>401.84123653259996</v>
      </c>
      <c r="AD10" s="68">
        <v>398.37695106059999</v>
      </c>
      <c r="AE10" s="68">
        <v>413.56919094929998</v>
      </c>
      <c r="AF10" s="68">
        <v>437.84699999999998</v>
      </c>
      <c r="AG10" s="68">
        <v>451.06700000000001</v>
      </c>
      <c r="AH10" s="68">
        <v>477.19299999999998</v>
      </c>
      <c r="AI10" s="68">
        <v>456.7</v>
      </c>
      <c r="AJ10" s="68">
        <v>444.00099999999998</v>
      </c>
    </row>
    <row r="11" spans="15:36" x14ac:dyDescent="0.25">
      <c r="O11" s="67" t="s">
        <v>97</v>
      </c>
      <c r="P11" s="68" t="s">
        <v>93</v>
      </c>
      <c r="Q11" s="68">
        <v>434.661993</v>
      </c>
      <c r="R11" s="68">
        <v>453.87927200000001</v>
      </c>
      <c r="S11" s="68">
        <v>471.66601617999999</v>
      </c>
      <c r="T11" s="68">
        <v>524.11470127999996</v>
      </c>
      <c r="U11" s="68">
        <v>650.14249059000008</v>
      </c>
      <c r="V11" s="68">
        <v>696.04023954000002</v>
      </c>
      <c r="W11" s="68">
        <v>772.21546238999997</v>
      </c>
      <c r="X11" s="68">
        <v>1012.17846896</v>
      </c>
      <c r="Y11" s="68">
        <v>1095.4763609000001</v>
      </c>
      <c r="Z11" s="68">
        <v>1069.12207951</v>
      </c>
      <c r="AA11" s="68">
        <v>1186.4632452799999</v>
      </c>
      <c r="AB11" s="68">
        <v>1321.6412109100002</v>
      </c>
      <c r="AC11" s="68">
        <v>1337.7155418900002</v>
      </c>
      <c r="AD11" s="68">
        <v>1362.5547327000002</v>
      </c>
      <c r="AE11" s="68">
        <v>1422.0179057400001</v>
      </c>
      <c r="AF11" s="68">
        <v>1443.4</v>
      </c>
      <c r="AG11" s="68">
        <v>1427.481</v>
      </c>
      <c r="AH11" s="68">
        <v>1520.2370000000001</v>
      </c>
      <c r="AI11" s="68">
        <v>1507.3</v>
      </c>
      <c r="AJ11" s="68">
        <v>1444.989</v>
      </c>
    </row>
    <row r="12" spans="15:36" x14ac:dyDescent="0.25">
      <c r="O12" s="69" t="s">
        <v>98</v>
      </c>
      <c r="P12" s="70" t="s">
        <v>95</v>
      </c>
      <c r="Q12" s="71">
        <f t="shared" ref="Q12:AE12" si="3">Q11/Q10</f>
        <v>2.8904130831947388</v>
      </c>
      <c r="R12" s="71">
        <f t="shared" si="3"/>
        <v>2.8638122705075548</v>
      </c>
      <c r="S12" s="71">
        <f t="shared" si="3"/>
        <v>2.6876583384239057</v>
      </c>
      <c r="T12" s="71">
        <f t="shared" si="3"/>
        <v>2.7165111652710605</v>
      </c>
      <c r="U12" s="71">
        <f t="shared" si="3"/>
        <v>2.7862443880887167</v>
      </c>
      <c r="V12" s="71">
        <f t="shared" si="3"/>
        <v>2.8705031136486223</v>
      </c>
      <c r="W12" s="71">
        <f t="shared" si="3"/>
        <v>2.9844027437272609</v>
      </c>
      <c r="X12" s="71">
        <f t="shared" si="3"/>
        <v>3.1859677555281674</v>
      </c>
      <c r="Y12" s="71">
        <f t="shared" si="3"/>
        <v>3.3501635655294479</v>
      </c>
      <c r="Z12" s="71">
        <f t="shared" si="3"/>
        <v>3.0685480685868147</v>
      </c>
      <c r="AA12" s="71">
        <f t="shared" si="3"/>
        <v>3.1014342749134984</v>
      </c>
      <c r="AB12" s="71">
        <f t="shared" si="3"/>
        <v>3.3326290517863288</v>
      </c>
      <c r="AC12" s="71">
        <f t="shared" si="3"/>
        <v>3.3289653233024432</v>
      </c>
      <c r="AD12" s="71">
        <f t="shared" si="3"/>
        <v>3.4202649753517798</v>
      </c>
      <c r="AE12" s="71">
        <f t="shared" si="3"/>
        <v>3.4384038677444115</v>
      </c>
      <c r="AF12" s="71">
        <v>3.2965853368870865</v>
      </c>
      <c r="AG12" s="71">
        <f>AG11/AG10</f>
        <v>3.164676201096511</v>
      </c>
      <c r="AH12" s="71">
        <f>AH11/AH10</f>
        <v>3.1857906549341672</v>
      </c>
      <c r="AI12" s="71">
        <f>AI11/AI10</f>
        <v>3.3004160280271515</v>
      </c>
      <c r="AJ12" s="71">
        <f>AJ11/AJ10</f>
        <v>3.2544723998369376</v>
      </c>
    </row>
    <row r="13" spans="15:36" x14ac:dyDescent="0.25">
      <c r="O13" s="62" t="s">
        <v>72</v>
      </c>
      <c r="P13" s="63"/>
      <c r="Q13" s="64"/>
      <c r="R13" s="64"/>
      <c r="S13" s="64"/>
      <c r="T13" s="64"/>
      <c r="U13" s="64"/>
      <c r="V13" s="64"/>
      <c r="W13" s="64"/>
      <c r="X13" s="64"/>
      <c r="Y13" s="64"/>
      <c r="Z13" s="64"/>
      <c r="AA13" s="64"/>
      <c r="AB13" s="64"/>
      <c r="AC13" s="64"/>
      <c r="AD13" s="64"/>
      <c r="AE13" s="64"/>
      <c r="AF13" s="64"/>
      <c r="AG13" s="64"/>
      <c r="AH13" s="64"/>
      <c r="AI13" s="64"/>
      <c r="AJ13" s="64"/>
    </row>
    <row r="14" spans="15:36" x14ac:dyDescent="0.25">
      <c r="O14" s="65"/>
      <c r="P14" s="66"/>
      <c r="Q14" s="66">
        <v>2000</v>
      </c>
      <c r="R14" s="66">
        <v>2001</v>
      </c>
      <c r="S14" s="66">
        <v>2002</v>
      </c>
      <c r="T14" s="66">
        <v>2003</v>
      </c>
      <c r="U14" s="66">
        <v>2004</v>
      </c>
      <c r="V14" s="66">
        <v>2005</v>
      </c>
      <c r="W14" s="66">
        <v>2006</v>
      </c>
      <c r="X14" s="66">
        <v>2007</v>
      </c>
      <c r="Y14" s="66">
        <v>2008</v>
      </c>
      <c r="Z14" s="66">
        <v>2009</v>
      </c>
      <c r="AA14" s="66">
        <v>2010</v>
      </c>
      <c r="AB14" s="66">
        <v>2011</v>
      </c>
      <c r="AC14" s="66">
        <v>2012</v>
      </c>
      <c r="AD14" s="66">
        <v>2013</v>
      </c>
      <c r="AE14" s="66">
        <v>2014</v>
      </c>
      <c r="AF14" s="66">
        <v>2015</v>
      </c>
      <c r="AG14" s="66">
        <v>2016</v>
      </c>
      <c r="AH14" s="66">
        <v>2017</v>
      </c>
      <c r="AI14" s="66">
        <v>2018</v>
      </c>
      <c r="AJ14" s="66">
        <v>2019</v>
      </c>
    </row>
    <row r="15" spans="15:36" x14ac:dyDescent="0.25">
      <c r="O15" s="67" t="s">
        <v>99</v>
      </c>
      <c r="P15" s="68" t="s">
        <v>91</v>
      </c>
      <c r="Q15" s="68">
        <v>72.910036000000005</v>
      </c>
      <c r="R15" s="68">
        <v>109.110247</v>
      </c>
      <c r="S15" s="68">
        <v>118.40353100519999</v>
      </c>
      <c r="T15" s="68">
        <v>149.88732758360001</v>
      </c>
      <c r="U15" s="68">
        <v>188.22032426440001</v>
      </c>
      <c r="V15" s="68">
        <v>131.14229065469999</v>
      </c>
      <c r="W15" s="68">
        <v>161.83011181999998</v>
      </c>
      <c r="X15" s="68">
        <v>233.30518985</v>
      </c>
      <c r="Y15" s="68">
        <v>208.40995900999999</v>
      </c>
      <c r="Z15" s="68">
        <v>289.61965530000003</v>
      </c>
      <c r="AA15" s="68">
        <v>290.92445788999999</v>
      </c>
      <c r="AB15" s="68">
        <v>210.15477798930002</v>
      </c>
      <c r="AC15" s="68">
        <v>290.69355034739999</v>
      </c>
      <c r="AD15" s="68">
        <v>410.26098474999998</v>
      </c>
      <c r="AE15" s="68">
        <v>329.41743557000001</v>
      </c>
      <c r="AF15" s="68">
        <v>385.04199999999997</v>
      </c>
      <c r="AG15" s="68">
        <v>401.93400000000003</v>
      </c>
      <c r="AH15" s="68">
        <v>393.92899999999997</v>
      </c>
      <c r="AI15" s="68">
        <v>319.5</v>
      </c>
      <c r="AJ15" s="68">
        <v>360.04599999999999</v>
      </c>
    </row>
    <row r="16" spans="15:36" x14ac:dyDescent="0.25">
      <c r="O16" s="67" t="s">
        <v>100</v>
      </c>
      <c r="P16" s="68" t="s">
        <v>93</v>
      </c>
      <c r="Q16" s="68">
        <v>66.290965999999997</v>
      </c>
      <c r="R16" s="68">
        <v>69.168778000000003</v>
      </c>
      <c r="S16" s="68">
        <v>54.666370960000002</v>
      </c>
      <c r="T16" s="68">
        <v>74.318585330000005</v>
      </c>
      <c r="U16" s="68">
        <v>116.18971509000001</v>
      </c>
      <c r="V16" s="68">
        <v>114.17217457</v>
      </c>
      <c r="W16" s="68">
        <v>114.31705675000001</v>
      </c>
      <c r="X16" s="68">
        <v>150.5098686</v>
      </c>
      <c r="Y16" s="68">
        <v>182.46038066</v>
      </c>
      <c r="Z16" s="68">
        <v>211.21099818000002</v>
      </c>
      <c r="AA16" s="68">
        <v>243.25538308</v>
      </c>
      <c r="AB16" s="68">
        <v>245.24177114</v>
      </c>
      <c r="AC16" s="68">
        <v>330.16294305999998</v>
      </c>
      <c r="AD16" s="68">
        <v>390.96416416000005</v>
      </c>
      <c r="AE16" s="68">
        <v>296.75839437000002</v>
      </c>
      <c r="AF16" s="68">
        <v>292.47399999999999</v>
      </c>
      <c r="AG16" s="68">
        <v>303.22699999999998</v>
      </c>
      <c r="AH16" s="68">
        <v>340.12900000000002</v>
      </c>
      <c r="AI16" s="68">
        <v>327.2</v>
      </c>
      <c r="AJ16" s="68">
        <v>335.96699999999998</v>
      </c>
    </row>
    <row r="17" spans="15:36" x14ac:dyDescent="0.25">
      <c r="O17" s="69" t="s">
        <v>101</v>
      </c>
      <c r="P17" s="70" t="s">
        <v>95</v>
      </c>
      <c r="Q17" s="71">
        <f t="shared" ref="Q17:AE17" si="4">Q16/Q15</f>
        <v>0.90921592742047186</v>
      </c>
      <c r="R17" s="71">
        <f t="shared" si="4"/>
        <v>0.6339347577501131</v>
      </c>
      <c r="S17" s="71">
        <f t="shared" si="4"/>
        <v>0.46169544519410649</v>
      </c>
      <c r="T17" s="71">
        <f t="shared" si="4"/>
        <v>0.49582967771940983</v>
      </c>
      <c r="U17" s="71">
        <f t="shared" si="4"/>
        <v>0.61730695419897397</v>
      </c>
      <c r="V17" s="71">
        <f t="shared" si="4"/>
        <v>0.87059768439318619</v>
      </c>
      <c r="W17" s="71">
        <f t="shared" si="4"/>
        <v>0.70640164221818191</v>
      </c>
      <c r="X17" s="71">
        <f t="shared" si="4"/>
        <v>0.64512010511539852</v>
      </c>
      <c r="Y17" s="71">
        <f t="shared" si="4"/>
        <v>0.87548781990425484</v>
      </c>
      <c r="Z17" s="71">
        <f t="shared" si="4"/>
        <v>0.72927024915218175</v>
      </c>
      <c r="AA17" s="71">
        <f t="shared" si="4"/>
        <v>0.83614621075267626</v>
      </c>
      <c r="AB17" s="71">
        <f t="shared" si="4"/>
        <v>1.1669578654665964</v>
      </c>
      <c r="AC17" s="71">
        <f t="shared" si="4"/>
        <v>1.1357766371680114</v>
      </c>
      <c r="AD17" s="71">
        <f t="shared" si="4"/>
        <v>0.95296452427286304</v>
      </c>
      <c r="AE17" s="71">
        <f t="shared" si="4"/>
        <v>0.90085818880992397</v>
      </c>
      <c r="AF17" s="71">
        <v>0.75958986292404462</v>
      </c>
      <c r="AG17" s="71">
        <f>AG16/AG15</f>
        <v>0.7544198798807763</v>
      </c>
      <c r="AH17" s="71">
        <f>AH16/AH15</f>
        <v>0.8634271658090672</v>
      </c>
      <c r="AI17" s="71">
        <f>AI16/AI15</f>
        <v>1.0241001564945227</v>
      </c>
      <c r="AJ17" s="71">
        <f>AJ16/AJ15</f>
        <v>0.93312243435561004</v>
      </c>
    </row>
    <row r="18" spans="15:36" x14ac:dyDescent="0.25">
      <c r="O18" s="62" t="s">
        <v>102</v>
      </c>
      <c r="P18" s="63"/>
      <c r="Q18" s="64"/>
      <c r="R18" s="64"/>
      <c r="S18" s="64"/>
      <c r="T18" s="64"/>
      <c r="U18" s="64"/>
      <c r="V18" s="64"/>
      <c r="W18" s="64"/>
      <c r="X18" s="64"/>
      <c r="Y18" s="64"/>
      <c r="Z18" s="64"/>
      <c r="AA18" s="64"/>
      <c r="AB18" s="64"/>
      <c r="AC18" s="64"/>
      <c r="AD18" s="64"/>
      <c r="AE18" s="64"/>
      <c r="AF18" s="64"/>
      <c r="AG18" s="64"/>
      <c r="AH18" s="64"/>
      <c r="AI18" s="64"/>
      <c r="AJ18" s="64"/>
    </row>
    <row r="19" spans="15:36" x14ac:dyDescent="0.25">
      <c r="O19" s="65"/>
      <c r="P19" s="66"/>
      <c r="Q19" s="66">
        <v>2000</v>
      </c>
      <c r="R19" s="66">
        <v>2001</v>
      </c>
      <c r="S19" s="66">
        <v>2002</v>
      </c>
      <c r="T19" s="66">
        <v>2003</v>
      </c>
      <c r="U19" s="66">
        <v>2004</v>
      </c>
      <c r="V19" s="66">
        <v>2005</v>
      </c>
      <c r="W19" s="66">
        <v>2006</v>
      </c>
      <c r="X19" s="66">
        <v>2007</v>
      </c>
      <c r="Y19" s="66">
        <v>2008</v>
      </c>
      <c r="Z19" s="66">
        <v>2009</v>
      </c>
      <c r="AA19" s="66">
        <v>2010</v>
      </c>
      <c r="AB19" s="66">
        <v>2011</v>
      </c>
      <c r="AC19" s="66">
        <v>2012</v>
      </c>
      <c r="AD19" s="66">
        <v>2013</v>
      </c>
      <c r="AE19" s="66">
        <v>2014</v>
      </c>
      <c r="AF19" s="66">
        <v>2015</v>
      </c>
      <c r="AG19" s="66">
        <v>2016</v>
      </c>
      <c r="AH19" s="66">
        <v>2017</v>
      </c>
      <c r="AI19" s="66">
        <v>2018</v>
      </c>
      <c r="AJ19" s="66">
        <v>2019</v>
      </c>
    </row>
    <row r="20" spans="15:36" x14ac:dyDescent="0.25">
      <c r="O20" s="67" t="s">
        <v>103</v>
      </c>
      <c r="P20" s="68" t="s">
        <v>91</v>
      </c>
      <c r="Q20" s="68">
        <v>39.981855000000003</v>
      </c>
      <c r="R20" s="68">
        <v>40.052982999999998</v>
      </c>
      <c r="S20" s="68">
        <v>49.388238392700003</v>
      </c>
      <c r="T20" s="68">
        <v>47.342706783399997</v>
      </c>
      <c r="U20" s="68">
        <v>42.646569212499998</v>
      </c>
      <c r="V20" s="68">
        <v>38.658926530000002</v>
      </c>
      <c r="W20" s="68">
        <v>47.957571909999999</v>
      </c>
      <c r="X20" s="68">
        <v>46.841828729999996</v>
      </c>
      <c r="Y20" s="68">
        <v>43.590714210000002</v>
      </c>
      <c r="Z20" s="68">
        <v>47.185891670000004</v>
      </c>
      <c r="AA20" s="68">
        <v>48.600438652000001</v>
      </c>
      <c r="AB20" s="68">
        <v>49.518246762000004</v>
      </c>
      <c r="AC20" s="68">
        <v>47.411845679999999</v>
      </c>
      <c r="AD20" s="68">
        <v>61.3923323</v>
      </c>
      <c r="AE20" s="68">
        <v>49.354199690000002</v>
      </c>
      <c r="AF20" s="68">
        <v>47.796999999999997</v>
      </c>
      <c r="AG20" s="68">
        <v>48.23</v>
      </c>
      <c r="AH20" s="68">
        <v>43.374000000000002</v>
      </c>
      <c r="AI20" s="68">
        <v>43.8</v>
      </c>
      <c r="AJ20" s="68">
        <v>41.093000000000004</v>
      </c>
    </row>
    <row r="21" spans="15:36" x14ac:dyDescent="0.25">
      <c r="O21" s="67" t="s">
        <v>104</v>
      </c>
      <c r="P21" s="68" t="s">
        <v>93</v>
      </c>
      <c r="Q21" s="68">
        <v>64.322484000000003</v>
      </c>
      <c r="R21" s="68">
        <v>61.564771999999998</v>
      </c>
      <c r="S21" s="68">
        <v>70.012456389999997</v>
      </c>
      <c r="T21" s="68">
        <v>65.760063479999999</v>
      </c>
      <c r="U21" s="68">
        <v>63.218226420000001</v>
      </c>
      <c r="V21" s="68">
        <v>58.501507850000003</v>
      </c>
      <c r="W21" s="68">
        <v>66.993644709999998</v>
      </c>
      <c r="X21" s="68">
        <v>78.070875520000001</v>
      </c>
      <c r="Y21" s="68">
        <v>78.936040340000005</v>
      </c>
      <c r="Z21" s="68">
        <v>82.32576641</v>
      </c>
      <c r="AA21" s="68">
        <v>90.073937659999999</v>
      </c>
      <c r="AB21" s="68">
        <v>98.660379769999992</v>
      </c>
      <c r="AC21" s="68">
        <v>93.425791289999992</v>
      </c>
      <c r="AD21" s="68">
        <v>98.948317870000011</v>
      </c>
      <c r="AE21" s="68">
        <v>98.224757839999995</v>
      </c>
      <c r="AF21" s="68">
        <v>89.888999999999996</v>
      </c>
      <c r="AG21" s="68">
        <v>92.328000000000003</v>
      </c>
      <c r="AH21" s="68">
        <v>87.179000000000002</v>
      </c>
      <c r="AI21" s="68">
        <v>90.2</v>
      </c>
      <c r="AJ21" s="68">
        <v>87.796000000000006</v>
      </c>
    </row>
    <row r="22" spans="15:36" x14ac:dyDescent="0.25">
      <c r="O22" s="69" t="s">
        <v>105</v>
      </c>
      <c r="P22" s="70" t="s">
        <v>95</v>
      </c>
      <c r="Q22" s="71">
        <f t="shared" ref="Q22:AE22" si="5">Q21/Q20</f>
        <v>1.6087918882202938</v>
      </c>
      <c r="R22" s="71">
        <f t="shared" si="5"/>
        <v>1.53708331786424</v>
      </c>
      <c r="S22" s="71">
        <f t="shared" si="5"/>
        <v>1.4175937160040197</v>
      </c>
      <c r="T22" s="71">
        <f t="shared" si="5"/>
        <v>1.3890220468563865</v>
      </c>
      <c r="U22" s="71">
        <f t="shared" si="5"/>
        <v>1.4823754310691495</v>
      </c>
      <c r="V22" s="71">
        <f t="shared" si="5"/>
        <v>1.5132729514515053</v>
      </c>
      <c r="W22" s="71">
        <f t="shared" si="5"/>
        <v>1.3969357088328871</v>
      </c>
      <c r="X22" s="71">
        <f t="shared" si="5"/>
        <v>1.6666914515657938</v>
      </c>
      <c r="Y22" s="71">
        <f t="shared" si="5"/>
        <v>1.810845308928009</v>
      </c>
      <c r="Z22" s="71">
        <f t="shared" si="5"/>
        <v>1.7447114698129429</v>
      </c>
      <c r="AA22" s="71">
        <f t="shared" si="5"/>
        <v>1.8533564749274807</v>
      </c>
      <c r="AB22" s="71">
        <f t="shared" si="5"/>
        <v>1.992404542192139</v>
      </c>
      <c r="AC22" s="71">
        <f t="shared" si="5"/>
        <v>1.9705158057031791</v>
      </c>
      <c r="AD22" s="71">
        <f t="shared" si="5"/>
        <v>1.6117373972123878</v>
      </c>
      <c r="AE22" s="71">
        <f t="shared" si="5"/>
        <v>1.9902006000900061</v>
      </c>
      <c r="AF22" s="71">
        <v>1.8806410444170136</v>
      </c>
      <c r="AG22" s="71">
        <f>AG21/AG20</f>
        <v>1.9143271822517107</v>
      </c>
      <c r="AH22" s="71">
        <f>AH21/AH20</f>
        <v>2.0099368285147783</v>
      </c>
      <c r="AI22" s="71">
        <f>AI21/AI20</f>
        <v>2.0593607305936077</v>
      </c>
      <c r="AJ22" s="71">
        <f>AJ21/AJ20</f>
        <v>2.1365196018786654</v>
      </c>
    </row>
    <row r="23" spans="15:36" x14ac:dyDescent="0.25">
      <c r="O23" s="62" t="s">
        <v>106</v>
      </c>
      <c r="P23" s="63"/>
      <c r="Q23" s="64"/>
      <c r="R23" s="64"/>
      <c r="S23" s="64"/>
      <c r="T23" s="64"/>
      <c r="U23" s="64"/>
      <c r="V23" s="64"/>
      <c r="W23" s="64"/>
      <c r="X23" s="64"/>
      <c r="Y23" s="64"/>
      <c r="Z23" s="64"/>
      <c r="AA23" s="64"/>
      <c r="AB23" s="64"/>
      <c r="AC23" s="64"/>
      <c r="AD23" s="64"/>
      <c r="AE23" s="64"/>
      <c r="AF23" s="64"/>
      <c r="AG23" s="64"/>
      <c r="AH23" s="64"/>
      <c r="AI23" s="64"/>
      <c r="AJ23" s="64"/>
    </row>
    <row r="24" spans="15:36" x14ac:dyDescent="0.25">
      <c r="O24" s="65"/>
      <c r="P24" s="66"/>
      <c r="Q24" s="66">
        <v>2000</v>
      </c>
      <c r="R24" s="66">
        <v>2001</v>
      </c>
      <c r="S24" s="66">
        <v>2002</v>
      </c>
      <c r="T24" s="66">
        <v>2003</v>
      </c>
      <c r="U24" s="66">
        <v>2004</v>
      </c>
      <c r="V24" s="66">
        <v>2005</v>
      </c>
      <c r="W24" s="66">
        <v>2006</v>
      </c>
      <c r="X24" s="66">
        <v>2007</v>
      </c>
      <c r="Y24" s="66">
        <v>2008</v>
      </c>
      <c r="Z24" s="66">
        <v>2009</v>
      </c>
      <c r="AA24" s="66">
        <v>2010</v>
      </c>
      <c r="AB24" s="66">
        <v>2011</v>
      </c>
      <c r="AC24" s="66">
        <v>2012</v>
      </c>
      <c r="AD24" s="66">
        <v>2013</v>
      </c>
      <c r="AE24" s="66">
        <v>2014</v>
      </c>
      <c r="AF24" s="66">
        <v>2015</v>
      </c>
      <c r="AG24" s="66">
        <v>2016</v>
      </c>
      <c r="AH24" s="66">
        <v>2017</v>
      </c>
      <c r="AI24" s="66">
        <v>2018</v>
      </c>
      <c r="AJ24" s="66">
        <v>2019</v>
      </c>
    </row>
    <row r="25" spans="15:36" x14ac:dyDescent="0.25">
      <c r="O25" s="67" t="s">
        <v>107</v>
      </c>
      <c r="P25" s="68" t="s">
        <v>91</v>
      </c>
      <c r="Q25" s="68">
        <v>1.4779500000000001</v>
      </c>
      <c r="R25" s="68">
        <v>1.2912380000000001</v>
      </c>
      <c r="S25" s="68">
        <v>0.78024550000000004</v>
      </c>
      <c r="T25" s="68">
        <v>0.79339510000000002</v>
      </c>
      <c r="U25" s="68">
        <v>1.1323433000000001</v>
      </c>
      <c r="V25" s="68">
        <v>1.3746780000000001</v>
      </c>
      <c r="W25" s="68">
        <v>1.5564555</v>
      </c>
      <c r="X25" s="68">
        <v>1.9405427</v>
      </c>
      <c r="Y25" s="68">
        <v>2.7278942499999999</v>
      </c>
      <c r="Z25" s="68">
        <v>2.4381650000000001</v>
      </c>
      <c r="AA25" s="68">
        <v>3.3065371800000003</v>
      </c>
      <c r="AB25" s="68">
        <v>3.7969488</v>
      </c>
      <c r="AC25" s="68">
        <v>4.0014485999999998</v>
      </c>
      <c r="AD25" s="68">
        <v>3.4850324800000001</v>
      </c>
      <c r="AE25" s="68">
        <v>4.0899954695999998</v>
      </c>
      <c r="AF25" s="68">
        <v>4.3470000000000004</v>
      </c>
      <c r="AG25" s="68">
        <v>5.0970000000000004</v>
      </c>
      <c r="AH25" s="68">
        <v>5.444</v>
      </c>
      <c r="AI25" s="68">
        <v>4.5999999999999996</v>
      </c>
      <c r="AJ25" s="68">
        <v>4.6079999999999997</v>
      </c>
    </row>
    <row r="26" spans="15:36" x14ac:dyDescent="0.25">
      <c r="O26" s="67" t="s">
        <v>108</v>
      </c>
      <c r="P26" s="68" t="s">
        <v>93</v>
      </c>
      <c r="Q26" s="68">
        <v>3.6506919999999998</v>
      </c>
      <c r="R26" s="68">
        <v>3.1876060000000002</v>
      </c>
      <c r="S26" s="68">
        <v>2.0284767399999999</v>
      </c>
      <c r="T26" s="68">
        <v>2.0935631699999999</v>
      </c>
      <c r="U26" s="68">
        <v>3.0063805000000001</v>
      </c>
      <c r="V26" s="68">
        <v>3.7762350599999999</v>
      </c>
      <c r="W26" s="68">
        <v>4.5938774800000006</v>
      </c>
      <c r="X26" s="68">
        <v>5.7537796200000004</v>
      </c>
      <c r="Y26" s="68">
        <v>9.8845079600000005</v>
      </c>
      <c r="Z26" s="68">
        <v>9.5663100600000011</v>
      </c>
      <c r="AA26" s="68">
        <v>12.871086029999999</v>
      </c>
      <c r="AB26" s="68">
        <v>14.653130470000001</v>
      </c>
      <c r="AC26" s="68">
        <v>15.92671947</v>
      </c>
      <c r="AD26" s="68">
        <v>14.577530269999999</v>
      </c>
      <c r="AE26" s="68">
        <v>17.259489590000001</v>
      </c>
      <c r="AF26" s="68">
        <v>17.762</v>
      </c>
      <c r="AG26" s="68">
        <v>20.472999999999999</v>
      </c>
      <c r="AH26" s="68">
        <v>21.908999999999999</v>
      </c>
      <c r="AI26" s="68">
        <f>19.2</f>
        <v>19.2</v>
      </c>
      <c r="AJ26" s="68">
        <v>18.536999999999999</v>
      </c>
    </row>
    <row r="27" spans="15:36" x14ac:dyDescent="0.25">
      <c r="O27" s="69" t="s">
        <v>109</v>
      </c>
      <c r="P27" s="70" t="s">
        <v>95</v>
      </c>
      <c r="Q27" s="71">
        <f t="shared" ref="Q27:AE27" si="6">Q26/Q25</f>
        <v>2.470105213302209</v>
      </c>
      <c r="R27" s="71">
        <f t="shared" si="6"/>
        <v>2.4686432710313668</v>
      </c>
      <c r="S27" s="71">
        <f t="shared" si="6"/>
        <v>2.5997929369666339</v>
      </c>
      <c r="T27" s="71">
        <f t="shared" si="6"/>
        <v>2.638739727532978</v>
      </c>
      <c r="U27" s="71">
        <f t="shared" si="6"/>
        <v>2.6550079821199102</v>
      </c>
      <c r="V27" s="71">
        <f t="shared" si="6"/>
        <v>2.7469960674427027</v>
      </c>
      <c r="W27" s="71">
        <f t="shared" si="6"/>
        <v>2.951499403612889</v>
      </c>
      <c r="X27" s="71">
        <f t="shared" si="6"/>
        <v>2.9650363375152735</v>
      </c>
      <c r="Y27" s="71">
        <f t="shared" si="6"/>
        <v>3.6234938212872443</v>
      </c>
      <c r="Z27" s="71">
        <f t="shared" si="6"/>
        <v>3.923569594346568</v>
      </c>
      <c r="AA27" s="71">
        <f t="shared" si="6"/>
        <v>3.8926179653603645</v>
      </c>
      <c r="AB27" s="71">
        <f t="shared" si="6"/>
        <v>3.8591856887825298</v>
      </c>
      <c r="AC27" s="71">
        <f t="shared" si="6"/>
        <v>3.9802384241546926</v>
      </c>
      <c r="AD27" s="71">
        <f t="shared" si="6"/>
        <v>4.1828965307089474</v>
      </c>
      <c r="AE27" s="71">
        <f t="shared" si="6"/>
        <v>4.2199287794536291</v>
      </c>
      <c r="AF27" s="71">
        <v>4.086036346905912</v>
      </c>
      <c r="AG27" s="71">
        <f>AG26/AG25</f>
        <v>4.0166764763586418</v>
      </c>
      <c r="AH27" s="71">
        <f>AH26/AH25</f>
        <v>4.0244305657604702</v>
      </c>
      <c r="AI27" s="71">
        <f>AI26/AI25</f>
        <v>4.1739130434782608</v>
      </c>
      <c r="AJ27" s="71">
        <f>AJ26/AJ25</f>
        <v>4.022786458333333</v>
      </c>
    </row>
    <row r="28" spans="15:36" x14ac:dyDescent="0.25">
      <c r="O28" s="62" t="s">
        <v>110</v>
      </c>
      <c r="P28" s="63"/>
      <c r="Q28" s="64"/>
      <c r="R28" s="64"/>
      <c r="S28" s="64"/>
      <c r="T28" s="64"/>
      <c r="U28" s="64"/>
      <c r="V28" s="64"/>
      <c r="W28" s="64"/>
      <c r="X28" s="64"/>
      <c r="Y28" s="64"/>
      <c r="Z28" s="64"/>
      <c r="AA28" s="64"/>
      <c r="AB28" s="64"/>
      <c r="AC28" s="64"/>
      <c r="AD28" s="64"/>
      <c r="AE28" s="64"/>
      <c r="AF28" s="64"/>
      <c r="AG28" s="64"/>
      <c r="AH28" s="64"/>
      <c r="AI28" s="64"/>
      <c r="AJ28" s="64"/>
    </row>
    <row r="29" spans="15:36" x14ac:dyDescent="0.25">
      <c r="O29" s="65"/>
      <c r="P29" s="66"/>
      <c r="Q29" s="66">
        <v>2000</v>
      </c>
      <c r="R29" s="66">
        <v>2001</v>
      </c>
      <c r="S29" s="66">
        <v>2002</v>
      </c>
      <c r="T29" s="66">
        <v>2003</v>
      </c>
      <c r="U29" s="66">
        <v>2004</v>
      </c>
      <c r="V29" s="66">
        <v>2005</v>
      </c>
      <c r="W29" s="66">
        <v>2006</v>
      </c>
      <c r="X29" s="66">
        <v>2007</v>
      </c>
      <c r="Y29" s="66">
        <v>2008</v>
      </c>
      <c r="Z29" s="66">
        <v>2009</v>
      </c>
      <c r="AA29" s="66">
        <v>2010</v>
      </c>
      <c r="AB29" s="66">
        <v>2011</v>
      </c>
      <c r="AC29" s="66">
        <v>2012</v>
      </c>
      <c r="AD29" s="66">
        <v>2013</v>
      </c>
      <c r="AE29" s="66">
        <v>2014</v>
      </c>
      <c r="AF29" s="66">
        <v>2015</v>
      </c>
      <c r="AG29" s="66">
        <v>2016</v>
      </c>
      <c r="AH29" s="66">
        <v>2017</v>
      </c>
      <c r="AI29" s="66">
        <v>2018</v>
      </c>
      <c r="AJ29" s="66">
        <v>2019</v>
      </c>
    </row>
    <row r="30" spans="15:36" x14ac:dyDescent="0.25">
      <c r="O30" s="67" t="s">
        <v>111</v>
      </c>
      <c r="P30" s="68" t="s">
        <v>91</v>
      </c>
      <c r="Q30" s="68"/>
      <c r="R30" s="68"/>
      <c r="S30" s="68"/>
      <c r="T30" s="68"/>
      <c r="U30" s="68"/>
      <c r="V30" s="68"/>
      <c r="W30" s="68"/>
      <c r="X30" s="68"/>
      <c r="Y30" s="68"/>
      <c r="Z30" s="68"/>
      <c r="AA30" s="68"/>
      <c r="AB30" s="68"/>
      <c r="AC30" s="68"/>
      <c r="AD30" s="68"/>
      <c r="AE30" s="68"/>
      <c r="AF30" s="68"/>
      <c r="AG30" s="68"/>
      <c r="AH30" s="68">
        <v>19.600000000000001</v>
      </c>
      <c r="AI30" s="68">
        <v>20.100000000000001</v>
      </c>
      <c r="AJ30" s="68">
        <v>18.007000000000001</v>
      </c>
    </row>
    <row r="31" spans="15:36" x14ac:dyDescent="0.25">
      <c r="O31" s="67" t="s">
        <v>112</v>
      </c>
      <c r="P31" s="68" t="s">
        <v>93</v>
      </c>
      <c r="Q31" s="68"/>
      <c r="R31" s="68"/>
      <c r="S31" s="68"/>
      <c r="T31" s="68"/>
      <c r="U31" s="68"/>
      <c r="V31" s="68"/>
      <c r="W31" s="68"/>
      <c r="X31" s="68"/>
      <c r="Y31" s="68"/>
      <c r="Z31" s="68"/>
      <c r="AA31" s="68"/>
      <c r="AB31" s="68"/>
      <c r="AC31" s="68"/>
      <c r="AD31" s="68"/>
      <c r="AE31" s="68"/>
      <c r="AF31" s="68"/>
      <c r="AG31" s="68"/>
      <c r="AH31" s="68">
        <v>36.9</v>
      </c>
      <c r="AI31" s="68">
        <v>39.700000000000003</v>
      </c>
      <c r="AJ31" s="68">
        <v>33.814999999999998</v>
      </c>
    </row>
    <row r="32" spans="15:36" x14ac:dyDescent="0.25">
      <c r="O32" s="69" t="s">
        <v>113</v>
      </c>
      <c r="P32" s="70" t="s">
        <v>95</v>
      </c>
      <c r="Q32" s="71"/>
      <c r="R32" s="71"/>
      <c r="S32" s="71"/>
      <c r="T32" s="71"/>
      <c r="U32" s="71"/>
      <c r="V32" s="71"/>
      <c r="W32" s="71"/>
      <c r="X32" s="71"/>
      <c r="Y32" s="71"/>
      <c r="Z32" s="71"/>
      <c r="AA32" s="71"/>
      <c r="AB32" s="71"/>
      <c r="AC32" s="71"/>
      <c r="AD32" s="71"/>
      <c r="AE32" s="71"/>
      <c r="AF32" s="71"/>
      <c r="AG32" s="71"/>
      <c r="AH32" s="71">
        <f>AH31/AH30</f>
        <v>1.8826530612244896</v>
      </c>
      <c r="AI32" s="71">
        <f>AI31/AI30</f>
        <v>1.9751243781094527</v>
      </c>
      <c r="AJ32" s="71">
        <f>AJ31/AJ30</f>
        <v>1.8778808241239515</v>
      </c>
    </row>
  </sheetData>
  <pageMargins left="0.7" right="0.7" top="0.75" bottom="0.75" header="0.3" footer="0.3"/>
  <pageSetup paperSize="12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4FC75-EC32-4C73-887D-A1FDCFA849E5}">
  <dimension ref="A1:M44"/>
  <sheetViews>
    <sheetView zoomScaleNormal="100" zoomScalePageLayoutView="90" workbookViewId="0">
      <selection activeCell="A36" sqref="A36:XFD36"/>
    </sheetView>
  </sheetViews>
  <sheetFormatPr baseColWidth="10" defaultRowHeight="15" x14ac:dyDescent="0.25"/>
  <cols>
    <col min="1" max="1" width="27.85546875" customWidth="1"/>
    <col min="2" max="2" width="9.5703125" bestFit="1" customWidth="1"/>
    <col min="3" max="3" width="10.5703125" bestFit="1" customWidth="1"/>
    <col min="4" max="4" width="8.85546875" bestFit="1" customWidth="1"/>
    <col min="5" max="5" width="9.5703125" bestFit="1" customWidth="1"/>
    <col min="6" max="6" width="10.5703125" bestFit="1" customWidth="1"/>
    <col min="7" max="7" width="8.85546875" bestFit="1" customWidth="1"/>
    <col min="8" max="8" width="9.5703125" bestFit="1" customWidth="1"/>
    <col min="9" max="9" width="10.5703125" bestFit="1" customWidth="1"/>
    <col min="10" max="10" width="8.85546875" bestFit="1" customWidth="1"/>
  </cols>
  <sheetData>
    <row r="1" spans="1:10" ht="29.25" customHeight="1" x14ac:dyDescent="0.25">
      <c r="A1" s="338" t="s">
        <v>403</v>
      </c>
      <c r="B1" s="339"/>
      <c r="C1" s="339"/>
      <c r="D1" s="339"/>
      <c r="E1" s="339"/>
      <c r="F1" s="339"/>
      <c r="G1" s="339"/>
      <c r="H1" s="339"/>
      <c r="I1" s="339"/>
      <c r="J1" s="339"/>
    </row>
    <row r="2" spans="1:10" x14ac:dyDescent="0.25">
      <c r="A2" s="73"/>
      <c r="B2" s="74" t="s">
        <v>122</v>
      </c>
      <c r="C2" s="74" t="s">
        <v>123</v>
      </c>
      <c r="D2" s="74" t="s">
        <v>128</v>
      </c>
      <c r="E2" s="74" t="s">
        <v>122</v>
      </c>
      <c r="F2" s="74" t="s">
        <v>123</v>
      </c>
      <c r="G2" s="74" t="s">
        <v>128</v>
      </c>
      <c r="H2" s="74" t="s">
        <v>122</v>
      </c>
      <c r="I2" s="74" t="s">
        <v>123</v>
      </c>
      <c r="J2" s="74" t="s">
        <v>128</v>
      </c>
    </row>
    <row r="3" spans="1:10" x14ac:dyDescent="0.25">
      <c r="A3" s="73"/>
      <c r="B3" s="74" t="s">
        <v>124</v>
      </c>
      <c r="C3" s="74" t="s">
        <v>125</v>
      </c>
      <c r="D3" s="74" t="s">
        <v>124</v>
      </c>
      <c r="E3" s="74" t="s">
        <v>126</v>
      </c>
      <c r="F3" s="74" t="s">
        <v>127</v>
      </c>
      <c r="G3" s="74" t="s">
        <v>126</v>
      </c>
      <c r="H3" s="74" t="s">
        <v>135</v>
      </c>
      <c r="I3" s="74" t="s">
        <v>136</v>
      </c>
      <c r="J3" s="74" t="s">
        <v>135</v>
      </c>
    </row>
    <row r="4" spans="1:10" x14ac:dyDescent="0.25">
      <c r="A4" s="73" t="s">
        <v>114</v>
      </c>
      <c r="B4" s="75">
        <v>238.87979799999999</v>
      </c>
      <c r="C4" s="75">
        <v>13.939080000000001</v>
      </c>
      <c r="D4" s="77">
        <f>B4/SUM($B$4:$B$9)</f>
        <v>0.15713324698803238</v>
      </c>
      <c r="E4" s="75">
        <v>235.29123353999992</v>
      </c>
      <c r="F4" s="75">
        <v>13.23848180888889</v>
      </c>
      <c r="G4" s="77">
        <v>0.15603556807738458</v>
      </c>
      <c r="H4" s="75">
        <v>213.44108900000001</v>
      </c>
      <c r="I4" s="75">
        <v>12.419422000000001</v>
      </c>
      <c r="J4" s="77">
        <f>H4/SUM($H$4:$H$9)</f>
        <v>0.14771120305668284</v>
      </c>
    </row>
    <row r="5" spans="1:10" x14ac:dyDescent="0.25">
      <c r="A5" s="73" t="s">
        <v>115</v>
      </c>
      <c r="B5" s="75">
        <v>540.98604499999999</v>
      </c>
      <c r="C5" s="75">
        <v>23.424492999999998</v>
      </c>
      <c r="D5" s="77">
        <f t="shared" ref="D5:D9" si="0">B5/SUM($B$4:$B$9)</f>
        <v>0.35585635343706962</v>
      </c>
      <c r="E5" s="75">
        <v>527.40607547999969</v>
      </c>
      <c r="F5" s="75">
        <v>22.187995882222221</v>
      </c>
      <c r="G5" s="77">
        <v>0.34975424012554884</v>
      </c>
      <c r="H5" s="75">
        <v>517.40012100000001</v>
      </c>
      <c r="I5" s="75">
        <v>22.222055000000001</v>
      </c>
      <c r="J5" s="77">
        <f t="shared" ref="J5:J9" si="1">H5/SUM($H$4:$H$9)</f>
        <v>0.35806505060786709</v>
      </c>
    </row>
    <row r="6" spans="1:10" x14ac:dyDescent="0.25">
      <c r="A6" s="73" t="s">
        <v>116</v>
      </c>
      <c r="B6" s="75">
        <v>311.54905200000002</v>
      </c>
      <c r="C6" s="75">
        <v>9.042897</v>
      </c>
      <c r="D6" s="77">
        <f t="shared" si="0"/>
        <v>0.20493450909902122</v>
      </c>
      <c r="E6" s="75">
        <v>303.35164530999998</v>
      </c>
      <c r="F6" s="75">
        <v>8.6860669644444428</v>
      </c>
      <c r="G6" s="77">
        <v>0.20117046262630234</v>
      </c>
      <c r="H6" s="75">
        <v>281.08668599999999</v>
      </c>
      <c r="I6" s="75">
        <v>8.2078319999999998</v>
      </c>
      <c r="J6" s="77">
        <f t="shared" si="1"/>
        <v>0.19452511579097145</v>
      </c>
    </row>
    <row r="7" spans="1:10" x14ac:dyDescent="0.25">
      <c r="A7" s="73" t="s">
        <v>117</v>
      </c>
      <c r="B7" s="75">
        <v>206.610738</v>
      </c>
      <c r="C7" s="75">
        <v>4.4704420000000002</v>
      </c>
      <c r="D7" s="77">
        <f t="shared" si="0"/>
        <v>0.13590691383845546</v>
      </c>
      <c r="E7" s="75">
        <v>210.33013243000008</v>
      </c>
      <c r="F7" s="75">
        <v>4.5181583822222233</v>
      </c>
      <c r="G7" s="77">
        <v>0.13948238191342266</v>
      </c>
      <c r="H7" s="75">
        <v>204.20909800000001</v>
      </c>
      <c r="I7" s="75">
        <v>4.4205009999999998</v>
      </c>
      <c r="J7" s="77">
        <f t="shared" si="1"/>
        <v>0.14132223407415265</v>
      </c>
    </row>
    <row r="8" spans="1:10" x14ac:dyDescent="0.25">
      <c r="A8" s="73" t="s">
        <v>118</v>
      </c>
      <c r="B8" s="75">
        <v>125.53328999999999</v>
      </c>
      <c r="C8" s="75">
        <v>1.688949</v>
      </c>
      <c r="D8" s="77">
        <f t="shared" si="0"/>
        <v>8.257480803290991E-2</v>
      </c>
      <c r="E8" s="75">
        <v>126.51553557000008</v>
      </c>
      <c r="F8" s="75">
        <v>1.6813224044444444</v>
      </c>
      <c r="G8" s="77">
        <v>8.3899953118837842E-2</v>
      </c>
      <c r="H8" s="75">
        <v>120.66380599999999</v>
      </c>
      <c r="I8" s="75">
        <v>1.6102890000000001</v>
      </c>
      <c r="J8" s="77">
        <f t="shared" si="1"/>
        <v>8.3504989752269221E-2</v>
      </c>
    </row>
    <row r="9" spans="1:10" x14ac:dyDescent="0.25">
      <c r="A9" s="73" t="s">
        <v>119</v>
      </c>
      <c r="B9" s="75">
        <v>96.678217000000004</v>
      </c>
      <c r="C9" s="75">
        <v>0.45560400000000001</v>
      </c>
      <c r="D9" s="77">
        <f t="shared" si="0"/>
        <v>6.3594168604511267E-2</v>
      </c>
      <c r="E9" s="75">
        <v>105.03870619999999</v>
      </c>
      <c r="F9" s="75">
        <v>0.42508647111111103</v>
      </c>
      <c r="G9" s="77">
        <v>6.9657394138503706E-2</v>
      </c>
      <c r="H9" s="75">
        <v>108.188372</v>
      </c>
      <c r="I9" s="75">
        <v>0.45341700000000001</v>
      </c>
      <c r="J9" s="77">
        <f t="shared" si="1"/>
        <v>7.4871406718056713E-2</v>
      </c>
    </row>
    <row r="10" spans="1:10" x14ac:dyDescent="0.25">
      <c r="A10" s="343" t="s">
        <v>120</v>
      </c>
      <c r="B10" s="343"/>
      <c r="C10" s="343"/>
      <c r="D10" s="343"/>
      <c r="E10" s="343"/>
      <c r="F10" s="343"/>
      <c r="G10" s="343"/>
      <c r="H10" s="343"/>
      <c r="I10" s="343"/>
      <c r="J10" s="343"/>
    </row>
    <row r="11" spans="1:10" x14ac:dyDescent="0.25">
      <c r="A11" s="343" t="s">
        <v>121</v>
      </c>
      <c r="B11" s="343"/>
      <c r="C11" s="343"/>
      <c r="D11" s="343"/>
      <c r="E11" s="343"/>
      <c r="F11" s="343"/>
      <c r="G11" s="343"/>
      <c r="H11" s="343"/>
      <c r="I11" s="343"/>
      <c r="J11" s="343"/>
    </row>
    <row r="35" spans="1:13" ht="30" customHeight="1" x14ac:dyDescent="0.25">
      <c r="A35" s="338" t="s">
        <v>404</v>
      </c>
      <c r="B35" s="339"/>
      <c r="C35" s="339"/>
      <c r="D35" s="339"/>
      <c r="E35" s="339"/>
      <c r="F35" s="339"/>
      <c r="G35" s="339"/>
      <c r="H35" s="339"/>
      <c r="I35" s="339"/>
      <c r="J35" s="339"/>
    </row>
    <row r="36" spans="1:13" x14ac:dyDescent="0.25">
      <c r="A36" s="73"/>
      <c r="B36" s="74" t="s">
        <v>122</v>
      </c>
      <c r="C36" s="74" t="s">
        <v>91</v>
      </c>
      <c r="D36" s="74" t="s">
        <v>128</v>
      </c>
      <c r="E36" s="74" t="s">
        <v>122</v>
      </c>
      <c r="F36" s="74" t="s">
        <v>91</v>
      </c>
      <c r="G36" s="74" t="s">
        <v>128</v>
      </c>
      <c r="H36" s="74" t="s">
        <v>122</v>
      </c>
      <c r="I36" s="74" t="s">
        <v>91</v>
      </c>
      <c r="J36" s="74" t="s">
        <v>128</v>
      </c>
    </row>
    <row r="37" spans="1:13" x14ac:dyDescent="0.25">
      <c r="A37" s="73"/>
      <c r="B37" s="74" t="s">
        <v>124</v>
      </c>
      <c r="C37" s="74" t="s">
        <v>125</v>
      </c>
      <c r="D37" s="74" t="s">
        <v>124</v>
      </c>
      <c r="E37" s="74" t="s">
        <v>126</v>
      </c>
      <c r="F37" s="74" t="s">
        <v>127</v>
      </c>
      <c r="G37" s="74" t="s">
        <v>126</v>
      </c>
      <c r="H37" s="74" t="s">
        <v>135</v>
      </c>
      <c r="I37" s="74" t="s">
        <v>136</v>
      </c>
      <c r="J37" s="74" t="s">
        <v>135</v>
      </c>
    </row>
    <row r="38" spans="1:13" x14ac:dyDescent="0.25">
      <c r="A38" s="73" t="s">
        <v>129</v>
      </c>
      <c r="B38" s="75">
        <v>126.27732399999999</v>
      </c>
      <c r="C38" s="75">
        <v>193.623526</v>
      </c>
      <c r="D38" s="77">
        <v>0.37126264615196958</v>
      </c>
      <c r="E38" s="75">
        <v>74.585945950000038</v>
      </c>
      <c r="F38" s="75">
        <v>99.618221000000005</v>
      </c>
      <c r="G38" s="77">
        <v>0.20822235918178392</v>
      </c>
      <c r="H38" s="75">
        <v>87.236891999999997</v>
      </c>
      <c r="I38" s="75">
        <v>140.716948</v>
      </c>
      <c r="J38" s="77">
        <f>H38/SUM($H$38:$H$43)</f>
        <v>0.24056456923509656</v>
      </c>
      <c r="M38" s="72"/>
    </row>
    <row r="39" spans="1:13" x14ac:dyDescent="0.25">
      <c r="A39" s="73" t="s">
        <v>130</v>
      </c>
      <c r="B39" s="75">
        <v>112.588087</v>
      </c>
      <c r="C39" s="75">
        <v>127.400583</v>
      </c>
      <c r="D39" s="77">
        <v>0.33101549653370999</v>
      </c>
      <c r="E39" s="75">
        <v>85.707667139999998</v>
      </c>
      <c r="F39" s="75">
        <v>95.318815999999998</v>
      </c>
      <c r="G39" s="77">
        <v>0.23927098362232208</v>
      </c>
      <c r="H39" s="75">
        <v>76.575999999999993</v>
      </c>
      <c r="I39" s="75">
        <v>86.941073000000003</v>
      </c>
      <c r="J39" s="77">
        <f t="shared" ref="J39:J43" si="2">H39/SUM($H$38:$H$43)</f>
        <v>0.2111660792975838</v>
      </c>
      <c r="M39" s="72"/>
    </row>
    <row r="40" spans="1:13" x14ac:dyDescent="0.25">
      <c r="A40" s="73" t="s">
        <v>131</v>
      </c>
      <c r="B40" s="75">
        <v>62.229281</v>
      </c>
      <c r="C40" s="75">
        <v>53.504049000000002</v>
      </c>
      <c r="D40" s="77">
        <v>0.18295769026745043</v>
      </c>
      <c r="E40" s="75">
        <v>157.57347421999998</v>
      </c>
      <c r="F40" s="75">
        <v>139.8292386</v>
      </c>
      <c r="G40" s="77">
        <v>0.43989950289768209</v>
      </c>
      <c r="H40" s="75">
        <v>121.524142</v>
      </c>
      <c r="I40" s="75">
        <v>109.39868300000001</v>
      </c>
      <c r="J40" s="77">
        <f t="shared" si="2"/>
        <v>0.33511513537064924</v>
      </c>
      <c r="M40" s="72"/>
    </row>
    <row r="41" spans="1:13" x14ac:dyDescent="0.25">
      <c r="A41" s="73" t="s">
        <v>132</v>
      </c>
      <c r="B41" s="75">
        <v>33.604339000000003</v>
      </c>
      <c r="C41" s="75">
        <v>18.101331999999999</v>
      </c>
      <c r="D41" s="77">
        <v>9.8798702919360507E-2</v>
      </c>
      <c r="E41" s="75">
        <v>35.111726320000002</v>
      </c>
      <c r="F41" s="75">
        <v>19.646652</v>
      </c>
      <c r="G41" s="77">
        <v>9.8021770672408193E-2</v>
      </c>
      <c r="H41" s="75">
        <v>62.097760999999998</v>
      </c>
      <c r="I41" s="75">
        <v>40.163291999999998</v>
      </c>
      <c r="J41" s="77">
        <f t="shared" si="2"/>
        <v>0.17124086820320214</v>
      </c>
      <c r="M41" s="72"/>
    </row>
    <row r="42" spans="1:13" x14ac:dyDescent="0.25">
      <c r="A42" s="73" t="s">
        <v>133</v>
      </c>
      <c r="B42" s="75">
        <v>4.9439719999999996</v>
      </c>
      <c r="C42" s="75">
        <v>1.2915220000000001</v>
      </c>
      <c r="D42" s="77">
        <v>1.4535564019564157E-2</v>
      </c>
      <c r="E42" s="75">
        <v>5.2016067400000008</v>
      </c>
      <c r="F42" s="75">
        <v>1.3886400000000001</v>
      </c>
      <c r="G42" s="77">
        <v>1.4521379505795054E-2</v>
      </c>
      <c r="H42" s="75">
        <v>14.746649</v>
      </c>
      <c r="I42" s="75">
        <v>2.3683730000000001</v>
      </c>
      <c r="J42" s="77">
        <f t="shared" si="2"/>
        <v>4.0665378866846465E-2</v>
      </c>
      <c r="M42" s="72"/>
    </row>
    <row r="43" spans="1:13" x14ac:dyDescent="0.25">
      <c r="A43" s="73" t="s">
        <v>134</v>
      </c>
      <c r="B43" s="75">
        <v>0.48635099999999998</v>
      </c>
      <c r="C43" s="75">
        <v>8.489E-3</v>
      </c>
      <c r="D43" s="77">
        <v>1.4299001079454024E-3</v>
      </c>
      <c r="E43" s="75">
        <v>2.2926489999999997E-2</v>
      </c>
      <c r="F43" s="75">
        <v>2.5500000000000002E-4</v>
      </c>
      <c r="G43" s="77">
        <v>6.4004120008852335E-5</v>
      </c>
      <c r="H43" s="75">
        <v>0.45255600000000001</v>
      </c>
      <c r="I43" s="75">
        <v>3.1947999999999997E-2</v>
      </c>
      <c r="J43" s="77">
        <f t="shared" si="2"/>
        <v>1.2479690266218833E-3</v>
      </c>
      <c r="M43" s="72"/>
    </row>
    <row r="44" spans="1:13" x14ac:dyDescent="0.25">
      <c r="A44" s="340" t="s">
        <v>120</v>
      </c>
      <c r="B44" s="341"/>
      <c r="C44" s="341"/>
      <c r="D44" s="341"/>
      <c r="E44" s="341"/>
      <c r="F44" s="341"/>
      <c r="G44" s="341"/>
      <c r="H44" s="341"/>
      <c r="I44" s="341"/>
      <c r="J44" s="342"/>
    </row>
  </sheetData>
  <mergeCells count="5">
    <mergeCell ref="A35:J35"/>
    <mergeCell ref="A44:J44"/>
    <mergeCell ref="A1:J1"/>
    <mergeCell ref="A10:J10"/>
    <mergeCell ref="A11:J11"/>
  </mergeCells>
  <pageMargins left="0.7" right="0.7" top="0.75" bottom="0.75" header="0.3" footer="0.3"/>
  <pageSetup paperSize="12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1D705-E271-47A4-B908-E6BD5C4A9CAD}">
  <dimension ref="A1:I42"/>
  <sheetViews>
    <sheetView zoomScaleNormal="100" workbookViewId="0">
      <selection sqref="A1:I1"/>
    </sheetView>
  </sheetViews>
  <sheetFormatPr baseColWidth="10" defaultRowHeight="15" x14ac:dyDescent="0.25"/>
  <cols>
    <col min="1" max="1" width="25.28515625" customWidth="1"/>
    <col min="2" max="2" width="8.140625" customWidth="1"/>
    <col min="3" max="3" width="8" customWidth="1"/>
    <col min="4" max="4" width="8.5703125" customWidth="1"/>
    <col min="5" max="5" width="6" style="85" customWidth="1"/>
    <col min="6" max="6" width="9.42578125" customWidth="1"/>
    <col min="7" max="8" width="9.5703125" customWidth="1"/>
    <col min="9" max="9" width="5.7109375" customWidth="1"/>
  </cols>
  <sheetData>
    <row r="1" spans="1:9" x14ac:dyDescent="0.25">
      <c r="A1" s="345" t="s">
        <v>137</v>
      </c>
      <c r="B1" s="345"/>
      <c r="C1" s="345"/>
      <c r="D1" s="345"/>
      <c r="E1" s="345"/>
      <c r="F1" s="345"/>
      <c r="G1" s="345"/>
      <c r="H1" s="345"/>
      <c r="I1" s="345"/>
    </row>
    <row r="2" spans="1:9" x14ac:dyDescent="0.25">
      <c r="A2" s="78"/>
      <c r="B2" s="349" t="s">
        <v>170</v>
      </c>
      <c r="C2" s="349"/>
      <c r="D2" s="349"/>
      <c r="E2" s="349"/>
      <c r="F2" s="349" t="s">
        <v>171</v>
      </c>
      <c r="G2" s="349"/>
      <c r="H2" s="349"/>
      <c r="I2" s="349"/>
    </row>
    <row r="3" spans="1:9" s="112" customFormat="1" x14ac:dyDescent="0.25">
      <c r="A3" s="350" t="s">
        <v>140</v>
      </c>
      <c r="B3" s="352">
        <v>2019</v>
      </c>
      <c r="C3" s="346" t="s">
        <v>392</v>
      </c>
      <c r="D3" s="347"/>
      <c r="E3" s="348"/>
      <c r="F3" s="352">
        <v>2019</v>
      </c>
      <c r="G3" s="354" t="s">
        <v>392</v>
      </c>
      <c r="H3" s="355"/>
      <c r="I3" s="356"/>
    </row>
    <row r="4" spans="1:9" ht="25.5" x14ac:dyDescent="0.25">
      <c r="A4" s="351"/>
      <c r="B4" s="353"/>
      <c r="C4" s="291">
        <v>2019</v>
      </c>
      <c r="D4" s="291">
        <v>2020</v>
      </c>
      <c r="E4" s="83" t="s">
        <v>393</v>
      </c>
      <c r="F4" s="353"/>
      <c r="G4" s="291">
        <v>2019</v>
      </c>
      <c r="H4" s="291">
        <v>2020</v>
      </c>
      <c r="I4" s="81" t="s">
        <v>393</v>
      </c>
    </row>
    <row r="5" spans="1:9" x14ac:dyDescent="0.25">
      <c r="A5" s="346"/>
      <c r="B5" s="347"/>
      <c r="C5" s="347"/>
      <c r="D5" s="347"/>
      <c r="E5" s="347"/>
      <c r="F5" s="347"/>
      <c r="G5" s="347"/>
      <c r="H5" s="347"/>
      <c r="I5" s="348"/>
    </row>
    <row r="6" spans="1:9" x14ac:dyDescent="0.25">
      <c r="A6" s="78" t="s">
        <v>141</v>
      </c>
      <c r="B6" s="79">
        <v>879569.58213200013</v>
      </c>
      <c r="C6" s="79">
        <v>84776.646412499991</v>
      </c>
      <c r="D6" s="79">
        <v>85854.493358999986</v>
      </c>
      <c r="E6" s="82">
        <v>1.2713960649675755</v>
      </c>
      <c r="F6" s="79">
        <v>1948169.2833400003</v>
      </c>
      <c r="G6" s="79">
        <v>189286.37369000004</v>
      </c>
      <c r="H6" s="79">
        <v>190620.43729999996</v>
      </c>
      <c r="I6" s="82">
        <v>0.7047858670401439</v>
      </c>
    </row>
    <row r="7" spans="1:9" x14ac:dyDescent="0.25">
      <c r="A7" s="346"/>
      <c r="B7" s="347"/>
      <c r="C7" s="347"/>
      <c r="D7" s="347"/>
      <c r="E7" s="347"/>
      <c r="F7" s="347"/>
      <c r="G7" s="347"/>
      <c r="H7" s="347"/>
      <c r="I7" s="348"/>
    </row>
    <row r="8" spans="1:9" x14ac:dyDescent="0.25">
      <c r="A8" s="78" t="s">
        <v>71</v>
      </c>
      <c r="B8" s="79">
        <v>444001.64039120002</v>
      </c>
      <c r="C8" s="79">
        <v>42095.000903099994</v>
      </c>
      <c r="D8" s="79">
        <v>46280.771138999997</v>
      </c>
      <c r="E8" s="86">
        <v>9.9436278562753415</v>
      </c>
      <c r="F8" s="79">
        <v>1445019.6732800002</v>
      </c>
      <c r="G8" s="79">
        <v>137173.19391000003</v>
      </c>
      <c r="H8" s="79">
        <v>148367.15403999996</v>
      </c>
      <c r="I8" s="82">
        <v>8.1604574559547984</v>
      </c>
    </row>
    <row r="9" spans="1:9" x14ac:dyDescent="0.25">
      <c r="A9" s="78" t="s">
        <v>142</v>
      </c>
      <c r="B9" s="79">
        <v>32796.679317999995</v>
      </c>
      <c r="C9" s="79">
        <v>3281.8735200000006</v>
      </c>
      <c r="D9" s="79">
        <v>3810.3454589999997</v>
      </c>
      <c r="E9" s="86">
        <v>16.102751546622642</v>
      </c>
      <c r="F9" s="79">
        <v>103951.68497999998</v>
      </c>
      <c r="G9" s="79">
        <v>10573.71132</v>
      </c>
      <c r="H9" s="79">
        <v>11951.492390000001</v>
      </c>
      <c r="I9" s="82">
        <v>13.030250479734121</v>
      </c>
    </row>
    <row r="10" spans="1:9" x14ac:dyDescent="0.25">
      <c r="A10" s="78" t="s">
        <v>143</v>
      </c>
      <c r="B10" s="79">
        <v>4.8285</v>
      </c>
      <c r="C10" s="79">
        <v>0.67049999999999998</v>
      </c>
      <c r="D10" s="79">
        <v>0.09</v>
      </c>
      <c r="E10" s="86">
        <v>-86.577181208053688</v>
      </c>
      <c r="F10" s="79">
        <v>35.277860000000004</v>
      </c>
      <c r="G10" s="79">
        <v>4.7341999999999995</v>
      </c>
      <c r="H10" s="79">
        <v>0.69162000000000001</v>
      </c>
      <c r="I10" s="82">
        <v>-85.390984749271254</v>
      </c>
    </row>
    <row r="11" spans="1:9" x14ac:dyDescent="0.25">
      <c r="A11" s="78" t="s">
        <v>144</v>
      </c>
      <c r="B11" s="79">
        <v>691.79549999999995</v>
      </c>
      <c r="C11" s="79">
        <v>198.57</v>
      </c>
      <c r="D11" s="79">
        <v>9.3734999999999999</v>
      </c>
      <c r="E11" s="87">
        <v>-95.279498413657649</v>
      </c>
      <c r="F11" s="79">
        <v>697.22969999999998</v>
      </c>
      <c r="G11" s="79">
        <v>135.99199999999999</v>
      </c>
      <c r="H11" s="79">
        <v>40.593770000000006</v>
      </c>
      <c r="I11" s="82">
        <v>-70.149883816695095</v>
      </c>
    </row>
    <row r="12" spans="1:9" x14ac:dyDescent="0.25">
      <c r="A12" s="78" t="s">
        <v>145</v>
      </c>
      <c r="B12" s="79">
        <v>178.79400000000001</v>
      </c>
      <c r="C12" s="79">
        <v>7.92</v>
      </c>
      <c r="D12" s="79">
        <v>8.82</v>
      </c>
      <c r="E12" s="86">
        <v>11.363636363636374</v>
      </c>
      <c r="F12" s="79">
        <v>728.48215000000005</v>
      </c>
      <c r="G12" s="79">
        <v>30.587299999999999</v>
      </c>
      <c r="H12" s="79">
        <v>35.967169999999996</v>
      </c>
      <c r="I12" s="82">
        <v>17.588574342946245</v>
      </c>
    </row>
    <row r="13" spans="1:9" x14ac:dyDescent="0.25">
      <c r="A13" s="78" t="s">
        <v>146</v>
      </c>
      <c r="B13" s="79">
        <v>1537.3179</v>
      </c>
      <c r="C13" s="79">
        <v>151.1669</v>
      </c>
      <c r="D13" s="79">
        <v>201.3295</v>
      </c>
      <c r="E13" s="86">
        <v>33.183587147715542</v>
      </c>
      <c r="F13" s="79">
        <v>4851.1858000000011</v>
      </c>
      <c r="G13" s="79">
        <v>454.39098999999993</v>
      </c>
      <c r="H13" s="79">
        <v>696.77968999999985</v>
      </c>
      <c r="I13" s="86">
        <v>53.343641342888418</v>
      </c>
    </row>
    <row r="14" spans="1:9" x14ac:dyDescent="0.25">
      <c r="A14" s="78" t="s">
        <v>147</v>
      </c>
      <c r="B14" s="79">
        <v>40815.580836999994</v>
      </c>
      <c r="C14" s="79">
        <v>3583.4289020000001</v>
      </c>
      <c r="D14" s="79">
        <v>4018.4930299999996</v>
      </c>
      <c r="E14" s="86">
        <v>12.141000697884067</v>
      </c>
      <c r="F14" s="79">
        <v>116216.83512999999</v>
      </c>
      <c r="G14" s="79">
        <v>10009.253709999997</v>
      </c>
      <c r="H14" s="79">
        <v>11076.873450000005</v>
      </c>
      <c r="I14" s="82">
        <v>10.666327090234248</v>
      </c>
    </row>
    <row r="15" spans="1:9" x14ac:dyDescent="0.25">
      <c r="A15" s="78" t="s">
        <v>148</v>
      </c>
      <c r="B15" s="79">
        <v>4223.8457500000004</v>
      </c>
      <c r="C15" s="79">
        <v>329.553</v>
      </c>
      <c r="D15" s="79">
        <v>427.92439000000002</v>
      </c>
      <c r="E15" s="86">
        <v>29.849945228840284</v>
      </c>
      <c r="F15" s="79">
        <v>12610.332469999999</v>
      </c>
      <c r="G15" s="79">
        <v>1046.6435900000001</v>
      </c>
      <c r="H15" s="79">
        <v>1390.88921</v>
      </c>
      <c r="I15" s="82">
        <v>32.890434077946225</v>
      </c>
    </row>
    <row r="16" spans="1:9" x14ac:dyDescent="0.25">
      <c r="A16" s="78" t="s">
        <v>149</v>
      </c>
      <c r="B16" s="79">
        <v>43691.104656500007</v>
      </c>
      <c r="C16" s="79">
        <v>3695.1612300000002</v>
      </c>
      <c r="D16" s="79">
        <v>5188.0690299999997</v>
      </c>
      <c r="E16" s="86">
        <v>40.401695814501693</v>
      </c>
      <c r="F16" s="79">
        <v>117382.17109000006</v>
      </c>
      <c r="G16" s="79">
        <v>9820.5994199999986</v>
      </c>
      <c r="H16" s="79">
        <v>13975.780419999996</v>
      </c>
      <c r="I16" s="82">
        <v>42.310869451999281</v>
      </c>
    </row>
    <row r="17" spans="1:9" x14ac:dyDescent="0.25">
      <c r="A17" s="78" t="s">
        <v>150</v>
      </c>
      <c r="B17" s="79">
        <v>129.16225</v>
      </c>
      <c r="C17" s="79">
        <v>18.1035</v>
      </c>
      <c r="D17" s="79">
        <v>38.110500000000002</v>
      </c>
      <c r="E17" s="86">
        <v>110.51454138702462</v>
      </c>
      <c r="F17" s="79">
        <v>888.55829000000006</v>
      </c>
      <c r="G17" s="79">
        <v>90.952770000000001</v>
      </c>
      <c r="H17" s="79">
        <v>186.23685999999998</v>
      </c>
      <c r="I17" s="82">
        <v>104.76216392309982</v>
      </c>
    </row>
    <row r="18" spans="1:9" x14ac:dyDescent="0.25">
      <c r="A18" s="78" t="s">
        <v>151</v>
      </c>
      <c r="B18" s="79">
        <v>80359.330487400017</v>
      </c>
      <c r="C18" s="79">
        <v>7032.7492351000001</v>
      </c>
      <c r="D18" s="79">
        <v>7433.4945259999995</v>
      </c>
      <c r="E18" s="86">
        <v>5.698273569885103</v>
      </c>
      <c r="F18" s="79">
        <v>276383.31130000012</v>
      </c>
      <c r="G18" s="79">
        <v>25875.40375999999</v>
      </c>
      <c r="H18" s="79">
        <v>25204.937049999997</v>
      </c>
      <c r="I18" s="86">
        <v>-2.5911352580957612</v>
      </c>
    </row>
    <row r="19" spans="1:9" x14ac:dyDescent="0.25">
      <c r="A19" s="78" t="s">
        <v>152</v>
      </c>
      <c r="B19" s="79">
        <v>29492.770469999999</v>
      </c>
      <c r="C19" s="79">
        <v>3371.2209699999999</v>
      </c>
      <c r="D19" s="79">
        <v>2478.6961499999998</v>
      </c>
      <c r="E19" s="86">
        <v>-26.474824045722528</v>
      </c>
      <c r="F19" s="79">
        <v>102862.20537000001</v>
      </c>
      <c r="G19" s="79">
        <v>10474.447539999994</v>
      </c>
      <c r="H19" s="79">
        <v>8652.5577700000013</v>
      </c>
      <c r="I19" s="86">
        <v>-17.393659790098994</v>
      </c>
    </row>
    <row r="20" spans="1:9" x14ac:dyDescent="0.25">
      <c r="A20" s="78" t="s">
        <v>153</v>
      </c>
      <c r="B20" s="79">
        <v>5275.91165</v>
      </c>
      <c r="C20" s="79">
        <v>497.72949999999997</v>
      </c>
      <c r="D20" s="79">
        <v>664.81650000000002</v>
      </c>
      <c r="E20" s="86">
        <v>33.569840646375212</v>
      </c>
      <c r="F20" s="79">
        <v>17004.070090000016</v>
      </c>
      <c r="G20" s="79">
        <v>1484.1414800000002</v>
      </c>
      <c r="H20" s="79">
        <v>2301.5335700000001</v>
      </c>
      <c r="I20" s="82">
        <v>55.075078826042898</v>
      </c>
    </row>
    <row r="21" spans="1:9" x14ac:dyDescent="0.25">
      <c r="A21" s="78" t="s">
        <v>154</v>
      </c>
      <c r="B21" s="79">
        <v>32268.657618000001</v>
      </c>
      <c r="C21" s="79">
        <v>2924.890218</v>
      </c>
      <c r="D21" s="79">
        <v>2893.3355040000001</v>
      </c>
      <c r="E21" s="86">
        <v>-1.0788341321602388</v>
      </c>
      <c r="F21" s="79">
        <v>89027.096370000028</v>
      </c>
      <c r="G21" s="79">
        <v>8310.8011999999999</v>
      </c>
      <c r="H21" s="79">
        <v>8087.6105599999983</v>
      </c>
      <c r="I21" s="82">
        <v>-2.6855490178251671</v>
      </c>
    </row>
    <row r="22" spans="1:9" x14ac:dyDescent="0.25">
      <c r="A22" s="78" t="s">
        <v>155</v>
      </c>
      <c r="B22" s="79">
        <v>7519.0720999999994</v>
      </c>
      <c r="C22" s="79">
        <v>769.96</v>
      </c>
      <c r="D22" s="79">
        <v>1052.33475</v>
      </c>
      <c r="E22" s="86">
        <v>36.6739505948361</v>
      </c>
      <c r="F22" s="79">
        <v>32948.962229999997</v>
      </c>
      <c r="G22" s="79">
        <v>3375.9706499999993</v>
      </c>
      <c r="H22" s="79">
        <v>4483.5640100000001</v>
      </c>
      <c r="I22" s="86">
        <v>32.80814541441589</v>
      </c>
    </row>
    <row r="23" spans="1:9" x14ac:dyDescent="0.25">
      <c r="A23" s="78" t="s">
        <v>156</v>
      </c>
      <c r="B23" s="79">
        <v>7079.1099600000007</v>
      </c>
      <c r="C23" s="79">
        <v>524.54504999999995</v>
      </c>
      <c r="D23" s="79">
        <v>774.56851000000006</v>
      </c>
      <c r="E23" s="86">
        <v>47.664821162643733</v>
      </c>
      <c r="F23" s="79">
        <v>30918.044360000004</v>
      </c>
      <c r="G23" s="79">
        <v>2633.4519499999992</v>
      </c>
      <c r="H23" s="79">
        <v>3482.8885699999992</v>
      </c>
      <c r="I23" s="86">
        <v>32.255633902870329</v>
      </c>
    </row>
    <row r="24" spans="1:9" x14ac:dyDescent="0.25">
      <c r="A24" s="78" t="s">
        <v>157</v>
      </c>
      <c r="B24" s="79">
        <v>3414.9612800000009</v>
      </c>
      <c r="C24" s="79">
        <v>340.20320000000004</v>
      </c>
      <c r="D24" s="79">
        <v>275.11500000000001</v>
      </c>
      <c r="E24" s="86">
        <v>-19.132153959751122</v>
      </c>
      <c r="F24" s="79">
        <v>15603.146169999996</v>
      </c>
      <c r="G24" s="79">
        <v>1275.3436799999997</v>
      </c>
      <c r="H24" s="79">
        <v>1243.3855599999997</v>
      </c>
      <c r="I24" s="82">
        <v>-2.5058437581311495</v>
      </c>
    </row>
    <row r="25" spans="1:9" x14ac:dyDescent="0.25">
      <c r="A25" s="78" t="s">
        <v>158</v>
      </c>
      <c r="B25" s="79">
        <v>144936.70627170001</v>
      </c>
      <c r="C25" s="79">
        <v>14714.696677999997</v>
      </c>
      <c r="D25" s="79">
        <v>16130.357290000002</v>
      </c>
      <c r="E25" s="86">
        <v>9.6207257477251744</v>
      </c>
      <c r="F25" s="79">
        <v>496417.64188000001</v>
      </c>
      <c r="G25" s="79">
        <v>49788.601660000008</v>
      </c>
      <c r="H25" s="79">
        <v>53270.797959999982</v>
      </c>
      <c r="I25" s="82">
        <v>6.9939628426993039</v>
      </c>
    </row>
    <row r="26" spans="1:9" x14ac:dyDescent="0.25">
      <c r="A26" s="78" t="s">
        <v>159</v>
      </c>
      <c r="B26" s="79">
        <v>9586.0118426000008</v>
      </c>
      <c r="C26" s="79">
        <v>652.55849999999998</v>
      </c>
      <c r="D26" s="79">
        <v>875.49749999999995</v>
      </c>
      <c r="E26" s="86">
        <v>34.163833587333556</v>
      </c>
      <c r="F26" s="79">
        <v>26493.438039999994</v>
      </c>
      <c r="G26" s="79">
        <v>1788.1666900000005</v>
      </c>
      <c r="H26" s="79">
        <v>2284.5744100000002</v>
      </c>
      <c r="I26" s="82">
        <v>27.760707252633111</v>
      </c>
    </row>
    <row r="27" spans="1:9" x14ac:dyDescent="0.25">
      <c r="A27" s="346"/>
      <c r="B27" s="347"/>
      <c r="C27" s="347"/>
      <c r="D27" s="347"/>
      <c r="E27" s="347"/>
      <c r="F27" s="347"/>
      <c r="G27" s="347"/>
      <c r="H27" s="347"/>
      <c r="I27" s="348"/>
    </row>
    <row r="28" spans="1:9" x14ac:dyDescent="0.25">
      <c r="A28" s="78" t="s">
        <v>160</v>
      </c>
      <c r="B28" s="79">
        <v>64800.517022600005</v>
      </c>
      <c r="C28" s="79">
        <v>5034.5824999999995</v>
      </c>
      <c r="D28" s="79">
        <v>5545.8025000000007</v>
      </c>
      <c r="E28" s="82">
        <v>10.154168692240148</v>
      </c>
      <c r="F28" s="79">
        <v>143966.28610999999</v>
      </c>
      <c r="G28" s="79">
        <v>10789.13826</v>
      </c>
      <c r="H28" s="79">
        <v>11800.666150000001</v>
      </c>
      <c r="I28" s="82">
        <v>9.3754280056839434</v>
      </c>
    </row>
    <row r="29" spans="1:9" x14ac:dyDescent="0.25">
      <c r="A29" s="78" t="s">
        <v>161</v>
      </c>
      <c r="B29" s="79">
        <v>18007.542859599998</v>
      </c>
      <c r="C29" s="79">
        <v>1294.586</v>
      </c>
      <c r="D29" s="79">
        <v>1469.5150000000001</v>
      </c>
      <c r="E29" s="82">
        <v>13.512350666545146</v>
      </c>
      <c r="F29" s="79">
        <v>33819.534150000007</v>
      </c>
      <c r="G29" s="79">
        <v>2414.79954</v>
      </c>
      <c r="H29" s="79">
        <v>2785.4186499999996</v>
      </c>
      <c r="I29" s="86">
        <v>15.347820962397549</v>
      </c>
    </row>
    <row r="30" spans="1:9" x14ac:dyDescent="0.25">
      <c r="A30" s="78" t="s">
        <v>169</v>
      </c>
      <c r="B30" s="79">
        <v>41093.587760000009</v>
      </c>
      <c r="C30" s="79">
        <v>3367.7639999999997</v>
      </c>
      <c r="D30" s="79">
        <v>3661.299</v>
      </c>
      <c r="E30" s="86">
        <v>8.7160204812451383</v>
      </c>
      <c r="F30" s="79">
        <v>87804.981949999987</v>
      </c>
      <c r="G30" s="79">
        <v>6873.0105300000005</v>
      </c>
      <c r="H30" s="79">
        <v>7308.6836099999991</v>
      </c>
      <c r="I30" s="82">
        <v>6.3388973157880315</v>
      </c>
    </row>
    <row r="31" spans="1:9" x14ac:dyDescent="0.25">
      <c r="A31" s="78" t="s">
        <v>172</v>
      </c>
      <c r="B31" s="79">
        <v>1090.5083999999999</v>
      </c>
      <c r="C31" s="79">
        <v>39.165000000000006</v>
      </c>
      <c r="D31" s="79">
        <v>80.089500000000001</v>
      </c>
      <c r="E31" s="86">
        <v>104.49253159708923</v>
      </c>
      <c r="F31" s="79">
        <v>3804.7596799999997</v>
      </c>
      <c r="G31" s="79">
        <v>163.73579000000001</v>
      </c>
      <c r="H31" s="79">
        <v>209.77238</v>
      </c>
      <c r="I31" s="86">
        <v>28.116387993119872</v>
      </c>
    </row>
    <row r="32" spans="1:9" x14ac:dyDescent="0.25">
      <c r="A32" s="78" t="s">
        <v>162</v>
      </c>
      <c r="B32" s="79">
        <v>4608.8780030000007</v>
      </c>
      <c r="C32" s="79">
        <v>333.0675</v>
      </c>
      <c r="D32" s="79">
        <v>334.899</v>
      </c>
      <c r="E32" s="86">
        <v>0.54988853610755939</v>
      </c>
      <c r="F32" s="79">
        <v>18537.010330000001</v>
      </c>
      <c r="G32" s="79">
        <v>1337.5923999999998</v>
      </c>
      <c r="H32" s="79">
        <v>1496.7915100000005</v>
      </c>
      <c r="I32" s="82">
        <v>11.901914963033633</v>
      </c>
    </row>
    <row r="33" spans="1:9" x14ac:dyDescent="0.25">
      <c r="A33" s="346"/>
      <c r="B33" s="347"/>
      <c r="C33" s="347"/>
      <c r="D33" s="347"/>
      <c r="E33" s="347"/>
      <c r="F33" s="347"/>
      <c r="G33" s="347"/>
      <c r="H33" s="347"/>
      <c r="I33" s="348"/>
    </row>
    <row r="34" spans="1:9" x14ac:dyDescent="0.25">
      <c r="A34" s="78" t="s">
        <v>72</v>
      </c>
      <c r="B34" s="79">
        <v>360046.88195000001</v>
      </c>
      <c r="C34" s="79">
        <v>36647.542000000001</v>
      </c>
      <c r="D34" s="79">
        <v>32460.835999999999</v>
      </c>
      <c r="E34" s="86">
        <v>-11.424247770832764</v>
      </c>
      <c r="F34" s="79">
        <v>335973.38793999993</v>
      </c>
      <c r="G34" s="79">
        <v>38327.187719999987</v>
      </c>
      <c r="H34" s="79">
        <v>28062.824729999997</v>
      </c>
      <c r="I34" s="86">
        <v>-26.780892626368754</v>
      </c>
    </row>
    <row r="35" spans="1:9" x14ac:dyDescent="0.25">
      <c r="A35" s="78"/>
      <c r="B35" s="78"/>
      <c r="C35" s="78"/>
      <c r="D35" s="78"/>
      <c r="E35" s="82"/>
      <c r="F35" s="78"/>
      <c r="G35" s="78"/>
      <c r="H35" s="78"/>
      <c r="I35" s="80"/>
    </row>
    <row r="36" spans="1:9" x14ac:dyDescent="0.25">
      <c r="A36" s="78" t="s">
        <v>163</v>
      </c>
      <c r="B36" s="79">
        <v>10720.542768199999</v>
      </c>
      <c r="C36" s="79">
        <v>999.52100939999991</v>
      </c>
      <c r="D36" s="79">
        <v>1567.0837200000001</v>
      </c>
      <c r="E36" s="82">
        <v>56.783469808273566</v>
      </c>
      <c r="F36" s="79">
        <v>23209.936010000001</v>
      </c>
      <c r="G36" s="79">
        <v>2996.8537999999999</v>
      </c>
      <c r="H36" s="79">
        <v>2389.7923799999999</v>
      </c>
      <c r="I36" s="86">
        <v>-20.256624463962837</v>
      </c>
    </row>
    <row r="37" spans="1:9" x14ac:dyDescent="0.25">
      <c r="A37" s="78" t="s">
        <v>164</v>
      </c>
      <c r="B37" s="79">
        <v>3688.4546581999998</v>
      </c>
      <c r="C37" s="79">
        <v>660.59611939999991</v>
      </c>
      <c r="D37" s="79">
        <v>784.976</v>
      </c>
      <c r="E37" s="82">
        <v>18.828430405096938</v>
      </c>
      <c r="F37" s="79">
        <v>8592.7412299999996</v>
      </c>
      <c r="G37" s="79">
        <v>1713.9650999999999</v>
      </c>
      <c r="H37" s="79">
        <v>1579.3685</v>
      </c>
      <c r="I37" s="86">
        <v>-7.8529370288811435</v>
      </c>
    </row>
    <row r="38" spans="1:9" x14ac:dyDescent="0.25">
      <c r="A38" s="78" t="s">
        <v>165</v>
      </c>
      <c r="B38" s="79">
        <v>344.73165999999992</v>
      </c>
      <c r="C38" s="79">
        <v>40.354949999999995</v>
      </c>
      <c r="D38" s="79">
        <v>37.568400000000004</v>
      </c>
      <c r="E38" s="82">
        <v>-6.9051008612326115</v>
      </c>
      <c r="F38" s="79">
        <v>2337.7751100000005</v>
      </c>
      <c r="G38" s="79">
        <v>244.37644999999998</v>
      </c>
      <c r="H38" s="79">
        <v>217.65212</v>
      </c>
      <c r="I38" s="86">
        <v>-10.935722325125838</v>
      </c>
    </row>
    <row r="39" spans="1:9" x14ac:dyDescent="0.25">
      <c r="A39" s="78" t="s">
        <v>166</v>
      </c>
      <c r="B39" s="79">
        <v>6687.3564499999993</v>
      </c>
      <c r="C39" s="79">
        <v>298.56993999999997</v>
      </c>
      <c r="D39" s="79">
        <v>744.53932000000009</v>
      </c>
      <c r="E39" s="82">
        <v>149.36847962658271</v>
      </c>
      <c r="F39" s="79">
        <v>12279.419670000001</v>
      </c>
      <c r="G39" s="79">
        <v>1038.51225</v>
      </c>
      <c r="H39" s="79">
        <v>592.77175999999997</v>
      </c>
      <c r="I39" s="86">
        <v>-42.921062317753112</v>
      </c>
    </row>
    <row r="40" spans="1:9" x14ac:dyDescent="0.25">
      <c r="A40" s="78"/>
      <c r="B40" s="73"/>
      <c r="C40" s="73"/>
      <c r="D40" s="73"/>
      <c r="E40" s="84"/>
      <c r="F40" s="73"/>
      <c r="G40" s="73"/>
      <c r="H40" s="73"/>
      <c r="I40" s="73"/>
    </row>
    <row r="41" spans="1:9" x14ac:dyDescent="0.25">
      <c r="A41" s="344" t="s">
        <v>167</v>
      </c>
      <c r="B41" s="344"/>
      <c r="C41" s="344"/>
      <c r="D41" s="344"/>
      <c r="E41" s="344"/>
      <c r="F41" s="344"/>
      <c r="G41" s="344"/>
      <c r="H41" s="344"/>
      <c r="I41" s="344"/>
    </row>
    <row r="42" spans="1:9" x14ac:dyDescent="0.25">
      <c r="A42" s="344" t="s">
        <v>168</v>
      </c>
      <c r="B42" s="344"/>
      <c r="C42" s="344"/>
      <c r="D42" s="344"/>
      <c r="E42" s="344"/>
      <c r="F42" s="344"/>
      <c r="G42" s="344"/>
      <c r="H42" s="344"/>
      <c r="I42" s="344"/>
    </row>
  </sheetData>
  <mergeCells count="14">
    <mergeCell ref="A41:I41"/>
    <mergeCell ref="A42:I42"/>
    <mergeCell ref="A1:I1"/>
    <mergeCell ref="A5:I5"/>
    <mergeCell ref="A7:I7"/>
    <mergeCell ref="A27:I27"/>
    <mergeCell ref="A33:I33"/>
    <mergeCell ref="B2:E2"/>
    <mergeCell ref="F2:I2"/>
    <mergeCell ref="A3:A4"/>
    <mergeCell ref="B3:B4"/>
    <mergeCell ref="C3:E3"/>
    <mergeCell ref="F3:F4"/>
    <mergeCell ref="G3:I3"/>
  </mergeCells>
  <pageMargins left="0.7" right="0.7" top="0.75" bottom="0.75" header="0.3" footer="0.3"/>
  <pageSetup paperSize="12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5EF6-91CA-44D8-84E5-10986DA55006}">
  <dimension ref="A1:W121"/>
  <sheetViews>
    <sheetView zoomScaleNormal="100" workbookViewId="0">
      <selection activeCell="G130" sqref="G130"/>
    </sheetView>
  </sheetViews>
  <sheetFormatPr baseColWidth="10" defaultRowHeight="15" x14ac:dyDescent="0.25"/>
  <cols>
    <col min="1" max="1" width="13" customWidth="1"/>
  </cols>
  <sheetData>
    <row r="1" spans="1:23" x14ac:dyDescent="0.25">
      <c r="A1" s="357" t="s">
        <v>405</v>
      </c>
      <c r="B1" s="357"/>
      <c r="C1" s="357"/>
      <c r="D1" s="357"/>
      <c r="E1" s="357"/>
      <c r="F1" s="357"/>
      <c r="G1" s="357"/>
      <c r="H1" s="357"/>
      <c r="I1" s="357"/>
      <c r="J1" s="357"/>
    </row>
    <row r="2" spans="1:23" x14ac:dyDescent="0.25">
      <c r="A2" s="358" t="s">
        <v>173</v>
      </c>
      <c r="B2" s="359" t="s">
        <v>138</v>
      </c>
      <c r="C2" s="359"/>
      <c r="D2" s="359"/>
      <c r="E2" s="359"/>
      <c r="F2" s="359" t="s">
        <v>139</v>
      </c>
      <c r="G2" s="359"/>
      <c r="H2" s="359"/>
      <c r="I2" s="359"/>
      <c r="J2" s="359"/>
      <c r="M2" s="112"/>
      <c r="N2" s="107"/>
      <c r="O2" s="107"/>
      <c r="P2" s="107"/>
      <c r="Q2" s="112"/>
      <c r="R2" s="107"/>
      <c r="S2" s="107"/>
      <c r="T2" s="107"/>
      <c r="U2" s="112"/>
      <c r="V2" s="112"/>
    </row>
    <row r="3" spans="1:23" s="112" customFormat="1" x14ac:dyDescent="0.25">
      <c r="A3" s="358"/>
      <c r="B3" s="360">
        <v>2019</v>
      </c>
      <c r="C3" s="362" t="s">
        <v>394</v>
      </c>
      <c r="D3" s="363"/>
      <c r="E3" s="364"/>
      <c r="F3" s="360">
        <v>2019</v>
      </c>
      <c r="G3" s="362" t="str">
        <f>C3</f>
        <v>Enero - enero</v>
      </c>
      <c r="H3" s="363"/>
      <c r="I3" s="363"/>
      <c r="J3" s="364"/>
      <c r="N3" s="107"/>
      <c r="O3" s="107"/>
      <c r="P3" s="107"/>
      <c r="R3" s="107"/>
      <c r="S3" s="107"/>
      <c r="T3" s="107"/>
    </row>
    <row r="4" spans="1:23" x14ac:dyDescent="0.25">
      <c r="A4" s="358"/>
      <c r="B4" s="361"/>
      <c r="C4" s="88">
        <v>2019</v>
      </c>
      <c r="D4" s="88">
        <v>2020</v>
      </c>
      <c r="E4" s="292" t="s">
        <v>395</v>
      </c>
      <c r="F4" s="361"/>
      <c r="G4" s="88">
        <v>2019</v>
      </c>
      <c r="H4" s="88">
        <v>2020</v>
      </c>
      <c r="I4" s="292" t="s">
        <v>395</v>
      </c>
      <c r="J4" s="292" t="s">
        <v>396</v>
      </c>
      <c r="L4" s="107"/>
      <c r="M4" s="107"/>
      <c r="N4" s="107"/>
      <c r="O4" s="107"/>
      <c r="P4" s="107"/>
      <c r="Q4" s="107"/>
      <c r="R4" s="107"/>
      <c r="S4" s="107"/>
      <c r="T4" s="107"/>
      <c r="U4" s="107"/>
      <c r="V4" s="112"/>
      <c r="W4" s="112"/>
    </row>
    <row r="5" spans="1:23" x14ac:dyDescent="0.25">
      <c r="A5" s="76" t="s">
        <v>174</v>
      </c>
      <c r="B5" s="89">
        <v>68910</v>
      </c>
      <c r="C5" s="89">
        <v>7947</v>
      </c>
      <c r="D5" s="89">
        <v>5886</v>
      </c>
      <c r="E5" s="96">
        <v>-25.9</v>
      </c>
      <c r="F5" s="89">
        <v>247390</v>
      </c>
      <c r="G5" s="89">
        <v>27422</v>
      </c>
      <c r="H5" s="89">
        <v>22897</v>
      </c>
      <c r="I5" s="90">
        <v>-16.5</v>
      </c>
      <c r="J5" s="96">
        <v>15.4</v>
      </c>
      <c r="L5" s="107"/>
      <c r="M5" s="107"/>
      <c r="N5" s="107"/>
      <c r="O5" s="107"/>
      <c r="P5" s="107"/>
      <c r="Q5" s="107"/>
      <c r="R5" s="107"/>
      <c r="S5" s="107"/>
      <c r="T5" s="107"/>
      <c r="U5" s="107"/>
      <c r="V5" s="112"/>
      <c r="W5" s="112"/>
    </row>
    <row r="6" spans="1:23" x14ac:dyDescent="0.25">
      <c r="A6" s="76" t="s">
        <v>177</v>
      </c>
      <c r="B6" s="89">
        <v>43224</v>
      </c>
      <c r="C6" s="89">
        <v>4703</v>
      </c>
      <c r="D6" s="89">
        <v>7012</v>
      </c>
      <c r="E6" s="96">
        <v>49.1</v>
      </c>
      <c r="F6" s="89">
        <v>123924</v>
      </c>
      <c r="G6" s="89">
        <v>14009</v>
      </c>
      <c r="H6" s="89">
        <v>19571</v>
      </c>
      <c r="I6" s="90">
        <v>39.700000000000003</v>
      </c>
      <c r="J6" s="96">
        <v>13.2</v>
      </c>
      <c r="L6" s="107"/>
      <c r="M6" s="107"/>
      <c r="N6" s="107"/>
      <c r="O6" s="107"/>
      <c r="P6" s="107"/>
      <c r="Q6" s="107"/>
      <c r="R6" s="107"/>
      <c r="S6" s="107"/>
      <c r="T6" s="107"/>
      <c r="U6" s="107"/>
      <c r="V6" s="112"/>
      <c r="W6" s="112"/>
    </row>
    <row r="7" spans="1:23" x14ac:dyDescent="0.25">
      <c r="A7" s="76" t="s">
        <v>175</v>
      </c>
      <c r="B7" s="89">
        <v>52134</v>
      </c>
      <c r="C7" s="89">
        <v>3886</v>
      </c>
      <c r="D7" s="89">
        <v>6235</v>
      </c>
      <c r="E7" s="96">
        <v>60.4</v>
      </c>
      <c r="F7" s="89">
        <v>144989</v>
      </c>
      <c r="G7" s="89">
        <v>11535</v>
      </c>
      <c r="H7" s="89">
        <v>16423</v>
      </c>
      <c r="I7" s="90">
        <v>42.4</v>
      </c>
      <c r="J7" s="96">
        <v>11.1</v>
      </c>
      <c r="L7" s="107"/>
      <c r="M7" s="107"/>
      <c r="N7" s="107"/>
      <c r="O7" s="107"/>
      <c r="P7" s="107"/>
      <c r="Q7" s="107"/>
      <c r="R7" s="107"/>
      <c r="S7" s="107"/>
      <c r="T7" s="107"/>
      <c r="U7" s="107"/>
      <c r="V7" s="112"/>
      <c r="W7" s="112"/>
    </row>
    <row r="8" spans="1:23" x14ac:dyDescent="0.25">
      <c r="A8" s="76" t="s">
        <v>176</v>
      </c>
      <c r="B8" s="89">
        <v>48214</v>
      </c>
      <c r="C8" s="89">
        <v>3595</v>
      </c>
      <c r="D8" s="89">
        <v>4434</v>
      </c>
      <c r="E8" s="96">
        <v>23.3</v>
      </c>
      <c r="F8" s="89">
        <v>132421</v>
      </c>
      <c r="G8" s="89">
        <v>9532</v>
      </c>
      <c r="H8" s="89">
        <v>12935</v>
      </c>
      <c r="I8" s="90">
        <v>35.700000000000003</v>
      </c>
      <c r="J8" s="96">
        <v>8.6999999999999993</v>
      </c>
      <c r="L8" s="107"/>
      <c r="M8" s="107"/>
      <c r="N8" s="107"/>
      <c r="O8" s="107"/>
      <c r="P8" s="107"/>
      <c r="Q8" s="107"/>
      <c r="R8" s="107"/>
      <c r="S8" s="107"/>
      <c r="T8" s="107"/>
      <c r="U8" s="107"/>
      <c r="V8" s="112"/>
      <c r="W8" s="112"/>
    </row>
    <row r="9" spans="1:23" x14ac:dyDescent="0.25">
      <c r="A9" s="76" t="s">
        <v>178</v>
      </c>
      <c r="B9" s="89">
        <v>30357</v>
      </c>
      <c r="C9" s="89">
        <v>2428</v>
      </c>
      <c r="D9" s="89">
        <v>2653</v>
      </c>
      <c r="E9" s="96">
        <v>9.3000000000000007</v>
      </c>
      <c r="F9" s="89">
        <v>113297</v>
      </c>
      <c r="G9" s="89">
        <v>9131</v>
      </c>
      <c r="H9" s="89">
        <v>9373</v>
      </c>
      <c r="I9" s="90">
        <v>2.7</v>
      </c>
      <c r="J9" s="96">
        <v>6.3</v>
      </c>
      <c r="L9" s="107"/>
      <c r="M9" s="107"/>
      <c r="N9" s="107"/>
      <c r="O9" s="107"/>
      <c r="P9" s="107"/>
      <c r="Q9" s="107"/>
      <c r="R9" s="107"/>
      <c r="S9" s="107"/>
      <c r="T9" s="107"/>
      <c r="U9" s="107"/>
      <c r="V9" s="112"/>
      <c r="W9" s="112"/>
    </row>
    <row r="10" spans="1:23" x14ac:dyDescent="0.25">
      <c r="A10" s="76" t="s">
        <v>179</v>
      </c>
      <c r="B10" s="89">
        <v>28345</v>
      </c>
      <c r="C10" s="89">
        <v>2999</v>
      </c>
      <c r="D10" s="89">
        <v>2771</v>
      </c>
      <c r="E10" s="96">
        <v>-7.6</v>
      </c>
      <c r="F10" s="89">
        <v>83048</v>
      </c>
      <c r="G10" s="89">
        <v>8678</v>
      </c>
      <c r="H10" s="89">
        <v>8661</v>
      </c>
      <c r="I10" s="90">
        <v>-0.2</v>
      </c>
      <c r="J10" s="96">
        <v>5.8</v>
      </c>
      <c r="L10" s="107"/>
      <c r="M10" s="107"/>
      <c r="N10" s="107"/>
      <c r="O10" s="107"/>
      <c r="P10" s="107"/>
      <c r="Q10" s="107"/>
      <c r="R10" s="107"/>
      <c r="S10" s="107"/>
      <c r="T10" s="107"/>
      <c r="U10" s="107"/>
      <c r="V10" s="112"/>
      <c r="W10" s="112"/>
    </row>
    <row r="11" spans="1:23" x14ac:dyDescent="0.25">
      <c r="A11" s="76" t="s">
        <v>180</v>
      </c>
      <c r="B11" s="89">
        <v>14313</v>
      </c>
      <c r="C11" s="89">
        <v>1297</v>
      </c>
      <c r="D11" s="89">
        <v>1481</v>
      </c>
      <c r="E11" s="96">
        <v>14.2</v>
      </c>
      <c r="F11" s="89">
        <v>61360</v>
      </c>
      <c r="G11" s="89">
        <v>5595</v>
      </c>
      <c r="H11" s="89">
        <v>6661</v>
      </c>
      <c r="I11" s="90">
        <v>19.100000000000001</v>
      </c>
      <c r="J11" s="96">
        <v>4.5</v>
      </c>
      <c r="L11" s="107"/>
      <c r="M11" s="107"/>
      <c r="N11" s="107"/>
      <c r="O11" s="107"/>
      <c r="P11" s="107"/>
      <c r="Q11" s="107"/>
      <c r="R11" s="107"/>
      <c r="S11" s="107"/>
      <c r="T11" s="107"/>
      <c r="U11" s="107"/>
      <c r="V11" s="112"/>
      <c r="W11" s="112"/>
    </row>
    <row r="12" spans="1:23" x14ac:dyDescent="0.25">
      <c r="A12" s="76" t="s">
        <v>181</v>
      </c>
      <c r="B12" s="89">
        <v>10600</v>
      </c>
      <c r="C12" s="89">
        <v>1209</v>
      </c>
      <c r="D12" s="89">
        <v>1415</v>
      </c>
      <c r="E12" s="96">
        <v>17</v>
      </c>
      <c r="F12" s="89">
        <v>44168</v>
      </c>
      <c r="G12" s="89">
        <v>5437</v>
      </c>
      <c r="H12" s="89">
        <v>5715</v>
      </c>
      <c r="I12" s="90">
        <v>5.0999999999999996</v>
      </c>
      <c r="J12" s="96">
        <v>3.9</v>
      </c>
      <c r="L12" s="107"/>
      <c r="M12" s="107"/>
      <c r="N12" s="107"/>
      <c r="O12" s="107"/>
      <c r="P12" s="107"/>
      <c r="Q12" s="107"/>
      <c r="R12" s="107"/>
      <c r="S12" s="107"/>
      <c r="T12" s="107"/>
      <c r="U12" s="107"/>
      <c r="V12" s="112"/>
      <c r="W12" s="112"/>
    </row>
    <row r="13" spans="1:23" x14ac:dyDescent="0.25">
      <c r="A13" s="76" t="s">
        <v>182</v>
      </c>
      <c r="B13" s="89">
        <v>13265</v>
      </c>
      <c r="C13" s="89">
        <v>867</v>
      </c>
      <c r="D13" s="89">
        <v>1586</v>
      </c>
      <c r="E13" s="96">
        <v>82.9</v>
      </c>
      <c r="F13" s="89">
        <v>40738</v>
      </c>
      <c r="G13" s="89">
        <v>2619</v>
      </c>
      <c r="H13" s="89">
        <v>4984</v>
      </c>
      <c r="I13" s="90">
        <v>90.3</v>
      </c>
      <c r="J13" s="96">
        <v>3.4</v>
      </c>
      <c r="M13" s="112"/>
      <c r="N13" s="107"/>
      <c r="O13" s="107"/>
      <c r="P13" s="107"/>
      <c r="Q13" s="112"/>
      <c r="R13" s="107"/>
      <c r="S13" s="107"/>
      <c r="T13" s="107"/>
      <c r="U13" s="107"/>
      <c r="V13" s="112"/>
      <c r="W13" s="112"/>
    </row>
    <row r="14" spans="1:23" x14ac:dyDescent="0.25">
      <c r="A14" s="76" t="s">
        <v>191</v>
      </c>
      <c r="B14" s="89">
        <v>7976</v>
      </c>
      <c r="C14" s="89">
        <v>732</v>
      </c>
      <c r="D14" s="89">
        <v>984</v>
      </c>
      <c r="E14" s="96">
        <v>34.4</v>
      </c>
      <c r="F14" s="89">
        <v>29604</v>
      </c>
      <c r="G14" s="89">
        <v>2646</v>
      </c>
      <c r="H14" s="89">
        <v>3539</v>
      </c>
      <c r="I14" s="90">
        <v>33.700000000000003</v>
      </c>
      <c r="J14" s="96">
        <v>2.4</v>
      </c>
      <c r="L14" s="107"/>
      <c r="M14" s="107"/>
      <c r="N14" s="107"/>
      <c r="O14" s="107"/>
      <c r="P14" s="107"/>
      <c r="Q14" s="107"/>
      <c r="R14" s="107"/>
      <c r="S14" s="107"/>
      <c r="T14" s="107"/>
      <c r="U14" s="112"/>
      <c r="V14" s="112"/>
      <c r="W14" s="112"/>
    </row>
    <row r="15" spans="1:23" x14ac:dyDescent="0.25">
      <c r="A15" s="91" t="s">
        <v>184</v>
      </c>
      <c r="B15" s="92">
        <v>317338</v>
      </c>
      <c r="C15" s="92">
        <v>29663</v>
      </c>
      <c r="D15" s="92">
        <v>34457</v>
      </c>
      <c r="E15" s="97">
        <v>16.2</v>
      </c>
      <c r="F15" s="92">
        <v>1020939</v>
      </c>
      <c r="G15" s="92">
        <v>96604</v>
      </c>
      <c r="H15" s="92">
        <v>110759</v>
      </c>
      <c r="I15" s="93">
        <v>14.7</v>
      </c>
      <c r="J15" s="97">
        <v>74.7</v>
      </c>
      <c r="L15" s="107"/>
      <c r="M15" s="107"/>
      <c r="N15" s="107"/>
      <c r="O15" s="107"/>
      <c r="P15" s="107"/>
      <c r="Q15" s="107"/>
      <c r="R15" s="107"/>
      <c r="S15" s="107"/>
      <c r="T15" s="107"/>
      <c r="U15" s="107"/>
      <c r="V15" s="112"/>
      <c r="W15" s="112"/>
    </row>
    <row r="16" spans="1:23" x14ac:dyDescent="0.25">
      <c r="A16" s="94" t="s">
        <v>185</v>
      </c>
      <c r="B16" s="89">
        <v>126664</v>
      </c>
      <c r="C16" s="89">
        <v>12432</v>
      </c>
      <c r="D16" s="89">
        <v>11824</v>
      </c>
      <c r="E16" s="97">
        <v>-4.9000000000000004</v>
      </c>
      <c r="F16" s="89">
        <v>424081</v>
      </c>
      <c r="G16" s="89">
        <v>40569</v>
      </c>
      <c r="H16" s="89">
        <v>37608</v>
      </c>
      <c r="I16" s="90">
        <v>-7.3</v>
      </c>
      <c r="J16" s="96">
        <v>25.3</v>
      </c>
      <c r="L16" s="107"/>
      <c r="M16" s="107"/>
      <c r="N16" s="107"/>
      <c r="O16" s="107"/>
      <c r="P16" s="107"/>
      <c r="Q16" s="107"/>
      <c r="R16" s="107"/>
      <c r="S16" s="107"/>
      <c r="T16" s="107"/>
      <c r="U16" s="107"/>
      <c r="V16" s="112"/>
      <c r="W16" s="112"/>
    </row>
    <row r="17" spans="1:23" x14ac:dyDescent="0.25">
      <c r="A17" s="95" t="s">
        <v>186</v>
      </c>
      <c r="B17" s="92">
        <v>444002</v>
      </c>
      <c r="C17" s="92">
        <v>42095</v>
      </c>
      <c r="D17" s="92">
        <v>46281</v>
      </c>
      <c r="E17" s="97">
        <v>9.9</v>
      </c>
      <c r="F17" s="92">
        <v>1445020</v>
      </c>
      <c r="G17" s="92">
        <v>137173</v>
      </c>
      <c r="H17" s="92">
        <v>148367</v>
      </c>
      <c r="I17" s="93">
        <v>8.1999999999999993</v>
      </c>
      <c r="J17" s="97">
        <v>100</v>
      </c>
      <c r="N17" s="112"/>
      <c r="O17" s="107"/>
      <c r="P17" s="107"/>
      <c r="Q17" s="107"/>
      <c r="R17" s="112"/>
      <c r="S17" s="107"/>
      <c r="T17" s="107"/>
      <c r="U17" s="107"/>
      <c r="V17" s="112"/>
      <c r="W17" s="112"/>
    </row>
    <row r="18" spans="1:23" x14ac:dyDescent="0.25">
      <c r="A18" s="344" t="s">
        <v>187</v>
      </c>
      <c r="B18" s="344"/>
      <c r="C18" s="344"/>
      <c r="D18" s="344"/>
      <c r="E18" s="344"/>
      <c r="F18" s="344"/>
      <c r="G18" s="344"/>
      <c r="H18" s="344"/>
      <c r="I18" s="344"/>
      <c r="J18" s="344"/>
    </row>
    <row r="19" spans="1:23" x14ac:dyDescent="0.25">
      <c r="A19" s="344" t="s">
        <v>188</v>
      </c>
      <c r="B19" s="344"/>
      <c r="C19" s="344"/>
      <c r="D19" s="344"/>
      <c r="E19" s="344"/>
      <c r="F19" s="344"/>
      <c r="G19" s="344"/>
      <c r="H19" s="344"/>
      <c r="I19" s="344"/>
      <c r="J19" s="344"/>
    </row>
    <row r="35" spans="1:22" x14ac:dyDescent="0.25">
      <c r="A35" s="357" t="s">
        <v>406</v>
      </c>
      <c r="B35" s="357"/>
      <c r="C35" s="357"/>
      <c r="D35" s="357"/>
      <c r="E35" s="357"/>
      <c r="F35" s="357"/>
      <c r="G35" s="357"/>
      <c r="H35" s="357"/>
      <c r="I35" s="357"/>
      <c r="J35" s="357"/>
      <c r="L35" s="107"/>
      <c r="M35" s="107"/>
      <c r="N35" s="107"/>
      <c r="P35" s="107"/>
      <c r="Q35" s="107"/>
      <c r="R35" s="107"/>
    </row>
    <row r="36" spans="1:22" x14ac:dyDescent="0.25">
      <c r="A36" s="358" t="s">
        <v>189</v>
      </c>
      <c r="B36" s="359" t="s">
        <v>138</v>
      </c>
      <c r="C36" s="359"/>
      <c r="D36" s="359"/>
      <c r="E36" s="359"/>
      <c r="F36" s="359" t="s">
        <v>139</v>
      </c>
      <c r="G36" s="359"/>
      <c r="H36" s="359"/>
      <c r="I36" s="359"/>
      <c r="J36" s="359"/>
      <c r="L36" s="107"/>
      <c r="M36" s="107"/>
      <c r="N36" s="107"/>
      <c r="O36" s="107"/>
      <c r="P36" s="107"/>
      <c r="Q36" s="107"/>
      <c r="R36" s="107"/>
      <c r="S36" s="107"/>
      <c r="T36" s="107"/>
      <c r="U36" s="112"/>
      <c r="V36" s="112"/>
    </row>
    <row r="37" spans="1:22" s="112" customFormat="1" x14ac:dyDescent="0.25">
      <c r="A37" s="358"/>
      <c r="B37" s="360">
        <v>2019</v>
      </c>
      <c r="C37" s="365" t="str">
        <f>C3</f>
        <v>Enero - enero</v>
      </c>
      <c r="D37" s="363"/>
      <c r="E37" s="364"/>
      <c r="F37" s="360">
        <v>2019</v>
      </c>
      <c r="G37" s="365" t="str">
        <f>G3</f>
        <v>Enero - enero</v>
      </c>
      <c r="H37" s="363"/>
      <c r="I37" s="363"/>
      <c r="J37" s="364"/>
      <c r="L37" s="107"/>
      <c r="M37" s="107"/>
      <c r="N37" s="107"/>
      <c r="O37" s="107"/>
      <c r="P37" s="107"/>
      <c r="Q37" s="107"/>
      <c r="R37" s="107"/>
      <c r="S37" s="107"/>
      <c r="T37" s="107"/>
    </row>
    <row r="38" spans="1:22" x14ac:dyDescent="0.25">
      <c r="A38" s="358"/>
      <c r="B38" s="361"/>
      <c r="C38" s="88">
        <v>2019</v>
      </c>
      <c r="D38" s="88">
        <v>2020</v>
      </c>
      <c r="E38" s="292" t="s">
        <v>395</v>
      </c>
      <c r="F38" s="361"/>
      <c r="G38" s="88">
        <v>2019</v>
      </c>
      <c r="H38" s="88">
        <v>2020</v>
      </c>
      <c r="I38" s="292" t="s">
        <v>395</v>
      </c>
      <c r="J38" s="292" t="s">
        <v>396</v>
      </c>
      <c r="L38" s="107"/>
      <c r="M38" s="107"/>
      <c r="N38" s="107"/>
      <c r="O38" s="107"/>
      <c r="P38" s="107"/>
      <c r="Q38" s="107"/>
      <c r="R38" s="107"/>
      <c r="S38" s="107"/>
      <c r="T38" s="107"/>
      <c r="U38" s="112"/>
      <c r="V38" s="112"/>
    </row>
    <row r="39" spans="1:22" x14ac:dyDescent="0.25">
      <c r="A39" s="98" t="s">
        <v>178</v>
      </c>
      <c r="B39" s="99">
        <v>89874</v>
      </c>
      <c r="C39" s="99">
        <v>10368</v>
      </c>
      <c r="D39" s="99">
        <v>11755</v>
      </c>
      <c r="E39" s="100">
        <v>13.4</v>
      </c>
      <c r="F39" s="99">
        <v>80273</v>
      </c>
      <c r="G39" s="99">
        <v>11297</v>
      </c>
      <c r="H39" s="99">
        <v>9341</v>
      </c>
      <c r="I39" s="100">
        <v>-17.3</v>
      </c>
      <c r="J39" s="100">
        <v>33.299999999999997</v>
      </c>
      <c r="L39" s="107"/>
      <c r="M39" s="107"/>
      <c r="N39" s="107"/>
      <c r="O39" s="107"/>
      <c r="P39" s="107"/>
      <c r="Q39" s="107"/>
      <c r="R39" s="107"/>
      <c r="S39" s="107"/>
      <c r="T39" s="107"/>
      <c r="U39" s="112"/>
      <c r="V39" s="112"/>
    </row>
    <row r="40" spans="1:22" x14ac:dyDescent="0.25">
      <c r="A40" s="98" t="s">
        <v>176</v>
      </c>
      <c r="B40" s="99">
        <v>66605</v>
      </c>
      <c r="C40" s="99">
        <v>6337</v>
      </c>
      <c r="D40" s="99">
        <v>6096</v>
      </c>
      <c r="E40" s="101">
        <v>-3.8</v>
      </c>
      <c r="F40" s="99">
        <v>62130</v>
      </c>
      <c r="G40" s="99">
        <v>6164</v>
      </c>
      <c r="H40" s="99">
        <v>5565</v>
      </c>
      <c r="I40" s="101">
        <v>-9.6999999999999993</v>
      </c>
      <c r="J40" s="101">
        <v>19.8</v>
      </c>
      <c r="L40" s="107"/>
      <c r="M40" s="107"/>
      <c r="N40" s="107"/>
      <c r="O40" s="107"/>
      <c r="P40" s="107"/>
      <c r="Q40" s="107"/>
      <c r="R40" s="107"/>
      <c r="S40" s="107"/>
      <c r="T40" s="107"/>
      <c r="U40" s="112"/>
      <c r="V40" s="112"/>
    </row>
    <row r="41" spans="1:22" x14ac:dyDescent="0.25">
      <c r="A41" s="98" t="s">
        <v>174</v>
      </c>
      <c r="B41" s="99">
        <v>78036</v>
      </c>
      <c r="C41" s="99">
        <v>8496</v>
      </c>
      <c r="D41" s="99">
        <v>5064</v>
      </c>
      <c r="E41" s="100">
        <v>-40.4</v>
      </c>
      <c r="F41" s="99">
        <v>78220</v>
      </c>
      <c r="G41" s="99">
        <v>9144</v>
      </c>
      <c r="H41" s="99">
        <v>4892</v>
      </c>
      <c r="I41" s="100">
        <v>-46.5</v>
      </c>
      <c r="J41" s="100">
        <v>17.399999999999999</v>
      </c>
      <c r="L41" s="107"/>
      <c r="M41" s="107"/>
      <c r="N41" s="107"/>
      <c r="O41" s="107"/>
      <c r="P41" s="107"/>
      <c r="Q41" s="107"/>
      <c r="R41" s="107"/>
      <c r="S41" s="107"/>
      <c r="T41" s="112"/>
      <c r="U41" s="112"/>
      <c r="V41" s="112"/>
    </row>
    <row r="42" spans="1:22" x14ac:dyDescent="0.25">
      <c r="A42" s="98" t="s">
        <v>190</v>
      </c>
      <c r="B42" s="99">
        <v>33677</v>
      </c>
      <c r="C42" s="99">
        <v>2793</v>
      </c>
      <c r="D42" s="99">
        <v>2967</v>
      </c>
      <c r="E42" s="100">
        <v>6.2</v>
      </c>
      <c r="F42" s="99">
        <v>31297</v>
      </c>
      <c r="G42" s="99">
        <v>2936</v>
      </c>
      <c r="H42" s="99">
        <v>2512</v>
      </c>
      <c r="I42" s="100">
        <v>-14.4</v>
      </c>
      <c r="J42" s="100">
        <v>9</v>
      </c>
      <c r="L42" s="107"/>
      <c r="M42" s="107"/>
      <c r="N42" s="107"/>
      <c r="O42" s="112"/>
      <c r="P42" s="107"/>
      <c r="Q42" s="107"/>
      <c r="R42" s="107"/>
      <c r="S42" s="107"/>
      <c r="T42" s="112"/>
      <c r="U42" s="112"/>
      <c r="V42" s="112"/>
    </row>
    <row r="43" spans="1:22" x14ac:dyDescent="0.25">
      <c r="A43" s="98" t="s">
        <v>177</v>
      </c>
      <c r="B43" s="99">
        <v>23138</v>
      </c>
      <c r="C43" s="99">
        <v>2147</v>
      </c>
      <c r="D43" s="99">
        <v>1906</v>
      </c>
      <c r="E43" s="100">
        <v>-11.2</v>
      </c>
      <c r="F43" s="99">
        <v>21120</v>
      </c>
      <c r="G43" s="99">
        <v>2108</v>
      </c>
      <c r="H43" s="99">
        <v>1622</v>
      </c>
      <c r="I43" s="100">
        <v>-23.1</v>
      </c>
      <c r="J43" s="100">
        <v>5.8</v>
      </c>
      <c r="L43" s="107"/>
      <c r="M43" s="107"/>
      <c r="N43" s="107"/>
      <c r="O43" s="112"/>
      <c r="P43" s="107"/>
      <c r="Q43" s="107"/>
      <c r="R43" s="107"/>
      <c r="S43" s="107"/>
      <c r="T43" s="112"/>
      <c r="U43" s="112"/>
      <c r="V43" s="112"/>
    </row>
    <row r="44" spans="1:22" x14ac:dyDescent="0.25">
      <c r="A44" s="98" t="s">
        <v>180</v>
      </c>
      <c r="B44" s="99">
        <v>17135</v>
      </c>
      <c r="C44" s="99">
        <v>2124</v>
      </c>
      <c r="D44" s="99">
        <v>1432</v>
      </c>
      <c r="E44" s="100">
        <v>-32.6</v>
      </c>
      <c r="F44" s="99">
        <v>13174</v>
      </c>
      <c r="G44" s="99">
        <v>1954</v>
      </c>
      <c r="H44" s="99">
        <v>985</v>
      </c>
      <c r="I44" s="100">
        <v>-49.6</v>
      </c>
      <c r="J44" s="100">
        <v>3.5</v>
      </c>
      <c r="L44" s="107"/>
      <c r="M44" s="107"/>
      <c r="N44" s="107"/>
      <c r="O44" s="112"/>
      <c r="P44" s="107"/>
      <c r="Q44" s="107"/>
      <c r="R44" s="107"/>
      <c r="S44" s="112"/>
      <c r="T44" s="112"/>
      <c r="U44" s="112"/>
      <c r="V44" s="112"/>
    </row>
    <row r="45" spans="1:22" x14ac:dyDescent="0.25">
      <c r="A45" s="98" t="s">
        <v>191</v>
      </c>
      <c r="B45" s="99">
        <v>10663</v>
      </c>
      <c r="C45" s="99">
        <v>696</v>
      </c>
      <c r="D45" s="99">
        <v>792</v>
      </c>
      <c r="E45" s="100">
        <v>13.8</v>
      </c>
      <c r="F45" s="99">
        <v>12682</v>
      </c>
      <c r="G45" s="99">
        <v>1074</v>
      </c>
      <c r="H45" s="99">
        <v>940</v>
      </c>
      <c r="I45" s="100">
        <v>-12.5</v>
      </c>
      <c r="J45" s="100">
        <v>3.3</v>
      </c>
      <c r="L45" s="107"/>
      <c r="M45" s="107"/>
      <c r="N45" s="107"/>
      <c r="O45" s="112"/>
      <c r="P45" s="107"/>
      <c r="Q45" s="107"/>
      <c r="R45" s="107"/>
      <c r="S45" s="112"/>
      <c r="T45" s="112"/>
      <c r="U45" s="112"/>
      <c r="V45" s="112"/>
    </row>
    <row r="46" spans="1:22" x14ac:dyDescent="0.25">
      <c r="A46" s="98" t="s">
        <v>192</v>
      </c>
      <c r="B46" s="99">
        <v>8642</v>
      </c>
      <c r="C46" s="99">
        <v>968</v>
      </c>
      <c r="D46" s="99">
        <v>792</v>
      </c>
      <c r="E46" s="100">
        <v>-18.2</v>
      </c>
      <c r="F46" s="99">
        <v>7998</v>
      </c>
      <c r="G46" s="99">
        <v>1048</v>
      </c>
      <c r="H46" s="99">
        <v>645</v>
      </c>
      <c r="I46" s="100">
        <v>-38.5</v>
      </c>
      <c r="J46" s="100">
        <v>2.2999999999999998</v>
      </c>
      <c r="M46" s="112"/>
      <c r="N46" s="112"/>
      <c r="O46" s="112"/>
      <c r="P46" s="112"/>
      <c r="Q46" s="112"/>
      <c r="R46" s="112"/>
      <c r="S46" s="112"/>
      <c r="T46" s="112"/>
      <c r="U46" s="112"/>
      <c r="V46" s="112"/>
    </row>
    <row r="47" spans="1:22" x14ac:dyDescent="0.25">
      <c r="A47" s="98" t="s">
        <v>179</v>
      </c>
      <c r="B47" s="99">
        <v>7354</v>
      </c>
      <c r="C47" s="99">
        <v>654</v>
      </c>
      <c r="D47" s="99">
        <v>480</v>
      </c>
      <c r="E47" s="100">
        <v>-26.6</v>
      </c>
      <c r="F47" s="99">
        <v>7187</v>
      </c>
      <c r="G47" s="99">
        <v>675</v>
      </c>
      <c r="H47" s="99">
        <v>481</v>
      </c>
      <c r="I47" s="100">
        <v>-28.7</v>
      </c>
      <c r="J47" s="100">
        <v>1.7</v>
      </c>
      <c r="L47" s="107"/>
      <c r="M47" s="107"/>
      <c r="N47" s="107"/>
      <c r="O47" s="107"/>
      <c r="P47" s="107"/>
      <c r="Q47" s="107"/>
      <c r="R47" s="107"/>
      <c r="S47" s="107"/>
      <c r="T47" s="107"/>
      <c r="U47" s="112"/>
      <c r="V47" s="112"/>
    </row>
    <row r="48" spans="1:22" x14ac:dyDescent="0.25">
      <c r="A48" s="98" t="s">
        <v>193</v>
      </c>
      <c r="B48" s="99">
        <v>1148</v>
      </c>
      <c r="C48" s="99">
        <v>168</v>
      </c>
      <c r="D48" s="99">
        <v>144</v>
      </c>
      <c r="E48" s="100">
        <v>-14.3</v>
      </c>
      <c r="F48" s="99">
        <v>2253</v>
      </c>
      <c r="G48" s="99">
        <v>303</v>
      </c>
      <c r="H48" s="99">
        <v>315</v>
      </c>
      <c r="I48" s="100">
        <v>4</v>
      </c>
      <c r="J48" s="100">
        <v>1.1000000000000001</v>
      </c>
      <c r="L48" s="107"/>
      <c r="M48" s="107"/>
      <c r="N48" s="107"/>
      <c r="O48" s="107"/>
      <c r="P48" s="107"/>
      <c r="Q48" s="107"/>
      <c r="R48" s="107"/>
      <c r="S48" s="107"/>
      <c r="T48" s="112"/>
      <c r="U48" s="112"/>
      <c r="V48" s="112"/>
    </row>
    <row r="49" spans="1:22" x14ac:dyDescent="0.25">
      <c r="A49" s="91" t="s">
        <v>184</v>
      </c>
      <c r="B49" s="102">
        <v>336272</v>
      </c>
      <c r="C49" s="102">
        <v>34751</v>
      </c>
      <c r="D49" s="102">
        <v>31428</v>
      </c>
      <c r="E49" s="103">
        <v>-9.6</v>
      </c>
      <c r="F49" s="102">
        <v>316334</v>
      </c>
      <c r="G49" s="102">
        <v>36703</v>
      </c>
      <c r="H49" s="102">
        <v>27298</v>
      </c>
      <c r="I49" s="103">
        <v>-25.6</v>
      </c>
      <c r="J49" s="103">
        <v>97.3</v>
      </c>
      <c r="L49" s="107"/>
      <c r="M49" s="107"/>
      <c r="N49" s="107"/>
      <c r="O49" s="107"/>
      <c r="P49" s="107"/>
      <c r="Q49" s="107"/>
      <c r="R49" s="107"/>
      <c r="S49" s="107"/>
      <c r="T49" s="107"/>
      <c r="U49" s="112"/>
      <c r="V49" s="112"/>
    </row>
    <row r="50" spans="1:22" x14ac:dyDescent="0.25">
      <c r="A50" s="94" t="s">
        <v>185</v>
      </c>
      <c r="B50" s="104">
        <v>23775</v>
      </c>
      <c r="C50" s="104">
        <v>1897</v>
      </c>
      <c r="D50" s="104">
        <v>1033</v>
      </c>
      <c r="E50" s="100">
        <v>-45.5</v>
      </c>
      <c r="F50" s="104">
        <v>19639</v>
      </c>
      <c r="G50" s="104">
        <v>1624</v>
      </c>
      <c r="H50" s="104">
        <v>765</v>
      </c>
      <c r="I50" s="100">
        <v>-52.9</v>
      </c>
      <c r="J50" s="100">
        <v>2.7</v>
      </c>
    </row>
    <row r="51" spans="1:22" x14ac:dyDescent="0.25">
      <c r="A51" s="95" t="s">
        <v>186</v>
      </c>
      <c r="B51" s="105">
        <v>360047</v>
      </c>
      <c r="C51" s="105">
        <v>36648</v>
      </c>
      <c r="D51" s="105">
        <v>32461</v>
      </c>
      <c r="E51" s="103">
        <v>-11.4</v>
      </c>
      <c r="F51" s="105">
        <v>335973</v>
      </c>
      <c r="G51" s="105">
        <v>38327</v>
      </c>
      <c r="H51" s="105">
        <v>28063</v>
      </c>
      <c r="I51" s="103">
        <v>-26.8</v>
      </c>
      <c r="J51" s="106">
        <v>100</v>
      </c>
    </row>
    <row r="52" spans="1:22" x14ac:dyDescent="0.25">
      <c r="A52" s="344" t="s">
        <v>187</v>
      </c>
      <c r="B52" s="344"/>
      <c r="C52" s="344"/>
      <c r="D52" s="344"/>
      <c r="E52" s="344"/>
      <c r="F52" s="344"/>
      <c r="G52" s="344"/>
      <c r="H52" s="344"/>
      <c r="I52" s="344"/>
      <c r="J52" s="344"/>
    </row>
    <row r="53" spans="1:22" x14ac:dyDescent="0.25">
      <c r="A53" s="344" t="s">
        <v>188</v>
      </c>
      <c r="B53" s="344"/>
      <c r="C53" s="344"/>
      <c r="D53" s="344"/>
      <c r="E53" s="344"/>
      <c r="F53" s="344"/>
      <c r="G53" s="344"/>
      <c r="H53" s="344"/>
      <c r="I53" s="344"/>
      <c r="J53" s="344"/>
    </row>
    <row r="69" spans="1:10" x14ac:dyDescent="0.25">
      <c r="A69" s="357" t="s">
        <v>407</v>
      </c>
      <c r="B69" s="357"/>
      <c r="C69" s="357"/>
      <c r="D69" s="357"/>
      <c r="E69" s="357"/>
      <c r="F69" s="357"/>
      <c r="G69" s="357"/>
      <c r="H69" s="357"/>
      <c r="I69" s="357"/>
      <c r="J69" s="357"/>
    </row>
    <row r="70" spans="1:10" x14ac:dyDescent="0.25">
      <c r="A70" s="358" t="s">
        <v>189</v>
      </c>
      <c r="B70" s="359" t="s">
        <v>138</v>
      </c>
      <c r="C70" s="359"/>
      <c r="D70" s="359"/>
      <c r="E70" s="359"/>
      <c r="F70" s="359" t="s">
        <v>139</v>
      </c>
      <c r="G70" s="359"/>
      <c r="H70" s="359"/>
      <c r="I70" s="359"/>
      <c r="J70" s="359"/>
    </row>
    <row r="71" spans="1:10" s="112" customFormat="1" x14ac:dyDescent="0.25">
      <c r="A71" s="358"/>
      <c r="B71" s="360">
        <v>2019</v>
      </c>
      <c r="C71" s="365" t="str">
        <f>C3</f>
        <v>Enero - enero</v>
      </c>
      <c r="D71" s="363"/>
      <c r="E71" s="364"/>
      <c r="F71" s="360">
        <v>2019</v>
      </c>
      <c r="G71" s="365" t="str">
        <f>G3</f>
        <v>Enero - enero</v>
      </c>
      <c r="H71" s="363"/>
      <c r="I71" s="363"/>
      <c r="J71" s="364"/>
    </row>
    <row r="72" spans="1:10" x14ac:dyDescent="0.25">
      <c r="A72" s="358"/>
      <c r="B72" s="361"/>
      <c r="C72" s="88">
        <v>2019</v>
      </c>
      <c r="D72" s="88">
        <v>2020</v>
      </c>
      <c r="E72" s="292" t="s">
        <v>395</v>
      </c>
      <c r="F72" s="361"/>
      <c r="G72" s="88">
        <v>2019</v>
      </c>
      <c r="H72" s="88">
        <v>2020</v>
      </c>
      <c r="I72" s="292" t="s">
        <v>395</v>
      </c>
      <c r="J72" s="292" t="s">
        <v>396</v>
      </c>
    </row>
    <row r="73" spans="1:10" x14ac:dyDescent="0.25">
      <c r="A73" s="98" t="s">
        <v>195</v>
      </c>
      <c r="B73" s="99">
        <v>3507.8440000000001</v>
      </c>
      <c r="C73" s="99">
        <v>220.23599999999999</v>
      </c>
      <c r="D73" s="99">
        <v>284.964</v>
      </c>
      <c r="E73" s="110">
        <f>D73/C73-1</f>
        <v>0.29390290415735842</v>
      </c>
      <c r="F73" s="99">
        <v>6368.3232200000002</v>
      </c>
      <c r="G73" s="99">
        <v>373.35525999999999</v>
      </c>
      <c r="H73" s="99">
        <v>484.58094</v>
      </c>
      <c r="I73" s="110">
        <f>H73/G73-1</f>
        <v>0.29790843177085558</v>
      </c>
      <c r="J73" s="110">
        <f>H73/$H$85</f>
        <v>0.17397059504861148</v>
      </c>
    </row>
    <row r="74" spans="1:10" x14ac:dyDescent="0.25">
      <c r="A74" s="98" t="s">
        <v>193</v>
      </c>
      <c r="B74" s="99">
        <v>3844.32</v>
      </c>
      <c r="C74" s="99">
        <v>252.684</v>
      </c>
      <c r="D74" s="99">
        <v>259.2</v>
      </c>
      <c r="E74" s="109">
        <f t="shared" ref="E74:E84" si="0">D74/C74-1</f>
        <v>2.5787149166548007E-2</v>
      </c>
      <c r="F74" s="99">
        <v>6266.1431500000008</v>
      </c>
      <c r="G74" s="99">
        <v>436.60106000000002</v>
      </c>
      <c r="H74" s="99">
        <v>434.46806999999995</v>
      </c>
      <c r="I74" s="109">
        <f t="shared" ref="I74:I85" si="1">H74/G74-1</f>
        <v>-4.885443933645206E-3</v>
      </c>
      <c r="J74" s="109">
        <f t="shared" ref="J74:J85" si="2">H74/$H$85</f>
        <v>0.15597945034223132</v>
      </c>
    </row>
    <row r="75" spans="1:10" x14ac:dyDescent="0.25">
      <c r="A75" s="98" t="s">
        <v>194</v>
      </c>
      <c r="B75" s="99">
        <v>3479.6959999999999</v>
      </c>
      <c r="C75" s="99">
        <v>209.4</v>
      </c>
      <c r="D75" s="99">
        <v>280.524</v>
      </c>
      <c r="E75" s="110">
        <f t="shared" si="0"/>
        <v>0.3396561604584527</v>
      </c>
      <c r="F75" s="99">
        <v>6229.3155700000007</v>
      </c>
      <c r="G75" s="99">
        <v>371.05282</v>
      </c>
      <c r="H75" s="99">
        <v>494.27118999999999</v>
      </c>
      <c r="I75" s="110">
        <f t="shared" si="1"/>
        <v>0.33207770796621361</v>
      </c>
      <c r="J75" s="110">
        <f t="shared" si="2"/>
        <v>0.17744951553332927</v>
      </c>
    </row>
    <row r="76" spans="1:10" x14ac:dyDescent="0.25">
      <c r="A76" s="98" t="s">
        <v>177</v>
      </c>
      <c r="B76" s="99">
        <v>3006.1390000000001</v>
      </c>
      <c r="C76" s="99">
        <v>299.392</v>
      </c>
      <c r="D76" s="99">
        <v>298.04399999999998</v>
      </c>
      <c r="E76" s="110">
        <f t="shared" si="0"/>
        <v>-4.5024583155195419E-3</v>
      </c>
      <c r="F76" s="99">
        <v>5598.2875299999996</v>
      </c>
      <c r="G76" s="99">
        <v>532.61400000000003</v>
      </c>
      <c r="H76" s="99">
        <v>571.73501999999996</v>
      </c>
      <c r="I76" s="110">
        <f t="shared" si="1"/>
        <v>7.3450979508612013E-2</v>
      </c>
      <c r="J76" s="110">
        <f t="shared" si="2"/>
        <v>0.20525999565630826</v>
      </c>
    </row>
    <row r="77" spans="1:10" x14ac:dyDescent="0.25">
      <c r="A77" s="98" t="s">
        <v>191</v>
      </c>
      <c r="B77" s="99">
        <v>1017.96</v>
      </c>
      <c r="C77" s="99">
        <v>64.697999999999993</v>
      </c>
      <c r="D77" s="99">
        <v>40.896000000000001</v>
      </c>
      <c r="E77" s="110">
        <f t="shared" si="0"/>
        <v>-0.36789390707595282</v>
      </c>
      <c r="F77" s="99">
        <v>2120.8881799999999</v>
      </c>
      <c r="G77" s="99">
        <v>125.7795</v>
      </c>
      <c r="H77" s="99">
        <v>89.060620000000014</v>
      </c>
      <c r="I77" s="110">
        <f t="shared" si="1"/>
        <v>-0.29193056102146997</v>
      </c>
      <c r="J77" s="110">
        <f t="shared" si="2"/>
        <v>3.1973872222044619E-2</v>
      </c>
    </row>
    <row r="78" spans="1:10" x14ac:dyDescent="0.25">
      <c r="A78" s="98" t="s">
        <v>180</v>
      </c>
      <c r="B78" s="99">
        <v>630.66585960000009</v>
      </c>
      <c r="C78" s="99">
        <v>61.11</v>
      </c>
      <c r="D78" s="99">
        <v>75.42</v>
      </c>
      <c r="E78" s="110">
        <f t="shared" si="0"/>
        <v>0.23416789396170845</v>
      </c>
      <c r="F78" s="99">
        <v>1331.13337</v>
      </c>
      <c r="G78" s="99">
        <v>112.76514</v>
      </c>
      <c r="H78" s="99">
        <v>177.66586999999998</v>
      </c>
      <c r="I78" s="110">
        <f t="shared" si="1"/>
        <v>0.57553894758610658</v>
      </c>
      <c r="J78" s="110">
        <f t="shared" si="2"/>
        <v>6.3784260940451448E-2</v>
      </c>
    </row>
    <row r="79" spans="1:10" x14ac:dyDescent="0.25">
      <c r="A79" s="98" t="s">
        <v>197</v>
      </c>
      <c r="B79" s="99">
        <v>447.42399999999998</v>
      </c>
      <c r="C79" s="99">
        <v>4.32</v>
      </c>
      <c r="D79" s="99">
        <v>45.347999999999999</v>
      </c>
      <c r="E79" s="110">
        <f t="shared" si="0"/>
        <v>9.4972222222222218</v>
      </c>
      <c r="F79" s="99">
        <v>910.04960000000005</v>
      </c>
      <c r="G79" s="99">
        <v>8.1892600000000009</v>
      </c>
      <c r="H79" s="99">
        <v>94.254200000000012</v>
      </c>
      <c r="I79" s="110">
        <f t="shared" si="1"/>
        <v>10.509489257881665</v>
      </c>
      <c r="J79" s="110">
        <f t="shared" si="2"/>
        <v>3.3838432150944356E-2</v>
      </c>
    </row>
    <row r="80" spans="1:10" x14ac:dyDescent="0.25">
      <c r="A80" s="98" t="s">
        <v>190</v>
      </c>
      <c r="B80" s="99">
        <v>323.80200000000002</v>
      </c>
      <c r="C80" s="99">
        <v>31.338000000000001</v>
      </c>
      <c r="D80" s="99">
        <v>62.52</v>
      </c>
      <c r="E80" s="110">
        <f t="shared" si="0"/>
        <v>0.99502201799731949</v>
      </c>
      <c r="F80" s="99">
        <v>811.08276999999998</v>
      </c>
      <c r="G80" s="99">
        <v>73.490560000000002</v>
      </c>
      <c r="H80" s="99">
        <v>155.51971</v>
      </c>
      <c r="I80" s="110">
        <f t="shared" si="1"/>
        <v>1.1161862149369934</v>
      </c>
      <c r="J80" s="110">
        <f t="shared" si="2"/>
        <v>5.5833513572546817E-2</v>
      </c>
    </row>
    <row r="81" spans="1:10" x14ac:dyDescent="0.25">
      <c r="A81" s="98" t="s">
        <v>196</v>
      </c>
      <c r="B81" s="99">
        <v>327.93599999999998</v>
      </c>
      <c r="C81" s="99">
        <v>22.391999999999999</v>
      </c>
      <c r="D81" s="99">
        <v>10.92</v>
      </c>
      <c r="E81" s="110">
        <f t="shared" si="0"/>
        <v>-0.51232583065380499</v>
      </c>
      <c r="F81" s="99">
        <v>650.75080000000003</v>
      </c>
      <c r="G81" s="99">
        <v>41.52</v>
      </c>
      <c r="H81" s="99">
        <v>18.2</v>
      </c>
      <c r="I81" s="110">
        <f t="shared" si="1"/>
        <v>-0.56165703275529877</v>
      </c>
      <c r="J81" s="110">
        <f t="shared" si="2"/>
        <v>6.534026761111836E-3</v>
      </c>
    </row>
    <row r="82" spans="1:10" x14ac:dyDescent="0.25">
      <c r="A82" s="98" t="s">
        <v>198</v>
      </c>
      <c r="B82" s="99">
        <v>240.57599999999999</v>
      </c>
      <c r="C82" s="99">
        <v>33.264000000000003</v>
      </c>
      <c r="D82" s="99">
        <v>8.4239999999999995</v>
      </c>
      <c r="E82" s="110">
        <f t="shared" si="0"/>
        <v>-0.74675324675324672</v>
      </c>
      <c r="F82" s="99">
        <v>505.57890000000003</v>
      </c>
      <c r="G82" s="99">
        <v>72.104640000000003</v>
      </c>
      <c r="H82" s="99">
        <v>16.153370000000002</v>
      </c>
      <c r="I82" s="110">
        <f t="shared" si="1"/>
        <v>-0.77597322446932682</v>
      </c>
      <c r="J82" s="110">
        <f t="shared" si="2"/>
        <v>5.7992610913264351E-3</v>
      </c>
    </row>
    <row r="83" spans="1:10" x14ac:dyDescent="0.25">
      <c r="A83" s="91" t="s">
        <v>184</v>
      </c>
      <c r="B83" s="102">
        <v>16826.362859600002</v>
      </c>
      <c r="C83" s="102">
        <v>1198.8340000000001</v>
      </c>
      <c r="D83" s="102">
        <v>1366.26</v>
      </c>
      <c r="E83" s="108">
        <f>D83/C83-1</f>
        <v>0.13965736707500787</v>
      </c>
      <c r="F83" s="102">
        <v>30791.553090000001</v>
      </c>
      <c r="G83" s="102">
        <v>2147.4722400000001</v>
      </c>
      <c r="H83" s="102">
        <v>2535.9089900000004</v>
      </c>
      <c r="I83" s="108">
        <f t="shared" si="1"/>
        <v>0.18088091792981698</v>
      </c>
      <c r="J83" s="108">
        <f t="shared" si="2"/>
        <v>0.91042292331890606</v>
      </c>
    </row>
    <row r="84" spans="1:10" x14ac:dyDescent="0.25">
      <c r="A84" s="94" t="s">
        <v>185</v>
      </c>
      <c r="B84" s="104">
        <v>1181.18</v>
      </c>
      <c r="C84" s="104">
        <v>95.751999999999995</v>
      </c>
      <c r="D84" s="104">
        <v>103.255</v>
      </c>
      <c r="E84" s="110">
        <f t="shared" si="0"/>
        <v>7.835867658116813E-2</v>
      </c>
      <c r="F84" s="104">
        <v>3027.981060000006</v>
      </c>
      <c r="G84" s="104">
        <v>267.32729999999981</v>
      </c>
      <c r="H84" s="104">
        <v>249.50965999999923</v>
      </c>
      <c r="I84" s="110">
        <f t="shared" si="1"/>
        <v>-6.6651030403556244E-2</v>
      </c>
      <c r="J84" s="110">
        <f t="shared" si="2"/>
        <v>8.9577076681093978E-2</v>
      </c>
    </row>
    <row r="85" spans="1:10" x14ac:dyDescent="0.25">
      <c r="A85" s="95" t="s">
        <v>199</v>
      </c>
      <c r="B85" s="105">
        <v>18007.542859599998</v>
      </c>
      <c r="C85" s="105">
        <v>1294.586</v>
      </c>
      <c r="D85" s="105">
        <v>1469.5150000000001</v>
      </c>
      <c r="E85" s="108">
        <f>D85/C85-1</f>
        <v>0.13512350666545148</v>
      </c>
      <c r="F85" s="105">
        <v>33819.534150000007</v>
      </c>
      <c r="G85" s="105">
        <v>2414.79954</v>
      </c>
      <c r="H85" s="105">
        <v>2785.4186499999996</v>
      </c>
      <c r="I85" s="108">
        <f t="shared" si="1"/>
        <v>0.15347820962397551</v>
      </c>
      <c r="J85" s="108">
        <f t="shared" si="2"/>
        <v>1</v>
      </c>
    </row>
    <row r="86" spans="1:10" x14ac:dyDescent="0.25">
      <c r="A86" s="344" t="s">
        <v>187</v>
      </c>
      <c r="B86" s="344"/>
      <c r="C86" s="344"/>
      <c r="D86" s="344"/>
      <c r="E86" s="344"/>
      <c r="F86" s="344"/>
      <c r="G86" s="344"/>
      <c r="H86" s="344"/>
      <c r="I86" s="344"/>
      <c r="J86" s="344"/>
    </row>
    <row r="87" spans="1:10" x14ac:dyDescent="0.25">
      <c r="A87" s="344" t="s">
        <v>188</v>
      </c>
      <c r="B87" s="344"/>
      <c r="C87" s="344"/>
      <c r="D87" s="344"/>
      <c r="E87" s="344"/>
      <c r="F87" s="344"/>
      <c r="G87" s="344"/>
      <c r="H87" s="344"/>
      <c r="I87" s="344"/>
      <c r="J87" s="344"/>
    </row>
    <row r="98" spans="1:10" s="111" customFormat="1" x14ac:dyDescent="0.25"/>
    <row r="103" spans="1:10" x14ac:dyDescent="0.25">
      <c r="A103" s="357" t="s">
        <v>408</v>
      </c>
      <c r="B103" s="357"/>
      <c r="C103" s="357"/>
      <c r="D103" s="357"/>
      <c r="E103" s="357"/>
      <c r="F103" s="357"/>
      <c r="G103" s="357"/>
      <c r="H103" s="357"/>
      <c r="I103" s="357"/>
      <c r="J103" s="357"/>
    </row>
    <row r="104" spans="1:10" x14ac:dyDescent="0.25">
      <c r="A104" s="358" t="s">
        <v>189</v>
      </c>
      <c r="B104" s="359" t="s">
        <v>138</v>
      </c>
      <c r="C104" s="359"/>
      <c r="D104" s="359"/>
      <c r="E104" s="359"/>
      <c r="F104" s="359" t="s">
        <v>139</v>
      </c>
      <c r="G104" s="359"/>
      <c r="H104" s="359"/>
      <c r="I104" s="359"/>
      <c r="J104" s="359"/>
    </row>
    <row r="105" spans="1:10" s="112" customFormat="1" x14ac:dyDescent="0.25">
      <c r="A105" s="358"/>
      <c r="B105" s="360">
        <v>2019</v>
      </c>
      <c r="C105" s="365" t="str">
        <f>C3</f>
        <v>Enero - enero</v>
      </c>
      <c r="D105" s="363"/>
      <c r="E105" s="364"/>
      <c r="F105" s="360">
        <v>2019</v>
      </c>
      <c r="G105" s="365" t="str">
        <f>G3</f>
        <v>Enero - enero</v>
      </c>
      <c r="H105" s="363"/>
      <c r="I105" s="363"/>
      <c r="J105" s="364"/>
    </row>
    <row r="106" spans="1:10" x14ac:dyDescent="0.25">
      <c r="A106" s="358"/>
      <c r="B106" s="361"/>
      <c r="C106" s="88">
        <v>2019</v>
      </c>
      <c r="D106" s="88">
        <v>2020</v>
      </c>
      <c r="E106" s="292" t="s">
        <v>395</v>
      </c>
      <c r="F106" s="361"/>
      <c r="G106" s="88">
        <v>2019</v>
      </c>
      <c r="H106" s="88">
        <v>2020</v>
      </c>
      <c r="I106" s="292" t="s">
        <v>395</v>
      </c>
      <c r="J106" s="292" t="s">
        <v>396</v>
      </c>
    </row>
    <row r="107" spans="1:10" x14ac:dyDescent="0.25">
      <c r="A107" s="98" t="s">
        <v>177</v>
      </c>
      <c r="B107" s="99">
        <v>2896.1030030000002</v>
      </c>
      <c r="C107" s="99">
        <v>202.54499999999999</v>
      </c>
      <c r="D107" s="99">
        <v>129.483</v>
      </c>
      <c r="E107" s="110">
        <f>D107/C107-1</f>
        <v>-0.36071984003554758</v>
      </c>
      <c r="F107" s="99">
        <v>11604.585499999999</v>
      </c>
      <c r="G107" s="99">
        <v>802.15790000000004</v>
      </c>
      <c r="H107" s="99">
        <v>567.11225999999999</v>
      </c>
      <c r="I107" s="110">
        <f>H107/G107-1</f>
        <v>-0.29301667414856858</v>
      </c>
      <c r="J107" s="110">
        <f>H107/$H$119</f>
        <v>0.37888527307320163</v>
      </c>
    </row>
    <row r="108" spans="1:10" x14ac:dyDescent="0.25">
      <c r="A108" s="98" t="s">
        <v>200</v>
      </c>
      <c r="B108" s="99">
        <v>331.78949999999998</v>
      </c>
      <c r="C108" s="99">
        <v>33.975000000000001</v>
      </c>
      <c r="D108" s="99">
        <v>83.52</v>
      </c>
      <c r="E108" s="109">
        <f t="shared" ref="E108:E116" si="3">D108/C108-1</f>
        <v>1.4582781456953642</v>
      </c>
      <c r="F108" s="99">
        <v>1216.1198599999998</v>
      </c>
      <c r="G108" s="99">
        <v>110.96032000000001</v>
      </c>
      <c r="H108" s="99">
        <v>426.63869000000005</v>
      </c>
      <c r="I108" s="109">
        <f t="shared" ref="I108:I119" si="4">H108/G108-1</f>
        <v>2.8449662906523705</v>
      </c>
      <c r="J108" s="109">
        <f t="shared" ref="J108:J119" si="5">H108/$H$119</f>
        <v>0.28503548232980019</v>
      </c>
    </row>
    <row r="109" spans="1:10" x14ac:dyDescent="0.25">
      <c r="A109" s="98" t="s">
        <v>175</v>
      </c>
      <c r="B109" s="99">
        <v>236.0145</v>
      </c>
      <c r="C109" s="99">
        <v>20.34</v>
      </c>
      <c r="D109" s="99">
        <v>27.099</v>
      </c>
      <c r="E109" s="110">
        <f t="shared" si="3"/>
        <v>0.33230088495575227</v>
      </c>
      <c r="F109" s="99">
        <v>929.88439999999991</v>
      </c>
      <c r="G109" s="99">
        <v>68.883300000000006</v>
      </c>
      <c r="H109" s="99">
        <v>81.821389999999994</v>
      </c>
      <c r="I109" s="110">
        <f t="shared" si="4"/>
        <v>0.18782622203059351</v>
      </c>
      <c r="J109" s="110">
        <f t="shared" si="5"/>
        <v>5.4664520377991702E-2</v>
      </c>
    </row>
    <row r="110" spans="1:10" x14ac:dyDescent="0.25">
      <c r="A110" s="98" t="s">
        <v>201</v>
      </c>
      <c r="B110" s="99">
        <v>111.015</v>
      </c>
      <c r="C110" s="99">
        <v>0.94499999999999995</v>
      </c>
      <c r="D110" s="99">
        <v>1.575</v>
      </c>
      <c r="E110" s="110">
        <f t="shared" si="3"/>
        <v>0.66666666666666674</v>
      </c>
      <c r="F110" s="99">
        <v>415.44391999999999</v>
      </c>
      <c r="G110" s="99">
        <v>6.3822000000000001</v>
      </c>
      <c r="H110" s="99">
        <v>7.375</v>
      </c>
      <c r="I110" s="110">
        <f t="shared" si="4"/>
        <v>0.15555764469931987</v>
      </c>
      <c r="J110" s="110">
        <f t="shared" si="5"/>
        <v>4.9272059272971137E-3</v>
      </c>
    </row>
    <row r="111" spans="1:10" x14ac:dyDescent="0.25">
      <c r="A111" s="98" t="s">
        <v>181</v>
      </c>
      <c r="B111" s="99">
        <v>85.792500000000004</v>
      </c>
      <c r="C111" s="99">
        <v>7.4115000000000002</v>
      </c>
      <c r="D111" s="99">
        <v>13.6935</v>
      </c>
      <c r="E111" s="110">
        <f t="shared" si="3"/>
        <v>0.84760170006071633</v>
      </c>
      <c r="F111" s="99">
        <v>392.28563000000003</v>
      </c>
      <c r="G111" s="99">
        <v>38.476219999999998</v>
      </c>
      <c r="H111" s="99">
        <v>63.684040000000003</v>
      </c>
      <c r="I111" s="110">
        <f t="shared" si="4"/>
        <v>0.65515323490717137</v>
      </c>
      <c r="J111" s="110">
        <f t="shared" si="5"/>
        <v>4.2547034489793426E-2</v>
      </c>
    </row>
    <row r="112" spans="1:10" x14ac:dyDescent="0.25">
      <c r="A112" s="98" t="s">
        <v>178</v>
      </c>
      <c r="B112" s="99">
        <v>58.743000000000002</v>
      </c>
      <c r="C112" s="99">
        <v>1.0529999999999999</v>
      </c>
      <c r="D112" s="99">
        <v>8.73</v>
      </c>
      <c r="E112" s="110">
        <f>D112/C112-1</f>
        <v>7.2905982905982913</v>
      </c>
      <c r="F112" s="99">
        <v>375.34310999999997</v>
      </c>
      <c r="G112" s="99">
        <v>4.8016000000000005</v>
      </c>
      <c r="H112" s="99">
        <v>41.788069999999998</v>
      </c>
      <c r="I112" s="110">
        <f t="shared" si="4"/>
        <v>7.7029469343552126</v>
      </c>
      <c r="J112" s="110">
        <f t="shared" si="5"/>
        <v>2.7918430670414468E-2</v>
      </c>
    </row>
    <row r="113" spans="1:10" x14ac:dyDescent="0.25">
      <c r="A113" s="98" t="s">
        <v>180</v>
      </c>
      <c r="B113" s="99">
        <v>63.151499999999999</v>
      </c>
      <c r="C113" s="99">
        <v>6.7229999999999999</v>
      </c>
      <c r="D113" s="99">
        <v>1.6875</v>
      </c>
      <c r="E113" s="110">
        <f t="shared" si="3"/>
        <v>-0.74899598393574296</v>
      </c>
      <c r="F113" s="99">
        <v>325.41122000000001</v>
      </c>
      <c r="G113" s="99">
        <v>38.781759999999991</v>
      </c>
      <c r="H113" s="99">
        <v>11.287210000000002</v>
      </c>
      <c r="I113" s="110">
        <f t="shared" si="4"/>
        <v>-0.70895570494995575</v>
      </c>
      <c r="J113" s="110">
        <f t="shared" si="5"/>
        <v>7.5409366799521716E-3</v>
      </c>
    </row>
    <row r="114" spans="1:10" x14ac:dyDescent="0.25">
      <c r="A114" s="98" t="s">
        <v>183</v>
      </c>
      <c r="B114" s="99">
        <v>79.249499999999998</v>
      </c>
      <c r="C114" s="99">
        <v>3.105</v>
      </c>
      <c r="D114" s="99">
        <v>2.8125</v>
      </c>
      <c r="E114" s="110">
        <f t="shared" si="3"/>
        <v>-9.4202898550724612E-2</v>
      </c>
      <c r="F114" s="99">
        <v>293.84995000000004</v>
      </c>
      <c r="G114" s="99">
        <v>18.600000000000001</v>
      </c>
      <c r="H114" s="99">
        <v>13.930969999999999</v>
      </c>
      <c r="I114" s="110">
        <f t="shared" si="4"/>
        <v>-0.25102311827957002</v>
      </c>
      <c r="J114" s="110">
        <f t="shared" si="5"/>
        <v>9.3072214178980713E-3</v>
      </c>
    </row>
    <row r="115" spans="1:10" x14ac:dyDescent="0.25">
      <c r="A115" s="98" t="s">
        <v>216</v>
      </c>
      <c r="B115" s="99">
        <v>65.737499999999997</v>
      </c>
      <c r="C115" s="99">
        <v>7.9109999999999996</v>
      </c>
      <c r="D115" s="99">
        <v>8.4510000000000005</v>
      </c>
      <c r="E115" s="110">
        <f t="shared" si="3"/>
        <v>6.8259385665529138E-2</v>
      </c>
      <c r="F115" s="99">
        <v>262.00355999999999</v>
      </c>
      <c r="G115" s="99">
        <v>32.81</v>
      </c>
      <c r="H115" s="99">
        <v>34.022649999999999</v>
      </c>
      <c r="I115" s="110">
        <f t="shared" si="4"/>
        <v>3.6959768363303835E-2</v>
      </c>
      <c r="J115" s="110">
        <f t="shared" si="5"/>
        <v>2.2730386812522731E-2</v>
      </c>
    </row>
    <row r="116" spans="1:10" x14ac:dyDescent="0.25">
      <c r="A116" s="98" t="s">
        <v>202</v>
      </c>
      <c r="B116" s="99">
        <v>55.831499999999998</v>
      </c>
      <c r="C116" s="99">
        <v>2.16</v>
      </c>
      <c r="D116" s="99">
        <v>1.2284999999999999</v>
      </c>
      <c r="E116" s="110">
        <f t="shared" si="3"/>
        <v>-0.43125000000000002</v>
      </c>
      <c r="F116" s="99">
        <v>220.58</v>
      </c>
      <c r="G116" s="99">
        <v>8.9</v>
      </c>
      <c r="H116" s="99">
        <v>5.6375000000000002</v>
      </c>
      <c r="I116" s="110">
        <f t="shared" si="4"/>
        <v>-0.3665730337078652</v>
      </c>
      <c r="J116" s="110">
        <f t="shared" si="5"/>
        <v>3.766389615611862E-3</v>
      </c>
    </row>
    <row r="117" spans="1:10" x14ac:dyDescent="0.25">
      <c r="A117" s="91" t="s">
        <v>184</v>
      </c>
      <c r="B117" s="102">
        <v>3983.4275029999999</v>
      </c>
      <c r="C117" s="102">
        <v>286.16849999999999</v>
      </c>
      <c r="D117" s="102">
        <v>278.27999999999997</v>
      </c>
      <c r="E117" s="108">
        <f>D117/C117-1</f>
        <v>-2.7565927067444651E-2</v>
      </c>
      <c r="F117" s="102">
        <v>16035.507150000001</v>
      </c>
      <c r="G117" s="102">
        <v>1130.7532999999999</v>
      </c>
      <c r="H117" s="102">
        <v>1253.2977800000001</v>
      </c>
      <c r="I117" s="108">
        <f t="shared" si="4"/>
        <v>0.10837419621061484</v>
      </c>
      <c r="J117" s="108">
        <f t="shared" si="5"/>
        <v>0.83732288139448341</v>
      </c>
    </row>
    <row r="118" spans="1:10" x14ac:dyDescent="0.25">
      <c r="A118" s="94" t="s">
        <v>185</v>
      </c>
      <c r="B118" s="104">
        <v>625.45050000000049</v>
      </c>
      <c r="C118" s="104">
        <v>46.899000000000001</v>
      </c>
      <c r="D118" s="104">
        <v>56.619</v>
      </c>
      <c r="E118" s="110">
        <f>D118/C118-1</f>
        <v>0.20725388601036276</v>
      </c>
      <c r="F118" s="104">
        <v>2501.5031800000052</v>
      </c>
      <c r="G118" s="104">
        <v>206.83910000000009</v>
      </c>
      <c r="H118" s="104">
        <v>243.49373000000045</v>
      </c>
      <c r="I118" s="110">
        <f>H118/G118-1</f>
        <v>0.17721325416712963</v>
      </c>
      <c r="J118" s="110">
        <f t="shared" si="5"/>
        <v>0.16267711860551667</v>
      </c>
    </row>
    <row r="119" spans="1:10" x14ac:dyDescent="0.25">
      <c r="A119" s="95" t="s">
        <v>199</v>
      </c>
      <c r="B119" s="105">
        <v>4608.8780030000007</v>
      </c>
      <c r="C119" s="105">
        <v>333.0675</v>
      </c>
      <c r="D119" s="105">
        <v>334.899</v>
      </c>
      <c r="E119" s="108">
        <f>D119/C119-1</f>
        <v>5.4988853610755672E-3</v>
      </c>
      <c r="F119" s="105">
        <v>18537.010330000005</v>
      </c>
      <c r="G119" s="105">
        <v>1337.5924</v>
      </c>
      <c r="H119" s="105">
        <v>1496.7915100000005</v>
      </c>
      <c r="I119" s="108">
        <f t="shared" si="4"/>
        <v>0.11901914963033611</v>
      </c>
      <c r="J119" s="108">
        <f t="shared" si="5"/>
        <v>1</v>
      </c>
    </row>
    <row r="120" spans="1:10" x14ac:dyDescent="0.25">
      <c r="A120" s="344" t="s">
        <v>187</v>
      </c>
      <c r="B120" s="344"/>
      <c r="C120" s="344"/>
      <c r="D120" s="344"/>
      <c r="E120" s="344"/>
      <c r="F120" s="344"/>
      <c r="G120" s="344"/>
      <c r="H120" s="344"/>
      <c r="I120" s="344"/>
      <c r="J120" s="344"/>
    </row>
    <row r="121" spans="1:10" x14ac:dyDescent="0.25">
      <c r="A121" s="344" t="s">
        <v>188</v>
      </c>
      <c r="B121" s="344"/>
      <c r="C121" s="344"/>
      <c r="D121" s="344"/>
      <c r="E121" s="344"/>
      <c r="F121" s="344"/>
      <c r="G121" s="344"/>
      <c r="H121" s="344"/>
      <c r="I121" s="344"/>
      <c r="J121" s="344"/>
    </row>
  </sheetData>
  <mergeCells count="40">
    <mergeCell ref="B71:B72"/>
    <mergeCell ref="C71:E71"/>
    <mergeCell ref="F71:F72"/>
    <mergeCell ref="G71:J71"/>
    <mergeCell ref="B105:B106"/>
    <mergeCell ref="C105:E105"/>
    <mergeCell ref="F105:F106"/>
    <mergeCell ref="G105:J105"/>
    <mergeCell ref="B3:B4"/>
    <mergeCell ref="C3:E3"/>
    <mergeCell ref="F3:F4"/>
    <mergeCell ref="G3:J3"/>
    <mergeCell ref="B37:B38"/>
    <mergeCell ref="C37:E37"/>
    <mergeCell ref="F37:F38"/>
    <mergeCell ref="G37:J37"/>
    <mergeCell ref="A52:J52"/>
    <mergeCell ref="A53:J53"/>
    <mergeCell ref="A18:J18"/>
    <mergeCell ref="A19:J19"/>
    <mergeCell ref="A35:J35"/>
    <mergeCell ref="A36:A38"/>
    <mergeCell ref="B36:E36"/>
    <mergeCell ref="F36:J36"/>
    <mergeCell ref="A120:J120"/>
    <mergeCell ref="A121:J121"/>
    <mergeCell ref="A1:J1"/>
    <mergeCell ref="A2:A4"/>
    <mergeCell ref="B2:E2"/>
    <mergeCell ref="F2:J2"/>
    <mergeCell ref="A86:J86"/>
    <mergeCell ref="A87:J87"/>
    <mergeCell ref="A103:J103"/>
    <mergeCell ref="A104:A106"/>
    <mergeCell ref="B104:E104"/>
    <mergeCell ref="F104:J104"/>
    <mergeCell ref="A69:J69"/>
    <mergeCell ref="A70:A72"/>
    <mergeCell ref="B70:E70"/>
    <mergeCell ref="F70:J70"/>
  </mergeCells>
  <pageMargins left="0.7" right="0.7" top="0.75" bottom="0.75" header="0.3" footer="0.3"/>
  <pageSetup paperSize="12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6B6C122C0BCA469A745D5488981BDE" ma:contentTypeVersion="13" ma:contentTypeDescription="Crear nuevo documento." ma:contentTypeScope="" ma:versionID="11beae61b06ea151b16c562296a18946">
  <xsd:schema xmlns:xsd="http://www.w3.org/2001/XMLSchema" xmlns:xs="http://www.w3.org/2001/XMLSchema" xmlns:p="http://schemas.microsoft.com/office/2006/metadata/properties" xmlns:ns3="a2fa22f6-2e3f-4899-82d0-e885652e675f" xmlns:ns4="54f587f2-d138-4ad9-a5b0-ff0a55a5348f" targetNamespace="http://schemas.microsoft.com/office/2006/metadata/properties" ma:root="true" ma:fieldsID="d89f5a962b6c35bb52a2a9b7e448c159" ns3:_="" ns4:_="">
    <xsd:import namespace="a2fa22f6-2e3f-4899-82d0-e885652e675f"/>
    <xsd:import namespace="54f587f2-d138-4ad9-a5b0-ff0a55a5348f"/>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a22f6-2e3f-4899-82d0-e885652e675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element name="SharedWithDetails" ma:index="10"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f587f2-d138-4ad9-a5b0-ff0a55a5348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3285B-B3FF-4851-8D0C-F4C16F647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a22f6-2e3f-4899-82d0-e885652e675f"/>
    <ds:schemaRef ds:uri="54f587f2-d138-4ad9-a5b0-ff0a55a53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740348-7E20-42AE-AD34-1C73E28B0282}">
  <ds:schemaRefs>
    <ds:schemaRef ds:uri="54f587f2-d138-4ad9-a5b0-ff0a55a5348f"/>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purl.org/dc/elements/1.1/"/>
    <ds:schemaRef ds:uri="http://schemas.openxmlformats.org/package/2006/metadata/core-properties"/>
    <ds:schemaRef ds:uri="a2fa22f6-2e3f-4899-82d0-e885652e675f"/>
    <ds:schemaRef ds:uri="http://www.w3.org/XML/1998/namespace"/>
  </ds:schemaRefs>
</ds:datastoreItem>
</file>

<file path=customXml/itemProps3.xml><?xml version="1.0" encoding="utf-8"?>
<ds:datastoreItem xmlns:ds="http://schemas.openxmlformats.org/officeDocument/2006/customXml" ds:itemID="{E9797E31-A8EC-4CD6-88B8-14916451DC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9</vt:i4>
      </vt:variant>
    </vt:vector>
  </HeadingPairs>
  <TitlesOfParts>
    <vt:vector size="34" baseType="lpstr">
      <vt:lpstr>Portada</vt:lpstr>
      <vt:lpstr>Colofón</vt:lpstr>
      <vt:lpstr>Tabla de contenidos</vt:lpstr>
      <vt:lpstr>Comentarios</vt:lpstr>
      <vt:lpstr>Exportaciones</vt:lpstr>
      <vt:lpstr>Evol export</vt:lpstr>
      <vt:lpstr>expo rango precios</vt:lpstr>
      <vt:lpstr>Expo var DO</vt:lpstr>
      <vt:lpstr>Expo vinos por mercado</vt:lpstr>
      <vt:lpstr>Graficos vinos DO</vt:lpstr>
      <vt:lpstr>Gráficos vino granel</vt:lpstr>
      <vt:lpstr>Gráfico vino entre 2 y 10 lts</vt:lpstr>
      <vt:lpstr>Gráficos vino espumoso</vt:lpstr>
      <vt:lpstr>Estadisticas</vt:lpstr>
      <vt:lpstr>Precios uva Maule</vt:lpstr>
      <vt:lpstr>Precios vino nac</vt:lpstr>
      <vt:lpstr>Gráficos mercado nac</vt:lpstr>
      <vt:lpstr>Precios vino Maule</vt:lpstr>
      <vt:lpstr>Existencias</vt:lpstr>
      <vt:lpstr>Pisco x mercado</vt:lpstr>
      <vt:lpstr>Prod vino </vt:lpstr>
      <vt:lpstr>Prod vino graf</vt:lpstr>
      <vt:lpstr>Sup plantada vides</vt:lpstr>
      <vt:lpstr>Sup plantada vides (2)</vt:lpstr>
      <vt:lpstr>Precios comparativos</vt:lpstr>
      <vt:lpstr>'Evol export'!Área_de_impresión</vt:lpstr>
      <vt:lpstr>Existencias!Área_de_impresión</vt:lpstr>
      <vt:lpstr>'Gráfico vino entre 2 y 10 lts'!Área_de_impresión</vt:lpstr>
      <vt:lpstr>'Gráficos mercado nac'!Área_de_impresión</vt:lpstr>
      <vt:lpstr>'Gráficos vino espumoso'!Área_de_impresión</vt:lpstr>
      <vt:lpstr>'Gráficos vino granel'!Área_de_impresión</vt:lpstr>
      <vt:lpstr>'Graficos vinos DO'!Área_de_impresión</vt:lpstr>
      <vt:lpstr>'Precios comparativos'!Área_de_impresión</vt:lpstr>
      <vt:lpstr>'Prod vino graf'!Área_de_impresión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del Rosario Buzzetti Horta</dc:creator>
  <cp:lastModifiedBy>Carolina del Rosario Buzzetti Horta</cp:lastModifiedBy>
  <cp:lastPrinted>2020-02-18T15:01:16Z</cp:lastPrinted>
  <dcterms:created xsi:type="dcterms:W3CDTF">2020-01-07T17:53:19Z</dcterms:created>
  <dcterms:modified xsi:type="dcterms:W3CDTF">2020-02-27T14:18:00Z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0x010100DC6B6C122C0BCA469A745D5488981BDE</vt:lpwstr>
  </property>
</Properties>
</file>